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milyKisak\Box\Industry Affairs &amp; Standards\Quarterly Statements Implementation (Shared CCC)\ILPA + CCC\3. COMMENTARY\NEW Post-PFA Comment Period\Post CP_Performance\v1.1_Mkting\"/>
    </mc:Choice>
  </mc:AlternateContent>
  <xr:revisionPtr revIDLastSave="0" documentId="13_ncr:1_{8709DABA-80D0-44AD-9630-32EDFE2EFB65}" xr6:coauthVersionLast="47" xr6:coauthVersionMax="47" xr10:uidLastSave="{00000000-0000-0000-0000-000000000000}"/>
  <bookViews>
    <workbookView xWindow="-110" yWindow="-110" windowWidth="19420" windowHeight="11500" tabRatio="851" xr2:uid="{DD1C3B16-22A7-4BE2-8FE5-2C89E5CEEEA5}"/>
  </bookViews>
  <sheets>
    <sheet name="Granular Template_Sample" sheetId="7" r:id="rId1"/>
    <sheet name="Subscription Facility_Example 1" sheetId="2" r:id="rId2"/>
    <sheet name="Subscription Facility_Example 2" sheetId="10" r:id="rId3"/>
    <sheet name="Working Capital_Example 1" sheetId="3" r:id="rId4"/>
    <sheet name="Working Capital_Example 2" sheetId="8" r:id="rId5"/>
    <sheet name="Quarter-end NAV Adjust_Example" sheetId="9" r:id="rId6"/>
    <sheet name="Transaction Type Mapping" sheetId="6" r:id="rId7"/>
  </sheets>
  <externalReferences>
    <externalReference r:id="rId8"/>
  </externalReferences>
  <definedNames>
    <definedName name="__123Graph_A" hidden="1">[1]index!#REF!</definedName>
    <definedName name="__123Graph_B" hidden="1">[1]index!#REF!</definedName>
    <definedName name="__123Graph_X" hidden="1">[1]index!#REF!</definedName>
    <definedName name="_Fill" hidden="1">#REF!</definedName>
    <definedName name="_xlnm._FilterDatabase" localSheetId="0" hidden="1">'Granular Template_Sample'!$B$7:$H$7</definedName>
    <definedName name="_xlnm._FilterDatabase" localSheetId="6" hidden="1">'Transaction Type Mapping'!$A$2:$L$2</definedName>
    <definedName name="_xlnm._FilterDatabase" localSheetId="4" hidden="1">'Working Capital_Example 2'!$A$8:$G$8</definedName>
    <definedName name="_Key1" hidden="1">#REF!</definedName>
    <definedName name="_Key2" hidden="1">#REF!</definedName>
    <definedName name="_MatMult_A" hidden="1">#REF!</definedName>
    <definedName name="_MatMult_AxB" hidden="1">#REF!</definedName>
    <definedName name="_MatMult_B" hidden="1">#REF!</definedName>
    <definedName name="_Order1" hidden="1">0</definedName>
    <definedName name="_Order1_1" hidden="1">0</definedName>
    <definedName name="_Order2" hidden="1">0</definedName>
    <definedName name="_Order2_1" hidden="1">0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AS2DocOpenMode" hidden="1">"AS2DocumentEdit"</definedName>
    <definedName name="BLPH1" hidden="1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TIONAL_NON_INT_INC_FDIC" hidden="1">"c6574"</definedName>
    <definedName name="IQ_ADJUSTABLE_RATE_LOANS_FDIC" hidden="1">"c6375"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SSET_BACKED_FDIC" hidden="1">"c6301"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ROKERED_DEPOSITS_FDIC" hidden="1">"c6486"</definedName>
    <definedName name="IQ_CAL_Q_EST" hidden="1">"c6796"</definedName>
    <definedName name="IQ_CAL_Q_EST_REUT" hidden="1">"c6800"</definedName>
    <definedName name="IQ_CAL_Y_EST" hidden="1">"c6797"</definedName>
    <definedName name="IQ_CAL_Y_EST_REUT" hidden="1">"c6801"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FDIC" hidden="1">"c6350"</definedName>
    <definedName name="IQ_COMPANY_NOTE" hidden="1">"c6792"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VEYED_TO_OTHERS_FDIC" hidden="1">"c6534"</definedName>
    <definedName name="IQ_CORE_CAPITAL_RATIO_FDIC" hidden="1">"c6745"</definedName>
    <definedName name="IQ_COST_OF_FUNDING_ASSETS_FDIC" hidden="1">"c6725"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ENCY_COIN_DOMESTIC_FDIC" hidden="1">"c6388"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B_OTHER_EXP_INC_TAX_US" hidden="1">"c6787"</definedName>
    <definedName name="IQ_EARNING_ASSETS_FDIC" hidden="1">"c6360"</definedName>
    <definedName name="IQ_EARNING_ASSETS_YIELD_FDIC" hidden="1">"c6724"</definedName>
    <definedName name="IQ_EARNINGS_COVERAGE_NET_CHARGE_OFFS_FDIC" hidden="1">"c6735"</definedName>
    <definedName name="IQ_EFFICIENCY_RATIO_FDIC" hidden="1">"c6736"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IMATED_ASSESSABLE_DEPOSITS_FDIC" hidden="1">"c6490"</definedName>
    <definedName name="IQ_ESTIMATED_INSURED_DEPOSITS_FDIC" hidden="1">"c6491"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ATA_SOURCE" hidden="1">"c6788"</definedName>
    <definedName name="IQ_FISCAL_Q_EST" hidden="1">"c6794"</definedName>
    <definedName name="IQ_FISCAL_Q_EST_REUT" hidden="1">"c6798"</definedName>
    <definedName name="IQ_FISCAL_Y_EST" hidden="1">"c6795"</definedName>
    <definedName name="IQ_FISCAL_Y_EST_REUT" hidden="1">"c6799"</definedName>
    <definedName name="IQ_FIVE_YEAR_FIXED_AND_FLOATING_RATE_FDIC" hidden="1">"c6422"</definedName>
    <definedName name="IQ_FIVE_YEAR_MORTGAGE_PASS_THROUGHS_FDIC" hidden="1">"c6414"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X_CONTRACTS_FDIC" hidden="1">"c6517"</definedName>
    <definedName name="IQ_FX_CONTRACTS_SPOT_FDIC" hidden="1">"c6356"</definedName>
    <definedName name="IQ_GAAP_BS" hidden="1">"c6789"</definedName>
    <definedName name="IQ_GAAP_CF" hidden="1">"c6790"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HELD_MATURITY_FDIC" hidden="1">"c6408"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RATE_CONTRACTS_FDIC" hidden="1">"c6512"</definedName>
    <definedName name="IQ_INTEREST_RATE_EXPOSURES_FDIC" hidden="1">"c6662"</definedName>
    <definedName name="IQ_INVESTMENT_BANKING_OTHER_FEES_FDIC" hidden="1">"c6666"</definedName>
    <definedName name="IQ_IRA_KEOGH_ACCOUNTS_FDIC" hidden="1">"c6496"</definedName>
    <definedName name="IQ_ISSUED_GUARANTEED_US_FDIC" hidden="1">"c6404"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MATURITY_ONE_YEAR_LESS_FDIC" hidden="1">"c6425"</definedName>
    <definedName name="IQ_MONEY_MARKET_DEPOSIT_ACCOUNTS_FDIC" hidden="1">"c6553"</definedName>
    <definedName name="IQ_MORTGAGE_BACKED_SECURITIES_FDIC" hidden="1">"c6402"</definedName>
    <definedName name="IQ_MORTGAGE_SERVICING_FDIC" hidden="1">"c6335"</definedName>
    <definedName name="IQ_MULTIFAMILY_RESIDENTIAL_LOANS_FDIC" hidden="1">"c6311"</definedName>
    <definedName name="IQ_NET_CHARGE_OFFS_FDIC" hidden="1">"c6641"</definedName>
    <definedName name="IQ_NET_CHARGE_OFFS_LOANS_FDIC" hidden="1">"c6751"</definedName>
    <definedName name="IQ_NET_INCOME_FDIC" hidden="1">"c6587"</definedName>
    <definedName name="IQ_NET_INT_INC_BNK_FDIC" hidden="1">"c6570"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SSETS_FDIC" hidden="1">"c6338"</definedName>
    <definedName name="IQ_OTHER_BORROWED_FUNDS_FDIC" hidden="1">"c6345"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INSURANCE_FEES_FDIC" hidden="1">"c6672"</definedName>
    <definedName name="IQ_OTHER_INTANGIBLE_FDIC" hidden="1">"c6337"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OFF_BS_LIAB_FDIC" hidden="1">"c6533"</definedName>
    <definedName name="IQ_OTHER_RE_OWNED_FDIC" hidden="1">"c6330"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ERCENT_INSURED_FDIC" hidden="1">"c6374"</definedName>
    <definedName name="IQ_PLEDGED_SECURITIES_FDIC" hidden="1">"c6401"</definedName>
    <definedName name="IQ_PRE_TAX_INCOME_FDIC" hidden="1">"c6581"</definedName>
    <definedName name="IQ_PREFERRED_FDIC" hidden="1">"c6349"</definedName>
    <definedName name="IQ_PREMISES_EQUIPMENT_FDIC" hidden="1">"c6577"</definedName>
    <definedName name="IQ_PRETAX_RETURN_ASSETS_FDIC" hidden="1">"c6731"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TATEMENTS_NET_FDIC" hidden="1">"c6500"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FDIC" hidden="1">"c6730"</definedName>
    <definedName name="IQ_RETURN_EQUITY_FDIC" hidden="1">"c6732"</definedName>
    <definedName name="IQ_REVALUATION_GAINS_FDIC" hidden="1">"c6428"</definedName>
    <definedName name="IQ_REVALUATION_LOSSES_FDIC" hidden="1">"c6429"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RATEGY_NOTE" hidden="1">"c6791"</definedName>
    <definedName name="IQ_SUB_DEBT_FDIC" hidden="1">"c6346"</definedName>
    <definedName name="IQ_SURPLUS_FDIC" hidden="1">"c6351"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TAL_ASSETS_FDIC" hidden="1">"c6339"</definedName>
    <definedName name="IQ_TOTAL_CHARGE_OFFS_FDIC" hidden="1">"c6603"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EQUITY_FDIC" hidden="1">"c6354"</definedName>
    <definedName name="IQ_TOTAL_LIABILITIES_FDIC" hidden="1">"c6348"</definedName>
    <definedName name="IQ_TOTAL_RECOVERIES_FDIC" hidden="1">"c6622"</definedName>
    <definedName name="IQ_TOTAL_REV_BNK_FDIC" hidden="1">"c6786"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ALUE_TRADED" hidden="1">"c1519"</definedName>
    <definedName name="IQ_VC_REVENUE_FDIC" hidden="1">"c6667"</definedName>
    <definedName name="IQ_VOLATILE_LIABILITIES_FDIC" hidden="1">"c6364"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EAR_FOUNDED" hidden="1">"c6793"</definedName>
    <definedName name="kjk" hidden="1">{#N/A,#N/A,FALSE,"Spread";#N/A,#N/A,FALSE,"Weekly TD#1";#N/A,#N/A,FALSE,"Weekly TD#2";#N/A,#N/A,FALSE,"Weekly STB#1";#N/A,#N/A,FALSE,"Tickler";#N/A,#N/A,FALSE,"Weekly Report";#N/A,#N/A,FALSE,"Int@180"}</definedName>
    <definedName name="kjk_1" hidden="1">{#N/A,#N/A,FALSE,"Spread";#N/A,#N/A,FALSE,"Weekly TD#1";#N/A,#N/A,FALSE,"Weekly TD#2";#N/A,#N/A,FALSE,"Weekly STB#1";#N/A,#N/A,FALSE,"Tickler";#N/A,#N/A,FALSE,"Weekly Report";#N/A,#N/A,FALSE,"Int@180"}</definedName>
    <definedName name="KJKJ" hidden="1">{#N/A,#N/A,FALSE,"Spread";#N/A,#N/A,FALSE,"Weekly TD#1";#N/A,#N/A,FALSE,"Weekly TD#2";#N/A,#N/A,FALSE,"Weekly STB#1";#N/A,#N/A,FALSE,"Tickler";#N/A,#N/A,FALSE,"Weekly Report";#N/A,#N/A,FALSE,"Int@180"}</definedName>
    <definedName name="KJKJ_1" hidden="1">{#N/A,#N/A,FALSE,"Spread";#N/A,#N/A,FALSE,"Weekly TD#1";#N/A,#N/A,FALSE,"Weekly TD#2";#N/A,#N/A,FALSE,"Weekly STB#1";#N/A,#N/A,FALSE,"Tickler";#N/A,#N/A,FALSE,"Weekly Report";#N/A,#N/A,FALSE,"Int@180"}</definedName>
    <definedName name="_xlnm.Print_Area" localSheetId="0">'Granular Template_Sample'!$B$1:$Q$112</definedName>
    <definedName name="_xlnm.Print_Area" localSheetId="5">'Quarter-end NAV Adjust_Example'!$A$1:$H$15</definedName>
    <definedName name="_xlnm.Print_Area" localSheetId="1">'Subscription Facility_Example 1'!$A$1:$I$22</definedName>
    <definedName name="_xlnm.Print_Area" localSheetId="2">'Subscription Facility_Example 2'!$A$1:$I$25</definedName>
    <definedName name="_xlnm.Print_Area" localSheetId="6">'Transaction Type Mapping'!$A$1:$I$45</definedName>
    <definedName name="_xlnm.Print_Area" localSheetId="3">'Working Capital_Example 1'!$A$1:$I$15</definedName>
    <definedName name="_xlnm.Print_Area" localSheetId="4">'Working Capital_Example 2'!$A$1:$I$19</definedName>
    <definedName name="wrn.Distributions." hidden="1">{#N/A,#N/A,FALSE,"DIS Forms";#N/A,#N/A,FALSE,"WIRE FORM";#N/A,#N/A,FALSE,"Transfers"}</definedName>
    <definedName name="wrn.Distributions._1" hidden="1">{#N/A,#N/A,FALSE,"DIS Forms";#N/A,#N/A,FALSE,"WIRE FORM";#N/A,#N/A,FALSE,"Transfers"}</definedName>
    <definedName name="WRN.DISTRIBUTIONS.D" hidden="1">{#N/A,#N/A,FALSE,"DIS Forms";#N/A,#N/A,FALSE,"WIRE FORM";#N/A,#N/A,FALSE,"Transfers"}</definedName>
    <definedName name="WRN.DISTRIBUTIONS.D_1" hidden="1">{#N/A,#N/A,FALSE,"DIS Forms";#N/A,#N/A,FALSE,"WIRE FORM";#N/A,#N/A,FALSE,"Transfers"}</definedName>
    <definedName name="wrn.HASTAX." hidden="1">{#N/A,#N/A,FALSE,"Hastax"}</definedName>
    <definedName name="wrn.HASTAX._1" hidden="1">{#N/A,#N/A,FALSE,"Hastax"}</definedName>
    <definedName name="wrn.PAYMENT.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_.Forms.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_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_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_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ierOne." hidden="1">{#N/A,#N/A,FALSE,"Wireform";#N/A,#N/A,FALSE,"Disbursement";#N/A,#N/A,FALSE,"Transfers"}</definedName>
    <definedName name="wrn.PierOne._1" hidden="1">{#N/A,#N/A,FALSE,"Wireform";#N/A,#N/A,FALSE,"Disbursement";#N/A,#N/A,FALSE,"Transfers"}</definedName>
    <definedName name="wrn.Print._.All.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All._1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Classic." hidden="1">{#N/A,#N/A,FALSE,"Ratios - Classic";#N/A,#N/A,FALSE,"Share Proof - Classic";#N/A,#N/A,FALSE,"Per Share-Classic"}</definedName>
    <definedName name="wrn.Print._.Classic._1" hidden="1">{#N/A,#N/A,FALSE,"Ratios - Classic";#N/A,#N/A,FALSE,"Share Proof - Classic";#N/A,#N/A,FALSE,"Per Share-Classic"}</definedName>
    <definedName name="wrn.Print._.Hub." hidden="1">{#N/A,#N/A,FALSE,"Input Data Sheet";#N/A,#N/A,FALSE,"Turnover";#N/A,#N/A,FALSE,"NSAR";#N/A,#N/A,FALSE,"Ratios-HUB";#N/A,#N/A,FALSE,"Capital Roll - Hub"}</definedName>
    <definedName name="wrn.Print._.Hub._1" hidden="1">{#N/A,#N/A,FALSE,"Input Data Sheet";#N/A,#N/A,FALSE,"Turnover";#N/A,#N/A,FALSE,"NSAR";#N/A,#N/A,FALSE,"Ratios-HUB";#N/A,#N/A,FALSE,"Capital Roll - Hub"}</definedName>
    <definedName name="wrn.Print._.Marathon." hidden="1">{#N/A,#N/A,FALSE,"Ratios-Marathon";#N/A,#N/A,FALSE,"Share Proof-Marathon";#N/A,#N/A,FALSE,"Per Share-Marathon"}</definedName>
    <definedName name="wrn.Print._.Marathon._1" hidden="1">{#N/A,#N/A,FALSE,"Ratios-Marathon";#N/A,#N/A,FALSE,"Share Proof-Marathon";#N/A,#N/A,FALSE,"Per Share-Marathon"}</definedName>
    <definedName name="wrn.Print._.Medallion.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Medallion._1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Spokes." hidden="1">{#N/A,#N/A,FALSE,"Input Data Sheet";#N/A,#N/A,FALSE,"NAV rollforward";#N/A,#N/A,FALSE,"Capital Roll - Spokes";#N/A,#N/A,FALSE,"Hastax"}</definedName>
    <definedName name="wrn.Print._.Spokes._1" hidden="1">{#N/A,#N/A,FALSE,"Input Data Sheet";#N/A,#N/A,FALSE,"NAV rollforward";#N/A,#N/A,FALSE,"Capital Roll - Spokes";#N/A,#N/A,FALSE,"Hastax"}</definedName>
    <definedName name="wrn.Print._.Traditional." hidden="1">{#N/A,#N/A,FALSE,"Ratios - Traditional";#N/A,#N/A,FALSE,"Share Proof-Traditional";#N/A,#N/A,FALSE,"Per Share-Traditional"}</definedName>
    <definedName name="wrn.Print._.Traditional._1" hidden="1">{#N/A,#N/A,FALSE,"Ratios - Traditional";#N/A,#N/A,FALSE,"Share Proof-Traditional";#N/A,#N/A,FALSE,"Per Share-Traditional"}</definedName>
    <definedName name="wrn.Weekly._.Transaction." hidden="1">{#N/A,#N/A,FALSE,"Spread";#N/A,#N/A,FALSE,"Weekly TD#1";#N/A,#N/A,FALSE,"Weekly TD#2";#N/A,#N/A,FALSE,"Weekly STB#1";#N/A,#N/A,FALSE,"Tickler";#N/A,#N/A,FALSE,"Weekly Report";#N/A,#N/A,FALSE,"Int@180"}</definedName>
    <definedName name="wrn.Weekly._.Transaction._1" hidden="1">{#N/A,#N/A,FALSE,"Spread";#N/A,#N/A,FALSE,"Weekly TD#1";#N/A,#N/A,FALSE,"Weekly TD#2";#N/A,#N/A,FALSE,"Weekly STB#1";#N/A,#N/A,FALSE,"Tickler";#N/A,#N/A,FALSE,"Weekly Report";#N/A,#N/A,FALSE,"Int@180"}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7" l="1" a="1"/>
  <c r="W8" i="7" s="1"/>
  <c r="V8" i="7" a="1"/>
  <c r="V8" i="7" s="1"/>
  <c r="H44" i="7"/>
  <c r="G44" i="7"/>
  <c r="H43" i="7"/>
  <c r="G43" i="7"/>
  <c r="H42" i="7"/>
  <c r="G42" i="7"/>
  <c r="H41" i="7"/>
  <c r="G41" i="7"/>
  <c r="H40" i="7"/>
  <c r="G40" i="7"/>
  <c r="H39" i="7"/>
  <c r="G39" i="7"/>
  <c r="H38" i="7"/>
  <c r="G38" i="7"/>
  <c r="H36" i="7"/>
  <c r="G36" i="7"/>
  <c r="H35" i="7"/>
  <c r="G35" i="7"/>
  <c r="H34" i="7"/>
  <c r="G34" i="7"/>
  <c r="H33" i="7"/>
  <c r="G33" i="7"/>
  <c r="H32" i="7"/>
  <c r="G32" i="7"/>
  <c r="H30" i="7"/>
  <c r="G30" i="7"/>
  <c r="H29" i="7"/>
  <c r="G29" i="7"/>
  <c r="H28" i="7"/>
  <c r="G28" i="7"/>
  <c r="H27" i="7"/>
  <c r="G27" i="7"/>
  <c r="H26" i="7"/>
  <c r="G26" i="7"/>
  <c r="H25" i="7"/>
  <c r="G25" i="7"/>
  <c r="H24" i="7"/>
  <c r="G24" i="7"/>
  <c r="H22" i="7"/>
  <c r="G22" i="7"/>
  <c r="H21" i="7"/>
  <c r="G21" i="7"/>
  <c r="H19" i="7"/>
  <c r="G19" i="7"/>
  <c r="H18" i="7"/>
  <c r="G18" i="7"/>
  <c r="H17" i="7"/>
  <c r="G17" i="7"/>
  <c r="H16" i="7"/>
  <c r="G16" i="7"/>
  <c r="H14" i="7"/>
  <c r="G14" i="7"/>
  <c r="H13" i="7"/>
  <c r="G13" i="7"/>
  <c r="H12" i="7"/>
  <c r="G12" i="7"/>
  <c r="H10" i="7"/>
  <c r="G10" i="7"/>
  <c r="H9" i="7"/>
  <c r="G9" i="7"/>
  <c r="H8" i="7"/>
  <c r="G8" i="7"/>
  <c r="A22" i="2"/>
  <c r="A39" i="6" l="1"/>
  <c r="A15" i="9"/>
  <c r="A19" i="8"/>
  <c r="A15" i="3"/>
  <c r="A25" i="10"/>
  <c r="T8" i="7" a="1"/>
  <c r="T8" i="7" s="1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41" i="7"/>
  <c r="E40" i="7"/>
  <c r="E39" i="7"/>
  <c r="E38" i="7"/>
  <c r="E36" i="7"/>
  <c r="E35" i="7"/>
  <c r="E34" i="7"/>
  <c r="E33" i="7"/>
  <c r="E32" i="7"/>
  <c r="E28" i="7"/>
  <c r="E29" i="7"/>
  <c r="E30" i="7"/>
  <c r="E27" i="7"/>
  <c r="E26" i="7"/>
  <c r="E25" i="7"/>
  <c r="E24" i="7"/>
  <c r="E22" i="7"/>
  <c r="E21" i="7"/>
  <c r="E19" i="7"/>
  <c r="E18" i="7"/>
  <c r="E17" i="7"/>
  <c r="E16" i="7"/>
  <c r="E13" i="7"/>
  <c r="E14" i="7"/>
  <c r="E12" i="7"/>
  <c r="E9" i="7"/>
  <c r="E10" i="7"/>
  <c r="E8" i="7"/>
  <c r="F8" i="7" l="1"/>
  <c r="F9" i="7"/>
  <c r="F10" i="7"/>
  <c r="F12" i="7"/>
  <c r="F13" i="7"/>
  <c r="F14" i="7"/>
  <c r="F16" i="7"/>
  <c r="F17" i="7"/>
  <c r="F18" i="7"/>
  <c r="F19" i="7"/>
  <c r="F21" i="7"/>
  <c r="F22" i="7"/>
  <c r="F24" i="7"/>
  <c r="E17" i="8"/>
  <c r="F17" i="8"/>
  <c r="G17" i="8"/>
  <c r="D17" i="8"/>
  <c r="E13" i="3"/>
  <c r="F13" i="3"/>
  <c r="G13" i="3"/>
  <c r="D13" i="3"/>
  <c r="E23" i="10"/>
  <c r="F23" i="10"/>
  <c r="G23" i="10"/>
  <c r="D23" i="10"/>
  <c r="F39" i="7"/>
  <c r="F38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F25" i="7"/>
  <c r="F26" i="7"/>
  <c r="F27" i="7"/>
  <c r="F28" i="7"/>
  <c r="F29" i="7"/>
  <c r="F30" i="7"/>
  <c r="F32" i="7"/>
  <c r="F33" i="7"/>
  <c r="F34" i="7"/>
  <c r="F35" i="7"/>
  <c r="F36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W9" i="7" l="1" a="1"/>
  <c r="W9" i="7" s="1"/>
  <c r="U9" i="7" a="1"/>
  <c r="U9" i="7" s="1"/>
  <c r="V9" i="7" l="1" a="1"/>
  <c r="V9" i="7" s="1"/>
  <c r="U8" i="7" a="1"/>
  <c r="U8" i="7" s="1"/>
  <c r="T9" i="7" a="1"/>
  <c r="T9" i="7" s="1"/>
  <c r="P10" i="7" l="1"/>
  <c r="N11" i="7" l="1"/>
  <c r="O11" i="7"/>
  <c r="P11" i="7"/>
  <c r="Q11" i="7"/>
  <c r="N10" i="7"/>
  <c r="O10" i="7"/>
  <c r="Q10" i="7"/>
  <c r="E20" i="2" l="1"/>
  <c r="F20" i="2"/>
  <c r="G20" i="2"/>
  <c r="D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<sst xmlns="http://schemas.openxmlformats.org/spreadsheetml/2006/main" count="569" uniqueCount="141">
  <si>
    <t>Detailed Statement of Cash Flows</t>
  </si>
  <si>
    <t>Cumulative Fee-Paying LPs' Allocation of Total Fund</t>
  </si>
  <si>
    <t>TVPI/MOIC Inputs</t>
  </si>
  <si>
    <t>Cash Flows</t>
  </si>
  <si>
    <t>Transaction Description - Granular Methodology</t>
  </si>
  <si>
    <t>Performance Treatment</t>
  </si>
  <si>
    <t>Formula Inclusion</t>
  </si>
  <si>
    <t>With Impact of Fund-level Subscription Facility</t>
  </si>
  <si>
    <t>Without Impact of Fund-level Subscription Facility</t>
  </si>
  <si>
    <t>Effective Date</t>
  </si>
  <si>
    <t>Amount - Cumulative LP Allocation</t>
  </si>
  <si>
    <t>Gross - With Impact of Fund-level Subscription Facility 
(Optional)</t>
  </si>
  <si>
    <t>Net - With Impact of Fund-level Subscription Facility</t>
  </si>
  <si>
    <t>Gross - Without Impact of Fund-level Subscription Facility 
(Optional)</t>
  </si>
  <si>
    <t>Net - Without Impact of Fund-level Subscription Facility</t>
  </si>
  <si>
    <t>Notes</t>
  </si>
  <si>
    <t>Subscription Facility Outstanding Balance</t>
  </si>
  <si>
    <t>"Working Capital" Balance</t>
  </si>
  <si>
    <t>Fund Performance (Fund ↔ Investor Cash Flows)</t>
  </si>
  <si>
    <t>Gross</t>
  </si>
  <si>
    <t>Net</t>
  </si>
  <si>
    <t>Fund-level Subscription Facility Drawdown: Investments</t>
  </si>
  <si>
    <t>Subscription facility drawdown used to finance Investment #1.</t>
  </si>
  <si>
    <t>Performance Measure</t>
  </si>
  <si>
    <t>Numerator</t>
  </si>
  <si>
    <t>Fund-level Subscription Facility Drawdown: Management Fees/Partnership Expenses</t>
  </si>
  <si>
    <t>Subscription facility drawdown used to pay management fee.</t>
  </si>
  <si>
    <t>Gross 
(Optional)</t>
  </si>
  <si>
    <t>Denominator</t>
  </si>
  <si>
    <t>Fund-level Subscription Facility Drawdown: Working Capital</t>
  </si>
  <si>
    <t>Subscription facility drawdown where use of capital is still undetermined.</t>
  </si>
  <si>
    <t>IRR</t>
  </si>
  <si>
    <t>Total Fund-level Subscription Facility Drawdown (7/15/2022): $16,000</t>
  </si>
  <si>
    <t>MOIC/TVPI</t>
  </si>
  <si>
    <t>Capital Call: Fund-level Subscription Facility Fees/Interest</t>
  </si>
  <si>
    <t>"Call" for fees/interest resulting from the use of a fund-level subscription facility. Only impacts "With" IRR/MOIC calculations as these fees/interest would not have been incurred had a fund-level subscription facility not been used.</t>
  </si>
  <si>
    <t>Subscription facility drawdown used to finance Investment #2.</t>
  </si>
  <si>
    <t>Gross Portfolio Performance (Fund ↔ Investment Cash Flows)</t>
  </si>
  <si>
    <t>Total Fund-level Subscription Facility Drawdown (10/15/2022): $10,500</t>
  </si>
  <si>
    <t>Realized Portfolio</t>
  </si>
  <si>
    <t>Unrealized Portfolio</t>
  </si>
  <si>
    <t>Total Portfolio</t>
  </si>
  <si>
    <t>"Drawdown" from Working Capital Balance for management fees/partnership expenses.</t>
  </si>
  <si>
    <t xml:space="preserve"> Gross IRR</t>
  </si>
  <si>
    <t>Values must be manually input</t>
  </si>
  <si>
    <t>Credit working capital balance. Effective date of the offset against Working Capital should match the reclassification date.</t>
  </si>
  <si>
    <t>Gross MOIC</t>
  </si>
  <si>
    <t>Capital Call: Investments</t>
  </si>
  <si>
    <t>Call to repay 7/1 subscription facility drawdown.</t>
  </si>
  <si>
    <t>Capital Call: Management Fees/Partnership Expenses</t>
  </si>
  <si>
    <t>Call to repay 7/1 subscription facility drawdown. Includes $300 originally drawn down for management fees (7/15/2022) as well as $700 originally drawn down as Working Capital (7/15/2022), but reclassified for fees/expenses (11/15/2022).</t>
  </si>
  <si>
    <t>Total Capital Call (4/1/2023): $16,000</t>
  </si>
  <si>
    <t>Net Portfolio Performance  (Fund ↔ Investment Cash Flows)</t>
  </si>
  <si>
    <t>Synthetic Distribution: Fund-level Subscription Facility Repayment: Investments</t>
  </si>
  <si>
    <t>Actual repayment of 7/1 subscription facility drawdown.</t>
  </si>
  <si>
    <t>Synthetic Distribution: Fund-level Subscription Facility Repayment: Management Fees/Partnership Expenses</t>
  </si>
  <si>
    <r>
      <t xml:space="preserve"> </t>
    </r>
    <r>
      <rPr>
        <b/>
        <sz val="10"/>
        <rFont val="Arial"/>
        <family val="2"/>
      </rPr>
      <t>Net</t>
    </r>
    <r>
      <rPr>
        <sz val="10"/>
        <rFont val="Arial"/>
        <family val="2"/>
      </rPr>
      <t xml:space="preserve"> IRR</t>
    </r>
  </si>
  <si>
    <t>Total Synthetic Distribution (4/3/2023): $16,000</t>
  </si>
  <si>
    <r>
      <rPr>
        <b/>
        <sz val="10"/>
        <rFont val="Arial"/>
        <family val="2"/>
      </rPr>
      <t>Net</t>
    </r>
    <r>
      <rPr>
        <sz val="10"/>
        <rFont val="Arial"/>
        <family val="2"/>
      </rPr>
      <t xml:space="preserve"> MOIC</t>
    </r>
  </si>
  <si>
    <t>Used to finance Investment #3.</t>
  </si>
  <si>
    <t xml:space="preserve">"Drawdown" also used to finance Investment #3 - Sourced from working capital balance. </t>
  </si>
  <si>
    <t>Distribution: Permanent</t>
  </si>
  <si>
    <t>Total amount distributed to LPs (net of carry).</t>
  </si>
  <si>
    <t>Used to finance Investment #4.</t>
  </si>
  <si>
    <t>Capital Call: Working Capital</t>
  </si>
  <si>
    <t>Use of capital is still undetermined.</t>
  </si>
  <si>
    <t>Total Capital Call (7/31/2023): $10,000</t>
  </si>
  <si>
    <t>See explanation in Row 11. Sourced from working capital balance.</t>
  </si>
  <si>
    <t>Used to finance Investment #5.</t>
  </si>
  <si>
    <t>Total Capital Call (11/15/2023): $8,200</t>
  </si>
  <si>
    <t>"Call" from Working Capital Balance for management fees/partnership expenses.</t>
  </si>
  <si>
    <t>Quarter-end Adjustment for Accrued Management Fees/Partnership Expenses</t>
  </si>
  <si>
    <t>Reflect / adjust NAV for the impact of unpaid / accrued expenses in the gross levered and gross unlevered calculations.</t>
  </si>
  <si>
    <t>Quarter-end Adjustment for Accrued Interest from Fund-level Subscription Facility</t>
  </si>
  <si>
    <t>Quarter-end Adjustment for Carry Allocation</t>
  </si>
  <si>
    <t>Reflect / adjust NAV for the impact of unpaid / accrued carry in the gross levered and gross unlevered calculations.</t>
  </si>
  <si>
    <t>Gross Up Outstanding Balance from Fund-level Subscription Facility</t>
  </si>
  <si>
    <t>Outstanding balance on the subscription facility, captured at the quarter-end date.</t>
  </si>
  <si>
    <t>NAV</t>
  </si>
  <si>
    <t>Disclosures/Footnotes</t>
  </si>
  <si>
    <r>
      <rPr>
        <b/>
        <i/>
        <sz val="10"/>
        <rFont val="Arial"/>
        <family val="2"/>
      </rPr>
      <t xml:space="preserve">Example 1: </t>
    </r>
    <r>
      <rPr>
        <i/>
        <sz val="10"/>
        <rFont val="Arial"/>
        <family val="2"/>
      </rPr>
      <t xml:space="preserve">Fund-level Subscription Facility </t>
    </r>
    <r>
      <rPr>
        <b/>
        <i/>
        <sz val="10"/>
        <rFont val="Arial"/>
        <family val="2"/>
      </rPr>
      <t>Fully</t>
    </r>
    <r>
      <rPr>
        <i/>
        <sz val="10"/>
        <rFont val="Arial"/>
        <family val="2"/>
      </rPr>
      <t xml:space="preserve"> Repaid. Portion of subscription facility bucketed as "Working Capital" reclassified.</t>
    </r>
  </si>
  <si>
    <t>Drawdown from subscription facility, used to finance an investment.</t>
  </si>
  <si>
    <t>Drawdown from subscription facility, used to finance management fees/partnership expenses.</t>
  </si>
  <si>
    <t>Call for fees/interest resulting from the use of a fund-level subscription facility. Only impacts "With" IRR/MOIC calculations as these fees/interest would not have been incurred had a fund-level subscription facility not been used.</t>
  </si>
  <si>
    <t xml:space="preserve">Call to repay 7/1 subscription facility drawdown. Includes $300 originally drawn down for management fees (7/15/2022) as well as $700 originally drawn down as Working Capital (7/15/2022), but reclassified for fees/expenses (11/15/2022). </t>
  </si>
  <si>
    <t>XXXX.XX</t>
  </si>
  <si>
    <t>Net Cash Flows:</t>
  </si>
  <si>
    <r>
      <rPr>
        <b/>
        <i/>
        <sz val="10"/>
        <rFont val="Arial"/>
        <family val="2"/>
      </rPr>
      <t>Example 2:</t>
    </r>
    <r>
      <rPr>
        <i/>
        <sz val="10"/>
        <rFont val="Arial"/>
        <family val="2"/>
      </rPr>
      <t xml:space="preserve"> Fund-level Subscription Facility </t>
    </r>
    <r>
      <rPr>
        <b/>
        <i/>
        <sz val="10"/>
        <rFont val="Arial"/>
        <family val="2"/>
      </rPr>
      <t>Partially</t>
    </r>
    <r>
      <rPr>
        <i/>
        <sz val="10"/>
        <rFont val="Arial"/>
        <family val="2"/>
      </rPr>
      <t xml:space="preserve"> Repaid; Outstanding Balance at Quarter-End</t>
    </r>
  </si>
  <si>
    <t>Drawdown from subscription facility where final use of capital is still undetermined.</t>
  </si>
  <si>
    <t>"Drawdown" from Working Capital Balance for management fees/partnership expenses</t>
  </si>
  <si>
    <t>Sample Cash Flow Mapping: Capital Call for Working Capital and Subsequent Reclassification</t>
  </si>
  <si>
    <t>Use of capital is undetermined/not yet allocated.</t>
  </si>
  <si>
    <t>Credit 'Working Capital' balance. Effective date of the offset against Working Capital should match the reclassification date.</t>
  </si>
  <si>
    <t>Sample Cash Flow Mapping: Capital Call for Working Capital and Subsequent Reclassification for Management Fees/Partnership Expenses</t>
  </si>
  <si>
    <r>
      <t xml:space="preserve">Example 2: </t>
    </r>
    <r>
      <rPr>
        <i/>
        <sz val="10"/>
        <rFont val="Arial"/>
        <family val="2"/>
      </rPr>
      <t>Use for a portion of a capital call is known, use for the remainder of the call is still to be determined. Subsequent reclassifications for the purposes of subscription facility fees/interest and management fees/partnership expenses.</t>
    </r>
  </si>
  <si>
    <t>Call to finance an investment.</t>
  </si>
  <si>
    <t>End use of capital is not yet known.</t>
  </si>
  <si>
    <t>"Call" for fees/interest resulting from the use of a fund-level subscription facility. Only impacts "With" IRR/MOIC calculations as these fees/interest would not have been incurred had a fund-level subscription facility not been used. Sourced from working capital balance.</t>
  </si>
  <si>
    <t>Calls for / payments of management fees/partnership expenses are already accounted for in the NAV.</t>
  </si>
  <si>
    <t>To reflect / adjust NAV for the impact of unpaid / accrued expenses in the gross levered and gross unlevered calculations, the “Quarter-end Adjustment for Accrued Management Fees/Partnership Expenses” transaction type needs to be selected and the appropriate amount for the reporting date entered.</t>
  </si>
  <si>
    <t>Quarter-end Adjustment for Accrued Fund-level Subscription Facility Fees/Interest</t>
  </si>
  <si>
    <t>To reflect / adjust NAV for the impact of carried interest in the gross unlevered and gross levered calculations, the “Quarter-end Adjustment for Carry Allocation” transaction type needs to be selected and the appropriate amount for the reporting date entered.</t>
  </si>
  <si>
    <t>Transaction Description - Granular Methodology
(Ungroup using '+' symbols in left margin to view more detailed transaction type breakouts)</t>
  </si>
  <si>
    <t>Net IRR</t>
  </si>
  <si>
    <t>Gross IRR</t>
  </si>
  <si>
    <t>Net TVPI</t>
  </si>
  <si>
    <t>Gross Fund-Level MOIC</t>
  </si>
  <si>
    <t>Included</t>
  </si>
  <si>
    <t>Capital Call: Management Fees (Inside Commitment)</t>
  </si>
  <si>
    <t>Capital Call: Management Fees (Outside Commitment)</t>
  </si>
  <si>
    <t>Capital Call: Partnership Expenses</t>
  </si>
  <si>
    <t>Capital Call: Placement Agent Fees</t>
  </si>
  <si>
    <t>Deemed GP Contribution from LPs</t>
  </si>
  <si>
    <r>
      <t xml:space="preserve">Capital Call: </t>
    </r>
    <r>
      <rPr>
        <sz val="10"/>
        <rFont val="Arial"/>
        <family val="2"/>
      </rPr>
      <t>Fund-level Subscription Facility</t>
    </r>
    <r>
      <rPr>
        <sz val="10"/>
        <color theme="1"/>
        <rFont val="Arial"/>
        <family val="2"/>
      </rPr>
      <t xml:space="preserve"> Fees/Interest</t>
    </r>
  </si>
  <si>
    <t>Carry / Clawback</t>
  </si>
  <si>
    <t>Decrease Denominator</t>
  </si>
  <si>
    <t>Distribution: Recallable</t>
  </si>
  <si>
    <t>Distribution: Return of Excess Capital Called: Investments</t>
  </si>
  <si>
    <t>Distribution: Return of Excess Capital Called: Management Fees/Partnership Expenses</t>
  </si>
  <si>
    <t>Distribution: Carry - (Should be input as a positive value)</t>
  </si>
  <si>
    <t>Distribution: Clawback</t>
  </si>
  <si>
    <t xml:space="preserve">     Distribution: Permanent - Income/Dividends</t>
  </si>
  <si>
    <t xml:space="preserve">     Distribution: Permanent - Gain / Loss</t>
  </si>
  <si>
    <t xml:space="preserve">     Distribution: Permanent - Return of Capital</t>
  </si>
  <si>
    <t xml:space="preserve">     Distribution: Permanent - Return of Management Fees</t>
  </si>
  <si>
    <t xml:space="preserve">     Distribution: Permanent - Return of Partnership Expenses</t>
  </si>
  <si>
    <t xml:space="preserve">     Distribution: Recallable - Return of Capital</t>
  </si>
  <si>
    <t xml:space="preserve">     Distribution: Recallable - Return of Management Fees</t>
  </si>
  <si>
    <t xml:space="preserve">     Distribution: Recallable - Return of Partnership Expenses</t>
  </si>
  <si>
    <t>Sample Cash Flow Mapping: Fund-Level Subscription Facility Drawdown, Call for Interest on the Fund-Level Subscription Facility and Subsequent Repayment (Synthetic Distribution)</t>
  </si>
  <si>
    <t>Sample Cash Flow Mapping: Quarter-end NAV Adjustments: Adjustments for Accrued Fees/Expenses, Subscription-Facility Interest and Carried Interest</t>
  </si>
  <si>
    <t>Sample Cash Flow Mapping: Fund-Level Subscription Facility Drawdown, Call for Interest on Fund-Level Subscription Facility &amp; Subsequent Partial Repayment (Synthetic Distribution). Outstanding Balance on Subline at Quarter-end.</t>
  </si>
  <si>
    <r>
      <t xml:space="preserve">Example 1: </t>
    </r>
    <r>
      <rPr>
        <i/>
        <sz val="10"/>
        <rFont val="Arial"/>
        <family val="2"/>
      </rPr>
      <t>Partial reclassification of Working Capital for Fund-level Subscription Facility Fees/Interest</t>
    </r>
  </si>
  <si>
    <t>As of</t>
  </si>
  <si>
    <t>Fund Reporting Currency</t>
  </si>
  <si>
    <t>USD</t>
  </si>
  <si>
    <t>Data Since Inception</t>
  </si>
  <si>
    <t>Quarter-end Adjustment for Accrued Fees/Interest from Fund-level Subscription Facility</t>
  </si>
  <si>
    <t>Reflect / adjust NAV for the impact of unpaid / accrued fees and interest incurred from the use of a subscription facility in the gross levered calculations. Added back to the gross and net "without" calculations as as these fees/interest would not have accrued had a fund-level subscription facility not been used. The gross and net "without" NAVs must therefore be adjusted accordingly.</t>
  </si>
  <si>
    <t>To reflect / adjust NAV for the impact of unpaid / accrued fees or interest incurred from the use of a fund-level subscription facility, the “Quarter-end Adjustment for Accrued Management Fees/Partnership Expenses” transaction type needs to be selected and the appropriate amount for the reporting date entered. 
Adjust NAV for the impact of unpaid / accrued fees and interest incurred from the use of a subscription facility in the gross levered ("with") calculations.  
Added back to the gross and net "without" calculations as as these fees/interest would not have accrued had a fund-level subscription facility not been used. The gross and net "without" NAVs must therefore be adjusted accordingly.</t>
  </si>
  <si>
    <t>Sample Cash Flow Mapping - Granular Methodology (v. 1.1) – This packet was last updated on April 28,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</si>
</sst>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0.00\x"/>
    <numFmt numFmtId="167" formatCode="0.0000"/>
  </numFmts>
  <fonts count="27" x14ac:knownFonts="1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i/>
      <sz val="9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rgb="FF9C0006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6"/>
      <color theme="1"/>
      <name val="Arial"/>
      <family val="2"/>
    </font>
    <font>
      <b/>
      <sz val="16"/>
      <color rgb="FF00325D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8ACE00"/>
      <name val="Arial"/>
      <family val="2"/>
    </font>
    <font>
      <sz val="10"/>
      <color rgb="FF00B050"/>
      <name val="Arial"/>
      <family val="2"/>
    </font>
    <font>
      <sz val="10"/>
      <color rgb="FF00B0F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325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  <bgColor indexed="64"/>
      </patternFill>
    </fill>
    <fill>
      <patternFill patternType="solid">
        <fgColor theme="1"/>
        <bgColor theme="0"/>
      </patternFill>
    </fill>
  </fills>
  <borders count="9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medium">
        <color theme="0" tint="-4.9989318521683403E-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indexed="64"/>
      </left>
      <right style="thin">
        <color theme="0"/>
      </right>
      <top style="medium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theme="0" tint="-4.9989318521683403E-2"/>
      </bottom>
      <diagonal/>
    </border>
    <border>
      <left/>
      <right/>
      <top style="thin">
        <color indexed="64"/>
      </top>
      <bottom style="medium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9">
    <xf numFmtId="0" fontId="0" fillId="0" borderId="0"/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6">
    <xf numFmtId="0" fontId="0" fillId="0" borderId="0" xfId="0"/>
    <xf numFmtId="0" fontId="5" fillId="0" borderId="0" xfId="0" applyFont="1" applyAlignment="1">
      <alignment horizontal="left" vertical="center"/>
    </xf>
    <xf numFmtId="0" fontId="6" fillId="2" borderId="0" xfId="3" applyFont="1" applyFill="1"/>
    <xf numFmtId="0" fontId="8" fillId="2" borderId="0" xfId="3" applyFont="1" applyFill="1"/>
    <xf numFmtId="0" fontId="7" fillId="2" borderId="0" xfId="3" applyFont="1" applyFill="1"/>
    <xf numFmtId="43" fontId="6" fillId="2" borderId="0" xfId="5" applyFont="1" applyFill="1" applyBorder="1"/>
    <xf numFmtId="43" fontId="6" fillId="5" borderId="0" xfId="5" applyFont="1" applyFill="1" applyBorder="1"/>
    <xf numFmtId="43" fontId="6" fillId="2" borderId="0" xfId="5" applyFont="1" applyFill="1" applyBorder="1" applyAlignment="1">
      <alignment horizontal="right"/>
    </xf>
    <xf numFmtId="0" fontId="7" fillId="0" borderId="1" xfId="3" applyFont="1" applyBorder="1" applyAlignment="1">
      <alignment horizontal="center"/>
    </xf>
    <xf numFmtId="0" fontId="11" fillId="7" borderId="5" xfId="3" applyFont="1" applyFill="1" applyBorder="1" applyAlignment="1">
      <alignment horizontal="center" vertical="center" wrapText="1"/>
    </xf>
    <xf numFmtId="0" fontId="11" fillId="7" borderId="6" xfId="3" applyFont="1" applyFill="1" applyBorder="1" applyAlignment="1">
      <alignment horizontal="center" vertical="center" wrapText="1"/>
    </xf>
    <xf numFmtId="0" fontId="11" fillId="7" borderId="7" xfId="3" applyFont="1" applyFill="1" applyBorder="1" applyAlignment="1">
      <alignment horizontal="center" vertical="center" wrapText="1"/>
    </xf>
    <xf numFmtId="43" fontId="13" fillId="5" borderId="0" xfId="5" applyFont="1" applyFill="1" applyBorder="1" applyAlignment="1">
      <alignment horizontal="right"/>
    </xf>
    <xf numFmtId="0" fontId="12" fillId="5" borderId="0" xfId="3" applyFont="1" applyFill="1" applyAlignment="1">
      <alignment vertical="center" wrapText="1"/>
    </xf>
    <xf numFmtId="14" fontId="6" fillId="2" borderId="0" xfId="3" applyNumberFormat="1" applyFont="1" applyFill="1"/>
    <xf numFmtId="166" fontId="6" fillId="2" borderId="0" xfId="3" applyNumberFormat="1" applyFont="1" applyFill="1" applyAlignment="1">
      <alignment horizontal="center"/>
    </xf>
    <xf numFmtId="0" fontId="7" fillId="2" borderId="0" xfId="3" applyFont="1" applyFill="1" applyAlignment="1">
      <alignment horizontal="center"/>
    </xf>
    <xf numFmtId="10" fontId="7" fillId="0" borderId="1" xfId="2" applyNumberFormat="1" applyFont="1" applyBorder="1" applyAlignment="1">
      <alignment horizontal="center" vertical="center"/>
    </xf>
    <xf numFmtId="10" fontId="7" fillId="1" borderId="1" xfId="2" applyNumberFormat="1" applyFont="1" applyFill="1" applyBorder="1" applyAlignment="1">
      <alignment horizontal="center" vertical="center"/>
    </xf>
    <xf numFmtId="0" fontId="11" fillId="7" borderId="5" xfId="3" applyFont="1" applyFill="1" applyBorder="1" applyAlignment="1">
      <alignment horizontal="center" vertical="center"/>
    </xf>
    <xf numFmtId="0" fontId="11" fillId="7" borderId="7" xfId="3" applyFont="1" applyFill="1" applyBorder="1" applyAlignment="1">
      <alignment horizontal="center" vertical="center"/>
    </xf>
    <xf numFmtId="0" fontId="12" fillId="9" borderId="1" xfId="3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6" fillId="0" borderId="0" xfId="3" applyFont="1" applyAlignment="1">
      <alignment wrapText="1"/>
    </xf>
    <xf numFmtId="0" fontId="20" fillId="0" borderId="0" xfId="0" applyFont="1" applyAlignment="1">
      <alignment wrapText="1"/>
    </xf>
    <xf numFmtId="0" fontId="9" fillId="0" borderId="0" xfId="0" applyFont="1"/>
    <xf numFmtId="164" fontId="7" fillId="0" borderId="0" xfId="3" applyNumberFormat="1" applyFont="1" applyAlignment="1">
      <alignment horizontal="right"/>
    </xf>
    <xf numFmtId="0" fontId="6" fillId="0" borderId="0" xfId="3" applyFont="1"/>
    <xf numFmtId="0" fontId="11" fillId="0" borderId="0" xfId="3" applyFont="1" applyAlignment="1">
      <alignment horizontal="center" vertical="center" wrapText="1"/>
    </xf>
    <xf numFmtId="0" fontId="9" fillId="0" borderId="0" xfId="3" applyFont="1"/>
    <xf numFmtId="0" fontId="19" fillId="0" borderId="0" xfId="0" applyFont="1" applyAlignment="1">
      <alignment wrapText="1"/>
    </xf>
    <xf numFmtId="0" fontId="11" fillId="7" borderId="11" xfId="3" applyFont="1" applyFill="1" applyBorder="1" applyAlignment="1">
      <alignment horizontal="center" vertical="center"/>
    </xf>
    <xf numFmtId="0" fontId="11" fillId="7" borderId="12" xfId="3" applyFont="1" applyFill="1" applyBorder="1" applyAlignment="1">
      <alignment horizontal="center" vertical="center"/>
    </xf>
    <xf numFmtId="0" fontId="11" fillId="7" borderId="10" xfId="3" applyFont="1" applyFill="1" applyBorder="1" applyAlignment="1">
      <alignment horizontal="center" vertical="center"/>
    </xf>
    <xf numFmtId="0" fontId="6" fillId="0" borderId="3" xfId="3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/>
    </xf>
    <xf numFmtId="165" fontId="6" fillId="2" borderId="0" xfId="3" applyNumberFormat="1" applyFont="1" applyFill="1"/>
    <xf numFmtId="0" fontId="6" fillId="2" borderId="3" xfId="3" applyFont="1" applyFill="1" applyBorder="1" applyAlignment="1">
      <alignment vertical="center" wrapText="1"/>
    </xf>
    <xf numFmtId="4" fontId="6" fillId="1" borderId="1" xfId="3" applyNumberFormat="1" applyFont="1" applyFill="1" applyBorder="1" applyAlignment="1">
      <alignment horizontal="center" vertical="center"/>
    </xf>
    <xf numFmtId="4" fontId="6" fillId="2" borderId="1" xfId="3" applyNumberFormat="1" applyFont="1" applyFill="1" applyBorder="1" applyAlignment="1">
      <alignment horizontal="center" vertical="center"/>
    </xf>
    <xf numFmtId="0" fontId="6" fillId="6" borderId="0" xfId="3" applyFont="1" applyFill="1"/>
    <xf numFmtId="0" fontId="12" fillId="0" borderId="9" xfId="3" applyFont="1" applyBorder="1" applyAlignment="1">
      <alignment vertical="center" wrapText="1"/>
    </xf>
    <xf numFmtId="0" fontId="12" fillId="6" borderId="0" xfId="3" applyFont="1" applyFill="1" applyAlignment="1">
      <alignment horizontal="center" vertical="center" wrapText="1"/>
    </xf>
    <xf numFmtId="0" fontId="11" fillId="2" borderId="0" xfId="3" applyFont="1" applyFill="1" applyAlignment="1">
      <alignment horizontal="center" vertical="center" wrapText="1"/>
    </xf>
    <xf numFmtId="0" fontId="22" fillId="2" borderId="0" xfId="3" applyFont="1" applyFill="1" applyAlignment="1">
      <alignment horizontal="center" vertical="top"/>
    </xf>
    <xf numFmtId="165" fontId="7" fillId="2" borderId="0" xfId="3" applyNumberFormat="1" applyFont="1" applyFill="1" applyAlignment="1">
      <alignment horizontal="center" vertical="center"/>
    </xf>
    <xf numFmtId="165" fontId="7" fillId="5" borderId="0" xfId="3" applyNumberFormat="1" applyFont="1" applyFill="1" applyAlignment="1">
      <alignment horizontal="center" vertical="center"/>
    </xf>
    <xf numFmtId="0" fontId="12" fillId="10" borderId="39" xfId="3" applyFont="1" applyFill="1" applyBorder="1" applyAlignment="1">
      <alignment horizontal="center" vertical="center" wrapText="1"/>
    </xf>
    <xf numFmtId="0" fontId="11" fillId="4" borderId="39" xfId="3" applyFont="1" applyFill="1" applyBorder="1" applyAlignment="1">
      <alignment horizontal="center" vertical="center" wrapText="1"/>
    </xf>
    <xf numFmtId="0" fontId="11" fillId="4" borderId="40" xfId="3" applyFont="1" applyFill="1" applyBorder="1" applyAlignment="1">
      <alignment horizontal="center" vertical="center" wrapText="1"/>
    </xf>
    <xf numFmtId="0" fontId="7" fillId="0" borderId="41" xfId="3" applyFont="1" applyBorder="1" applyAlignment="1">
      <alignment horizontal="center" vertical="center"/>
    </xf>
    <xf numFmtId="0" fontId="7" fillId="0" borderId="39" xfId="3" applyFont="1" applyBorder="1" applyAlignment="1">
      <alignment horizontal="center" vertical="center"/>
    </xf>
    <xf numFmtId="0" fontId="6" fillId="2" borderId="0" xfId="3" applyFont="1" applyFill="1" applyAlignment="1">
      <alignment wrapText="1"/>
    </xf>
    <xf numFmtId="0" fontId="7" fillId="2" borderId="0" xfId="0" applyFont="1" applyFill="1" applyAlignment="1">
      <alignment vertical="top" wrapText="1"/>
    </xf>
    <xf numFmtId="0" fontId="6" fillId="0" borderId="46" xfId="0" applyFont="1" applyBorder="1"/>
    <xf numFmtId="0" fontId="24" fillId="0" borderId="0" xfId="0" applyFont="1"/>
    <xf numFmtId="0" fontId="6" fillId="0" borderId="48" xfId="0" applyFont="1" applyBorder="1"/>
    <xf numFmtId="167" fontId="6" fillId="0" borderId="0" xfId="3" applyNumberFormat="1" applyFont="1"/>
    <xf numFmtId="0" fontId="7" fillId="5" borderId="0" xfId="5" applyNumberFormat="1" applyFont="1" applyFill="1" applyBorder="1" applyAlignment="1">
      <alignment vertical="center" wrapText="1"/>
    </xf>
    <xf numFmtId="43" fontId="6" fillId="2" borderId="0" xfId="5" applyFont="1" applyFill="1" applyBorder="1" applyAlignment="1">
      <alignment wrapText="1"/>
    </xf>
    <xf numFmtId="164" fontId="6" fillId="2" borderId="0" xfId="1" applyNumberFormat="1" applyFont="1" applyFill="1" applyBorder="1" applyAlignment="1">
      <alignment horizontal="right"/>
    </xf>
    <xf numFmtId="164" fontId="6" fillId="2" borderId="0" xfId="1" applyNumberFormat="1" applyFont="1" applyFill="1" applyAlignment="1">
      <alignment horizontal="right"/>
    </xf>
    <xf numFmtId="164" fontId="8" fillId="2" borderId="0" xfId="1" applyNumberFormat="1" applyFont="1" applyFill="1" applyBorder="1" applyAlignment="1">
      <alignment horizontal="center" wrapText="1"/>
    </xf>
    <xf numFmtId="164" fontId="6" fillId="2" borderId="0" xfId="3" applyNumberFormat="1" applyFont="1" applyFill="1"/>
    <xf numFmtId="164" fontId="6" fillId="2" borderId="0" xfId="5" applyNumberFormat="1" applyFont="1" applyFill="1" applyBorder="1"/>
    <xf numFmtId="0" fontId="6" fillId="15" borderId="3" xfId="3" applyFont="1" applyFill="1" applyBorder="1" applyAlignment="1">
      <alignment vertical="center" wrapText="1"/>
    </xf>
    <xf numFmtId="0" fontId="6" fillId="3" borderId="3" xfId="3" applyFont="1" applyFill="1" applyBorder="1" applyAlignment="1">
      <alignment vertical="center" wrapText="1"/>
    </xf>
    <xf numFmtId="164" fontId="8" fillId="2" borderId="53" xfId="1" applyNumberFormat="1" applyFont="1" applyFill="1" applyBorder="1" applyAlignment="1">
      <alignment horizontal="center" wrapText="1"/>
    </xf>
    <xf numFmtId="165" fontId="10" fillId="6" borderId="1" xfId="3" applyNumberFormat="1" applyFont="1" applyFill="1" applyBorder="1" applyAlignment="1">
      <alignment horizontal="center" vertical="center"/>
    </xf>
    <xf numFmtId="0" fontId="6" fillId="16" borderId="3" xfId="3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12" fillId="9" borderId="45" xfId="3" applyFont="1" applyFill="1" applyBorder="1" applyAlignment="1">
      <alignment horizontal="center" vertical="center" wrapText="1"/>
    </xf>
    <xf numFmtId="0" fontId="12" fillId="9" borderId="47" xfId="3" applyFont="1" applyFill="1" applyBorder="1" applyAlignment="1">
      <alignment horizontal="center" vertical="center"/>
    </xf>
    <xf numFmtId="14" fontId="6" fillId="0" borderId="47" xfId="3" applyNumberFormat="1" applyFont="1" applyBorder="1" applyAlignment="1">
      <alignment vertical="center"/>
    </xf>
    <xf numFmtId="0" fontId="11" fillId="0" borderId="52" xfId="3" applyFont="1" applyBorder="1" applyAlignment="1">
      <alignment horizontal="center" vertical="center" wrapText="1"/>
    </xf>
    <xf numFmtId="0" fontId="17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6" fillId="2" borderId="68" xfId="3" applyFont="1" applyFill="1" applyBorder="1" applyAlignment="1">
      <alignment vertical="center" wrapText="1"/>
    </xf>
    <xf numFmtId="0" fontId="6" fillId="0" borderId="0" xfId="3" applyFont="1" applyAlignment="1">
      <alignment vertical="center" wrapText="1"/>
    </xf>
    <xf numFmtId="0" fontId="3" fillId="0" borderId="0" xfId="0" applyFont="1" applyAlignment="1">
      <alignment vertical="center"/>
    </xf>
    <xf numFmtId="0" fontId="17" fillId="0" borderId="0" xfId="3" applyFont="1" applyAlignment="1">
      <alignment horizontal="right" vertical="center"/>
    </xf>
    <xf numFmtId="0" fontId="15" fillId="0" borderId="0" xfId="3" applyFont="1" applyAlignment="1">
      <alignment horizontal="right" vertical="center"/>
    </xf>
    <xf numFmtId="164" fontId="6" fillId="0" borderId="0" xfId="3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18" fillId="0" borderId="0" xfId="3" applyNumberFormat="1" applyFont="1" applyAlignment="1">
      <alignment horizontal="left" vertical="center"/>
    </xf>
    <xf numFmtId="14" fontId="16" fillId="0" borderId="0" xfId="3" applyNumberFormat="1" applyFont="1" applyAlignment="1">
      <alignment horizontal="left" vertical="center"/>
    </xf>
    <xf numFmtId="14" fontId="6" fillId="2" borderId="51" xfId="3" applyNumberFormat="1" applyFont="1" applyFill="1" applyBorder="1" applyAlignment="1">
      <alignment vertical="center"/>
    </xf>
    <xf numFmtId="14" fontId="6" fillId="0" borderId="0" xfId="3" applyNumberFormat="1" applyFont="1" applyAlignment="1">
      <alignment vertical="center"/>
    </xf>
    <xf numFmtId="14" fontId="6" fillId="3" borderId="47" xfId="3" applyNumberFormat="1" applyFont="1" applyFill="1" applyBorder="1" applyAlignment="1">
      <alignment vertical="center"/>
    </xf>
    <xf numFmtId="0" fontId="14" fillId="0" borderId="0" xfId="3" applyFont="1" applyAlignment="1">
      <alignment vertical="center"/>
    </xf>
    <xf numFmtId="14" fontId="18" fillId="2" borderId="0" xfId="3" applyNumberFormat="1" applyFont="1" applyFill="1" applyAlignment="1">
      <alignment horizontal="left" vertical="center"/>
    </xf>
    <xf numFmtId="0" fontId="6" fillId="2" borderId="0" xfId="3" applyFont="1" applyFill="1" applyAlignment="1">
      <alignment vertical="center"/>
    </xf>
    <xf numFmtId="14" fontId="6" fillId="2" borderId="0" xfId="3" applyNumberFormat="1" applyFont="1" applyFill="1" applyAlignment="1">
      <alignment vertical="center"/>
    </xf>
    <xf numFmtId="0" fontId="8" fillId="2" borderId="0" xfId="3" applyFont="1" applyFill="1" applyAlignment="1">
      <alignment vertical="center"/>
    </xf>
    <xf numFmtId="14" fontId="21" fillId="0" borderId="0" xfId="3" applyNumberFormat="1" applyFont="1" applyAlignment="1">
      <alignment horizontal="left" vertical="center"/>
    </xf>
    <xf numFmtId="14" fontId="14" fillId="0" borderId="0" xfId="3" applyNumberFormat="1" applyFont="1" applyAlignment="1">
      <alignment vertical="center"/>
    </xf>
    <xf numFmtId="14" fontId="6" fillId="2" borderId="47" xfId="3" applyNumberFormat="1" applyFont="1" applyFill="1" applyBorder="1" applyAlignment="1">
      <alignment vertical="center"/>
    </xf>
    <xf numFmtId="0" fontId="6" fillId="2" borderId="32" xfId="3" applyFont="1" applyFill="1" applyBorder="1" applyAlignment="1">
      <alignment vertical="center" wrapText="1"/>
    </xf>
    <xf numFmtId="164" fontId="6" fillId="0" borderId="0" xfId="5" applyNumberFormat="1" applyFont="1" applyFill="1" applyBorder="1"/>
    <xf numFmtId="43" fontId="6" fillId="0" borderId="0" xfId="5" applyFont="1" applyFill="1" applyBorder="1" applyAlignment="1">
      <alignment horizontal="right"/>
    </xf>
    <xf numFmtId="14" fontId="8" fillId="0" borderId="0" xfId="3" applyNumberFormat="1" applyFont="1" applyAlignment="1">
      <alignment horizontal="right" vertical="center"/>
    </xf>
    <xf numFmtId="164" fontId="8" fillId="0" borderId="0" xfId="3" applyNumberFormat="1" applyFont="1" applyAlignment="1">
      <alignment vertical="center"/>
    </xf>
    <xf numFmtId="0" fontId="6" fillId="0" borderId="0" xfId="3" applyFont="1" applyAlignment="1">
      <alignment vertical="center"/>
    </xf>
    <xf numFmtId="43" fontId="6" fillId="0" borderId="0" xfId="5" applyFont="1" applyFill="1" applyBorder="1"/>
    <xf numFmtId="164" fontId="6" fillId="0" borderId="0" xfId="4" applyNumberFormat="1" applyFont="1" applyFill="1"/>
    <xf numFmtId="164" fontId="6" fillId="0" borderId="0" xfId="3" applyNumberFormat="1" applyFont="1"/>
    <xf numFmtId="9" fontId="6" fillId="0" borderId="0" xfId="4" applyFont="1" applyFill="1"/>
    <xf numFmtId="164" fontId="8" fillId="0" borderId="0" xfId="1" applyNumberFormat="1" applyFont="1" applyFill="1" applyBorder="1" applyAlignment="1">
      <alignment horizontal="center" wrapText="1"/>
    </xf>
    <xf numFmtId="0" fontId="7" fillId="0" borderId="0" xfId="5" applyNumberFormat="1" applyFont="1" applyFill="1" applyBorder="1" applyAlignment="1">
      <alignment vertical="center" wrapText="1"/>
    </xf>
    <xf numFmtId="0" fontId="7" fillId="0" borderId="0" xfId="3" applyFont="1" applyAlignment="1">
      <alignment vertical="center"/>
    </xf>
    <xf numFmtId="0" fontId="7" fillId="0" borderId="0" xfId="3" applyFont="1"/>
    <xf numFmtId="0" fontId="6" fillId="0" borderId="1" xfId="3" applyFont="1" applyBorder="1" applyAlignment="1">
      <alignment vertical="center" wrapText="1"/>
    </xf>
    <xf numFmtId="0" fontId="6" fillId="0" borderId="29" xfId="3" applyFont="1" applyBorder="1" applyAlignment="1">
      <alignment vertical="center" wrapText="1"/>
    </xf>
    <xf numFmtId="14" fontId="6" fillId="15" borderId="47" xfId="3" applyNumberFormat="1" applyFont="1" applyFill="1" applyBorder="1" applyAlignment="1">
      <alignment vertical="center"/>
    </xf>
    <xf numFmtId="0" fontId="6" fillId="15" borderId="29" xfId="3" applyFont="1" applyFill="1" applyBorder="1" applyAlignment="1">
      <alignment vertical="center" wrapText="1"/>
    </xf>
    <xf numFmtId="0" fontId="6" fillId="15" borderId="1" xfId="3" applyFont="1" applyFill="1" applyBorder="1" applyAlignment="1">
      <alignment vertical="center" wrapText="1"/>
    </xf>
    <xf numFmtId="14" fontId="6" fillId="2" borderId="70" xfId="3" applyNumberFormat="1" applyFont="1" applyFill="1" applyBorder="1" applyAlignment="1">
      <alignment vertical="center"/>
    </xf>
    <xf numFmtId="0" fontId="7" fillId="0" borderId="0" xfId="3" applyFont="1" applyAlignment="1">
      <alignment horizontal="center"/>
    </xf>
    <xf numFmtId="0" fontId="7" fillId="0" borderId="3" xfId="3" applyFont="1" applyBorder="1" applyAlignment="1">
      <alignment vertical="center" wrapText="1"/>
    </xf>
    <xf numFmtId="0" fontId="7" fillId="15" borderId="3" xfId="3" applyFont="1" applyFill="1" applyBorder="1" applyAlignment="1">
      <alignment vertical="center" wrapText="1"/>
    </xf>
    <xf numFmtId="0" fontId="7" fillId="2" borderId="3" xfId="3" applyFont="1" applyFill="1" applyBorder="1" applyAlignment="1">
      <alignment vertical="center" wrapText="1"/>
    </xf>
    <xf numFmtId="0" fontId="7" fillId="15" borderId="8" xfId="3" applyFont="1" applyFill="1" applyBorder="1" applyAlignment="1">
      <alignment vertical="center" wrapText="1"/>
    </xf>
    <xf numFmtId="0" fontId="7" fillId="2" borderId="32" xfId="3" applyFont="1" applyFill="1" applyBorder="1" applyAlignment="1">
      <alignment vertical="center" wrapText="1"/>
    </xf>
    <xf numFmtId="0" fontId="7" fillId="15" borderId="32" xfId="3" applyFont="1" applyFill="1" applyBorder="1" applyAlignment="1">
      <alignment vertical="center" wrapText="1"/>
    </xf>
    <xf numFmtId="0" fontId="6" fillId="2" borderId="8" xfId="3" applyFont="1" applyFill="1" applyBorder="1" applyAlignment="1">
      <alignment vertical="center" wrapText="1"/>
    </xf>
    <xf numFmtId="0" fontId="7" fillId="2" borderId="8" xfId="3" applyFont="1" applyFill="1" applyBorder="1" applyAlignment="1">
      <alignment vertical="center" wrapText="1"/>
    </xf>
    <xf numFmtId="0" fontId="7" fillId="5" borderId="31" xfId="5" applyNumberFormat="1" applyFont="1" applyFill="1" applyBorder="1" applyAlignment="1">
      <alignment vertical="center" wrapText="1"/>
    </xf>
    <xf numFmtId="0" fontId="21" fillId="7" borderId="11" xfId="3" applyFont="1" applyFill="1" applyBorder="1" applyAlignment="1">
      <alignment horizontal="left" vertical="center" wrapText="1" indent="2"/>
    </xf>
    <xf numFmtId="0" fontId="21" fillId="7" borderId="69" xfId="3" applyFont="1" applyFill="1" applyBorder="1" applyAlignment="1">
      <alignment horizontal="left" vertical="center" wrapText="1" indent="2"/>
    </xf>
    <xf numFmtId="14" fontId="7" fillId="2" borderId="75" xfId="3" applyNumberFormat="1" applyFont="1" applyFill="1" applyBorder="1" applyAlignment="1">
      <alignment vertical="center"/>
    </xf>
    <xf numFmtId="0" fontId="7" fillId="2" borderId="77" xfId="3" applyFont="1" applyFill="1" applyBorder="1" applyAlignment="1">
      <alignment vertical="center" wrapText="1"/>
    </xf>
    <xf numFmtId="14" fontId="7" fillId="2" borderId="78" xfId="3" applyNumberFormat="1" applyFont="1" applyFill="1" applyBorder="1" applyAlignment="1">
      <alignment vertical="center"/>
    </xf>
    <xf numFmtId="0" fontId="7" fillId="2" borderId="80" xfId="3" applyFont="1" applyFill="1" applyBorder="1" applyAlignment="1">
      <alignment vertical="center" wrapText="1"/>
    </xf>
    <xf numFmtId="0" fontId="7" fillId="0" borderId="77" xfId="3" applyFont="1" applyBorder="1" applyAlignment="1">
      <alignment vertical="center" wrapText="1"/>
    </xf>
    <xf numFmtId="0" fontId="7" fillId="0" borderId="80" xfId="3" applyFont="1" applyBorder="1" applyAlignment="1">
      <alignment vertical="center" wrapText="1"/>
    </xf>
    <xf numFmtId="14" fontId="6" fillId="2" borderId="75" xfId="3" applyNumberFormat="1" applyFont="1" applyFill="1" applyBorder="1" applyAlignment="1">
      <alignment vertical="center"/>
    </xf>
    <xf numFmtId="0" fontId="6" fillId="0" borderId="77" xfId="3" applyFont="1" applyBorder="1" applyAlignment="1">
      <alignment vertical="center" wrapText="1"/>
    </xf>
    <xf numFmtId="14" fontId="6" fillId="2" borderId="78" xfId="3" applyNumberFormat="1" applyFont="1" applyFill="1" applyBorder="1" applyAlignment="1">
      <alignment vertical="center"/>
    </xf>
    <xf numFmtId="0" fontId="6" fillId="0" borderId="80" xfId="3" applyFont="1" applyBorder="1" applyAlignment="1">
      <alignment vertical="center" wrapText="1"/>
    </xf>
    <xf numFmtId="14" fontId="7" fillId="2" borderId="70" xfId="3" applyNumberFormat="1" applyFont="1" applyFill="1" applyBorder="1" applyAlignment="1">
      <alignment vertical="center"/>
    </xf>
    <xf numFmtId="14" fontId="7" fillId="8" borderId="23" xfId="3" applyNumberFormat="1" applyFont="1" applyFill="1" applyBorder="1" applyAlignment="1">
      <alignment vertical="center"/>
    </xf>
    <xf numFmtId="14" fontId="7" fillId="2" borderId="83" xfId="3" applyNumberFormat="1" applyFont="1" applyFill="1" applyBorder="1" applyAlignment="1">
      <alignment vertical="center"/>
    </xf>
    <xf numFmtId="14" fontId="7" fillId="2" borderId="47" xfId="3" applyNumberFormat="1" applyFont="1" applyFill="1" applyBorder="1" applyAlignment="1">
      <alignment vertical="center"/>
    </xf>
    <xf numFmtId="14" fontId="7" fillId="8" borderId="60" xfId="3" applyNumberFormat="1" applyFont="1" applyFill="1" applyBorder="1" applyAlignment="1">
      <alignment vertical="center"/>
    </xf>
    <xf numFmtId="14" fontId="6" fillId="2" borderId="83" xfId="3" applyNumberFormat="1" applyFont="1" applyFill="1" applyBorder="1" applyAlignment="1">
      <alignment vertical="center"/>
    </xf>
    <xf numFmtId="14" fontId="6" fillId="0" borderId="70" xfId="3" applyNumberFormat="1" applyFont="1" applyBorder="1" applyAlignment="1">
      <alignment vertical="center"/>
    </xf>
    <xf numFmtId="0" fontId="6" fillId="0" borderId="30" xfId="3" applyFont="1" applyBorder="1" applyAlignment="1">
      <alignment vertical="center" wrapText="1"/>
    </xf>
    <xf numFmtId="0" fontId="6" fillId="0" borderId="76" xfId="3" applyFont="1" applyBorder="1" applyAlignment="1">
      <alignment vertical="center" wrapText="1"/>
    </xf>
    <xf numFmtId="0" fontId="6" fillId="0" borderId="79" xfId="3" applyFont="1" applyBorder="1" applyAlignment="1">
      <alignment vertical="center" wrapText="1"/>
    </xf>
    <xf numFmtId="0" fontId="6" fillId="2" borderId="77" xfId="3" applyFont="1" applyFill="1" applyBorder="1" applyAlignment="1">
      <alignment vertical="center" wrapText="1"/>
    </xf>
    <xf numFmtId="0" fontId="6" fillId="2" borderId="80" xfId="3" applyFont="1" applyFill="1" applyBorder="1" applyAlignment="1">
      <alignment vertical="center" wrapText="1"/>
    </xf>
    <xf numFmtId="5" fontId="11" fillId="0" borderId="0" xfId="0" applyNumberFormat="1" applyFont="1" applyAlignment="1">
      <alignment vertical="center" wrapText="1"/>
    </xf>
    <xf numFmtId="0" fontId="8" fillId="0" borderId="0" xfId="3" applyFont="1" applyAlignment="1">
      <alignment horizontal="right" vertical="center" wrapText="1"/>
    </xf>
    <xf numFmtId="0" fontId="7" fillId="3" borderId="8" xfId="3" applyFont="1" applyFill="1" applyBorder="1" applyAlignment="1">
      <alignment vertical="center" wrapText="1"/>
    </xf>
    <xf numFmtId="0" fontId="7" fillId="3" borderId="3" xfId="3" applyFont="1" applyFill="1" applyBorder="1" applyAlignment="1">
      <alignment vertical="center" wrapText="1"/>
    </xf>
    <xf numFmtId="39" fontId="6" fillId="0" borderId="1" xfId="3" applyNumberFormat="1" applyFont="1" applyBorder="1" applyAlignment="1">
      <alignment vertical="center"/>
    </xf>
    <xf numFmtId="39" fontId="6" fillId="2" borderId="1" xfId="3" applyNumberFormat="1" applyFont="1" applyFill="1" applyBorder="1" applyAlignment="1">
      <alignment vertical="center"/>
    </xf>
    <xf numFmtId="39" fontId="7" fillId="2" borderId="30" xfId="3" applyNumberFormat="1" applyFont="1" applyFill="1" applyBorder="1" applyAlignment="1">
      <alignment vertical="center"/>
    </xf>
    <xf numFmtId="39" fontId="7" fillId="8" borderId="11" xfId="3" applyNumberFormat="1" applyFont="1" applyFill="1" applyBorder="1" applyAlignment="1">
      <alignment vertical="center"/>
    </xf>
    <xf numFmtId="39" fontId="7" fillId="2" borderId="29" xfId="3" applyNumberFormat="1" applyFont="1" applyFill="1" applyBorder="1" applyAlignment="1">
      <alignment vertical="center"/>
    </xf>
    <xf numFmtId="39" fontId="7" fillId="2" borderId="1" xfId="3" applyNumberFormat="1" applyFont="1" applyFill="1" applyBorder="1" applyAlignment="1">
      <alignment vertical="center"/>
    </xf>
    <xf numFmtId="39" fontId="7" fillId="8" borderId="69" xfId="3" applyNumberFormat="1" applyFont="1" applyFill="1" applyBorder="1" applyAlignment="1">
      <alignment vertical="center"/>
    </xf>
    <xf numFmtId="39" fontId="7" fillId="2" borderId="76" xfId="3" applyNumberFormat="1" applyFont="1" applyFill="1" applyBorder="1" applyAlignment="1">
      <alignment vertical="center"/>
    </xf>
    <xf numFmtId="39" fontId="7" fillId="2" borderId="79" xfId="3" applyNumberFormat="1" applyFont="1" applyFill="1" applyBorder="1" applyAlignment="1">
      <alignment vertical="center"/>
    </xf>
    <xf numFmtId="39" fontId="6" fillId="2" borderId="30" xfId="3" applyNumberFormat="1" applyFont="1" applyFill="1" applyBorder="1" applyAlignment="1">
      <alignment vertical="center"/>
    </xf>
    <xf numFmtId="39" fontId="6" fillId="2" borderId="76" xfId="3" applyNumberFormat="1" applyFont="1" applyFill="1" applyBorder="1" applyAlignment="1">
      <alignment vertical="center"/>
    </xf>
    <xf numFmtId="39" fontId="6" fillId="2" borderId="79" xfId="3" applyNumberFormat="1" applyFont="1" applyFill="1" applyBorder="1" applyAlignment="1">
      <alignment vertical="center"/>
    </xf>
    <xf numFmtId="39" fontId="6" fillId="2" borderId="29" xfId="3" applyNumberFormat="1" applyFont="1" applyFill="1" applyBorder="1" applyAlignment="1">
      <alignment vertical="center"/>
    </xf>
    <xf numFmtId="39" fontId="6" fillId="2" borderId="50" xfId="3" applyNumberFormat="1" applyFont="1" applyFill="1" applyBorder="1" applyAlignment="1">
      <alignment vertical="center"/>
    </xf>
    <xf numFmtId="39" fontId="6" fillId="1" borderId="1" xfId="3" applyNumberFormat="1" applyFont="1" applyFill="1" applyBorder="1" applyAlignment="1">
      <alignment vertical="center"/>
    </xf>
    <xf numFmtId="39" fontId="6" fillId="0" borderId="1" xfId="3" applyNumberFormat="1" applyFont="1" applyBorder="1" applyAlignment="1">
      <alignment vertical="center" wrapText="1"/>
    </xf>
    <xf numFmtId="39" fontId="6" fillId="0" borderId="45" xfId="3" applyNumberFormat="1" applyFont="1" applyBorder="1" applyAlignment="1">
      <alignment vertical="center"/>
    </xf>
    <xf numFmtId="39" fontId="7" fillId="8" borderId="3" xfId="3" applyNumberFormat="1" applyFont="1" applyFill="1" applyBorder="1" applyAlignment="1">
      <alignment vertical="center"/>
    </xf>
    <xf numFmtId="39" fontId="7" fillId="8" borderId="22" xfId="3" applyNumberFormat="1" applyFont="1" applyFill="1" applyBorder="1" applyAlignment="1">
      <alignment vertical="center"/>
    </xf>
    <xf numFmtId="39" fontId="7" fillId="8" borderId="32" xfId="3" applyNumberFormat="1" applyFont="1" applyFill="1" applyBorder="1" applyAlignment="1">
      <alignment vertical="center"/>
    </xf>
    <xf numFmtId="39" fontId="7" fillId="8" borderId="72" xfId="3" applyNumberFormat="1" applyFont="1" applyFill="1" applyBorder="1" applyAlignment="1">
      <alignment vertical="center"/>
    </xf>
    <xf numFmtId="39" fontId="6" fillId="1" borderId="76" xfId="3" applyNumberFormat="1" applyFont="1" applyFill="1" applyBorder="1" applyAlignment="1">
      <alignment vertical="center"/>
    </xf>
    <xf numFmtId="39" fontId="6" fillId="0" borderId="76" xfId="3" applyNumberFormat="1" applyFont="1" applyBorder="1" applyAlignment="1">
      <alignment vertical="center" wrapText="1"/>
    </xf>
    <xf numFmtId="39" fontId="6" fillId="1" borderId="79" xfId="3" applyNumberFormat="1" applyFont="1" applyFill="1" applyBorder="1" applyAlignment="1">
      <alignment vertical="center"/>
    </xf>
    <xf numFmtId="39" fontId="6" fillId="0" borderId="79" xfId="3" applyNumberFormat="1" applyFont="1" applyBorder="1" applyAlignment="1">
      <alignment vertical="center" wrapText="1"/>
    </xf>
    <xf numFmtId="39" fontId="6" fillId="1" borderId="29" xfId="3" applyNumberFormat="1" applyFont="1" applyFill="1" applyBorder="1" applyAlignment="1">
      <alignment vertical="center"/>
    </xf>
    <xf numFmtId="39" fontId="6" fillId="0" borderId="29" xfId="3" applyNumberFormat="1" applyFont="1" applyBorder="1" applyAlignment="1">
      <alignment vertical="center" wrapText="1"/>
    </xf>
    <xf numFmtId="39" fontId="6" fillId="1" borderId="30" xfId="3" applyNumberFormat="1" applyFont="1" applyFill="1" applyBorder="1" applyAlignment="1">
      <alignment vertical="center"/>
    </xf>
    <xf numFmtId="39" fontId="6" fillId="0" borderId="30" xfId="3" applyNumberFormat="1" applyFont="1" applyBorder="1" applyAlignment="1">
      <alignment vertical="center" wrapText="1"/>
    </xf>
    <xf numFmtId="39" fontId="6" fillId="0" borderId="24" xfId="3" applyNumberFormat="1" applyFont="1" applyBorder="1" applyAlignment="1">
      <alignment vertical="center"/>
    </xf>
    <xf numFmtId="39" fontId="6" fillId="0" borderId="50" xfId="3" applyNumberFormat="1" applyFont="1" applyBorder="1" applyAlignment="1">
      <alignment vertical="center" wrapText="1"/>
    </xf>
    <xf numFmtId="39" fontId="6" fillId="15" borderId="1" xfId="3" applyNumberFormat="1" applyFont="1" applyFill="1" applyBorder="1" applyAlignment="1">
      <alignment horizontal="right" vertical="center"/>
    </xf>
    <xf numFmtId="39" fontId="6" fillId="0" borderId="1" xfId="3" applyNumberFormat="1" applyFont="1" applyBorder="1" applyAlignment="1">
      <alignment horizontal="right" vertical="center"/>
    </xf>
    <xf numFmtId="39" fontId="6" fillId="15" borderId="1" xfId="3" applyNumberFormat="1" applyFont="1" applyFill="1" applyBorder="1" applyAlignment="1">
      <alignment vertical="center"/>
    </xf>
    <xf numFmtId="39" fontId="6" fillId="15" borderId="45" xfId="3" applyNumberFormat="1" applyFont="1" applyFill="1" applyBorder="1" applyAlignment="1">
      <alignment vertical="center"/>
    </xf>
    <xf numFmtId="39" fontId="6" fillId="0" borderId="0" xfId="3" applyNumberFormat="1" applyFont="1" applyAlignment="1">
      <alignment horizontal="right" vertical="center"/>
    </xf>
    <xf numFmtId="39" fontId="6" fillId="0" borderId="55" xfId="0" applyNumberFormat="1" applyFont="1" applyBorder="1"/>
    <xf numFmtId="39" fontId="6" fillId="3" borderId="1" xfId="3" applyNumberFormat="1" applyFont="1" applyFill="1" applyBorder="1" applyAlignment="1">
      <alignment horizontal="right" vertical="center"/>
    </xf>
    <xf numFmtId="39" fontId="6" fillId="3" borderId="1" xfId="3" applyNumberFormat="1" applyFont="1" applyFill="1" applyBorder="1" applyAlignment="1">
      <alignment vertical="center"/>
    </xf>
    <xf numFmtId="39" fontId="6" fillId="3" borderId="45" xfId="3" applyNumberFormat="1" applyFont="1" applyFill="1" applyBorder="1" applyAlignment="1">
      <alignment vertical="center"/>
    </xf>
    <xf numFmtId="39" fontId="6" fillId="17" borderId="76" xfId="3" applyNumberFormat="1" applyFont="1" applyFill="1" applyBorder="1" applyAlignment="1">
      <alignment vertical="center"/>
    </xf>
    <xf numFmtId="39" fontId="6" fillId="17" borderId="76" xfId="3" applyNumberFormat="1" applyFont="1" applyFill="1" applyBorder="1" applyAlignment="1">
      <alignment vertical="center" wrapText="1"/>
    </xf>
    <xf numFmtId="39" fontId="6" fillId="17" borderId="79" xfId="3" applyNumberFormat="1" applyFont="1" applyFill="1" applyBorder="1" applyAlignment="1">
      <alignment vertical="center"/>
    </xf>
    <xf numFmtId="39" fontId="6" fillId="17" borderId="79" xfId="3" applyNumberFormat="1" applyFont="1" applyFill="1" applyBorder="1" applyAlignment="1">
      <alignment vertical="center" wrapText="1"/>
    </xf>
    <xf numFmtId="39" fontId="6" fillId="0" borderId="30" xfId="3" applyNumberFormat="1" applyFont="1" applyBorder="1" applyAlignment="1">
      <alignment vertical="center"/>
    </xf>
    <xf numFmtId="39" fontId="6" fillId="0" borderId="76" xfId="3" applyNumberFormat="1" applyFont="1" applyBorder="1" applyAlignment="1">
      <alignment vertical="center"/>
    </xf>
    <xf numFmtId="39" fontId="6" fillId="0" borderId="79" xfId="3" applyNumberFormat="1" applyFont="1" applyBorder="1" applyAlignment="1">
      <alignment vertical="center"/>
    </xf>
    <xf numFmtId="39" fontId="7" fillId="0" borderId="0" xfId="3" applyNumberFormat="1" applyFont="1" applyAlignment="1">
      <alignment horizontal="right" vertical="center"/>
    </xf>
    <xf numFmtId="39" fontId="7" fillId="0" borderId="1" xfId="3" applyNumberFormat="1" applyFont="1" applyBorder="1" applyAlignment="1">
      <alignment vertical="center"/>
    </xf>
    <xf numFmtId="39" fontId="6" fillId="0" borderId="0" xfId="3" applyNumberFormat="1" applyFont="1" applyAlignment="1">
      <alignment vertical="center"/>
    </xf>
    <xf numFmtId="39" fontId="6" fillId="0" borderId="87" xfId="3" applyNumberFormat="1" applyFont="1" applyBorder="1" applyAlignment="1">
      <alignment vertical="center"/>
    </xf>
    <xf numFmtId="39" fontId="6" fillId="0" borderId="88" xfId="3" applyNumberFormat="1" applyFont="1" applyBorder="1" applyAlignment="1">
      <alignment vertical="center"/>
    </xf>
    <xf numFmtId="39" fontId="6" fillId="2" borderId="45" xfId="3" applyNumberFormat="1" applyFont="1" applyFill="1" applyBorder="1" applyAlignment="1">
      <alignment vertical="center"/>
    </xf>
    <xf numFmtId="0" fontId="12" fillId="8" borderId="8" xfId="3" applyFont="1" applyFill="1" applyBorder="1" applyAlignment="1">
      <alignment horizontal="center" vertical="center" wrapText="1"/>
    </xf>
    <xf numFmtId="0" fontId="7" fillId="2" borderId="31" xfId="5" applyNumberFormat="1" applyFont="1" applyFill="1" applyBorder="1" applyAlignment="1">
      <alignment vertical="center" wrapText="1"/>
    </xf>
    <xf numFmtId="0" fontId="7" fillId="2" borderId="11" xfId="3" applyFont="1" applyFill="1" applyBorder="1" applyAlignment="1">
      <alignment vertical="center" wrapText="1"/>
    </xf>
    <xf numFmtId="0" fontId="7" fillId="2" borderId="69" xfId="3" applyFont="1" applyFill="1" applyBorder="1" applyAlignment="1">
      <alignment vertical="center" wrapText="1"/>
    </xf>
    <xf numFmtId="0" fontId="7" fillId="8" borderId="11" xfId="3" applyFont="1" applyFill="1" applyBorder="1" applyAlignment="1">
      <alignment vertical="center" wrapText="1"/>
    </xf>
    <xf numFmtId="0" fontId="7" fillId="2" borderId="11" xfId="5" applyNumberFormat="1" applyFont="1" applyFill="1" applyBorder="1" applyAlignment="1">
      <alignment vertical="center" wrapText="1"/>
    </xf>
    <xf numFmtId="0" fontId="7" fillId="5" borderId="11" xfId="5" applyNumberFormat="1" applyFont="1" applyFill="1" applyBorder="1" applyAlignment="1">
      <alignment horizontal="left" vertical="center" wrapText="1"/>
    </xf>
    <xf numFmtId="0" fontId="7" fillId="5" borderId="11" xfId="5" applyNumberFormat="1" applyFont="1" applyFill="1" applyBorder="1" applyAlignment="1">
      <alignment vertical="center" wrapText="1"/>
    </xf>
    <xf numFmtId="0" fontId="7" fillId="2" borderId="69" xfId="5" applyNumberFormat="1" applyFont="1" applyFill="1" applyBorder="1" applyAlignment="1">
      <alignment vertical="center" wrapText="1"/>
    </xf>
    <xf numFmtId="43" fontId="6" fillId="2" borderId="82" xfId="5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3" fontId="8" fillId="2" borderId="53" xfId="5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vertical="center" wrapText="1"/>
    </xf>
    <xf numFmtId="0" fontId="19" fillId="0" borderId="56" xfId="0" applyFont="1" applyBorder="1" applyAlignment="1">
      <alignment vertical="center" wrapText="1"/>
    </xf>
    <xf numFmtId="0" fontId="19" fillId="0" borderId="22" xfId="0" applyFont="1" applyBorder="1" applyAlignment="1">
      <alignment vertical="center" wrapText="1"/>
    </xf>
    <xf numFmtId="43" fontId="8" fillId="2" borderId="52" xfId="5" applyFont="1" applyFill="1" applyBorder="1" applyAlignment="1">
      <alignment horizontal="center" vertical="center" wrapText="1"/>
    </xf>
    <xf numFmtId="0" fontId="6" fillId="0" borderId="57" xfId="0" applyFont="1" applyBorder="1" applyAlignment="1">
      <alignment vertical="center"/>
    </xf>
    <xf numFmtId="0" fontId="14" fillId="0" borderId="0" xfId="3" applyFont="1" applyAlignment="1">
      <alignment vertical="center" wrapText="1"/>
    </xf>
    <xf numFmtId="0" fontId="6" fillId="0" borderId="5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43" fontId="6" fillId="0" borderId="0" xfId="5" applyFont="1" applyFill="1" applyBorder="1" applyAlignment="1">
      <alignment vertical="center" wrapText="1"/>
    </xf>
    <xf numFmtId="9" fontId="6" fillId="0" borderId="0" xfId="4" applyFont="1" applyFill="1" applyAlignment="1">
      <alignment vertical="center" wrapText="1"/>
    </xf>
    <xf numFmtId="0" fontId="19" fillId="0" borderId="71" xfId="0" applyFont="1" applyBorder="1" applyAlignment="1">
      <alignment vertical="center" wrapText="1"/>
    </xf>
    <xf numFmtId="43" fontId="8" fillId="2" borderId="81" xfId="5" applyFont="1" applyFill="1" applyBorder="1" applyAlignment="1">
      <alignment horizontal="center" vertical="center" wrapText="1"/>
    </xf>
    <xf numFmtId="164" fontId="8" fillId="2" borderId="52" xfId="1" applyNumberFormat="1" applyFont="1" applyFill="1" applyBorder="1" applyAlignment="1">
      <alignment horizontal="center" vertical="center" wrapText="1"/>
    </xf>
    <xf numFmtId="164" fontId="8" fillId="2" borderId="53" xfId="1" applyNumberFormat="1" applyFont="1" applyFill="1" applyBorder="1" applyAlignment="1">
      <alignment horizontal="center" vertical="center" wrapText="1"/>
    </xf>
    <xf numFmtId="39" fontId="7" fillId="2" borderId="58" xfId="1" applyNumberFormat="1" applyFont="1" applyFill="1" applyBorder="1" applyAlignment="1">
      <alignment horizontal="right" vertical="center"/>
    </xf>
    <xf numFmtId="39" fontId="6" fillId="2" borderId="59" xfId="3" applyNumberFormat="1" applyFont="1" applyFill="1" applyBorder="1" applyAlignment="1">
      <alignment vertical="center"/>
    </xf>
    <xf numFmtId="39" fontId="7" fillId="2" borderId="56" xfId="1" applyNumberFormat="1" applyFont="1" applyFill="1" applyBorder="1" applyAlignment="1">
      <alignment horizontal="right" vertical="center"/>
    </xf>
    <xf numFmtId="39" fontId="6" fillId="2" borderId="22" xfId="3" applyNumberFormat="1" applyFont="1" applyFill="1" applyBorder="1" applyAlignment="1">
      <alignment vertical="center"/>
    </xf>
    <xf numFmtId="39" fontId="7" fillId="2" borderId="71" xfId="1" applyNumberFormat="1" applyFont="1" applyFill="1" applyBorder="1" applyAlignment="1">
      <alignment horizontal="right" vertical="center"/>
    </xf>
    <xf numFmtId="39" fontId="6" fillId="2" borderId="72" xfId="3" applyNumberFormat="1" applyFont="1" applyFill="1" applyBorder="1" applyAlignment="1">
      <alignment vertical="center"/>
    </xf>
    <xf numFmtId="39" fontId="7" fillId="8" borderId="11" xfId="1" applyNumberFormat="1" applyFont="1" applyFill="1" applyBorder="1" applyAlignment="1">
      <alignment horizontal="right" vertical="center"/>
    </xf>
    <xf numFmtId="39" fontId="6" fillId="8" borderId="2" xfId="3" applyNumberFormat="1" applyFont="1" applyFill="1" applyBorder="1" applyAlignment="1">
      <alignment vertical="center"/>
    </xf>
    <xf numFmtId="39" fontId="7" fillId="5" borderId="56" xfId="1" applyNumberFormat="1" applyFont="1" applyFill="1" applyBorder="1" applyAlignment="1">
      <alignment horizontal="right" vertical="center"/>
    </xf>
    <xf numFmtId="39" fontId="7" fillId="5" borderId="22" xfId="5" applyNumberFormat="1" applyFont="1" applyFill="1" applyBorder="1" applyAlignment="1">
      <alignment horizontal="right" vertical="center"/>
    </xf>
    <xf numFmtId="39" fontId="6" fillId="5" borderId="56" xfId="1" applyNumberFormat="1" applyFont="1" applyFill="1" applyBorder="1" applyAlignment="1">
      <alignment horizontal="right" vertical="center"/>
    </xf>
    <xf numFmtId="39" fontId="6" fillId="5" borderId="22" xfId="5" applyNumberFormat="1" applyFont="1" applyFill="1" applyBorder="1" applyAlignment="1">
      <alignment vertical="center"/>
    </xf>
    <xf numFmtId="39" fontId="6" fillId="2" borderId="56" xfId="1" applyNumberFormat="1" applyFont="1" applyFill="1" applyBorder="1" applyAlignment="1">
      <alignment horizontal="right" vertical="center"/>
    </xf>
    <xf numFmtId="39" fontId="6" fillId="2" borderId="22" xfId="5" applyNumberFormat="1" applyFont="1" applyFill="1" applyBorder="1" applyAlignment="1">
      <alignment vertical="center"/>
    </xf>
    <xf numFmtId="39" fontId="6" fillId="2" borderId="22" xfId="5" applyNumberFormat="1" applyFont="1" applyFill="1" applyBorder="1" applyAlignment="1">
      <alignment horizontal="right" vertical="center"/>
    </xf>
    <xf numFmtId="39" fontId="6" fillId="5" borderId="71" xfId="1" applyNumberFormat="1" applyFont="1" applyFill="1" applyBorder="1" applyAlignment="1">
      <alignment horizontal="right" vertical="center"/>
    </xf>
    <xf numFmtId="39" fontId="6" fillId="5" borderId="72" xfId="5" applyNumberFormat="1" applyFont="1" applyFill="1" applyBorder="1" applyAlignment="1">
      <alignment vertical="center"/>
    </xf>
    <xf numFmtId="39" fontId="6" fillId="2" borderId="57" xfId="1" applyNumberFormat="1" applyFont="1" applyFill="1" applyBorder="1" applyAlignment="1">
      <alignment horizontal="right" vertical="center"/>
    </xf>
    <xf numFmtId="39" fontId="6" fillId="5" borderId="55" xfId="5" applyNumberFormat="1" applyFont="1" applyFill="1" applyBorder="1" applyAlignment="1">
      <alignment vertical="center"/>
    </xf>
    <xf numFmtId="39" fontId="6" fillId="0" borderId="59" xfId="1" applyNumberFormat="1" applyFont="1" applyBorder="1" applyAlignment="1">
      <alignment vertical="center" wrapText="1"/>
    </xf>
    <xf numFmtId="39" fontId="6" fillId="0" borderId="22" xfId="1" applyNumberFormat="1" applyFont="1" applyBorder="1" applyAlignment="1">
      <alignment vertical="center" wrapText="1"/>
    </xf>
    <xf numFmtId="14" fontId="7" fillId="2" borderId="89" xfId="3" applyNumberFormat="1" applyFont="1" applyFill="1" applyBorder="1" applyAlignment="1">
      <alignment vertical="center"/>
    </xf>
    <xf numFmtId="14" fontId="7" fillId="2" borderId="90" xfId="3" applyNumberFormat="1" applyFont="1" applyFill="1" applyBorder="1" applyAlignment="1">
      <alignment vertical="center"/>
    </xf>
    <xf numFmtId="39" fontId="6" fillId="2" borderId="50" xfId="3" applyNumberFormat="1" applyFont="1" applyFill="1" applyBorder="1" applyAlignment="1">
      <alignment horizontal="right" vertical="center"/>
    </xf>
    <xf numFmtId="0" fontId="6" fillId="2" borderId="50" xfId="3" applyFont="1" applyFill="1" applyBorder="1" applyAlignment="1">
      <alignment vertical="center" wrapText="1"/>
    </xf>
    <xf numFmtId="39" fontId="6" fillId="2" borderId="54" xfId="3" applyNumberFormat="1" applyFont="1" applyFill="1" applyBorder="1" applyAlignment="1">
      <alignment horizontal="right" vertical="center"/>
    </xf>
    <xf numFmtId="39" fontId="7" fillId="0" borderId="59" xfId="3" applyNumberFormat="1" applyFont="1" applyBorder="1" applyAlignment="1">
      <alignment vertical="center"/>
    </xf>
    <xf numFmtId="39" fontId="7" fillId="0" borderId="22" xfId="3" applyNumberFormat="1" applyFont="1" applyBorder="1" applyAlignment="1">
      <alignment vertical="center"/>
    </xf>
    <xf numFmtId="39" fontId="7" fillId="0" borderId="55" xfId="3" applyNumberFormat="1" applyFont="1" applyBorder="1" applyAlignment="1">
      <alignment horizontal="right" vertical="center"/>
    </xf>
    <xf numFmtId="0" fontId="19" fillId="0" borderId="91" xfId="0" applyFont="1" applyBorder="1" applyAlignment="1">
      <alignment horizontal="left" vertical="center" wrapText="1"/>
    </xf>
    <xf numFmtId="0" fontId="6" fillId="0" borderId="55" xfId="0" applyFont="1" applyBorder="1" applyAlignment="1">
      <alignment vertical="center" wrapText="1"/>
    </xf>
    <xf numFmtId="14" fontId="6" fillId="0" borderId="89" xfId="3" applyNumberFormat="1" applyFont="1" applyBorder="1" applyAlignment="1">
      <alignment vertical="center"/>
    </xf>
    <xf numFmtId="14" fontId="6" fillId="0" borderId="90" xfId="3" applyNumberFormat="1" applyFont="1" applyBorder="1" applyAlignment="1">
      <alignment vertical="center"/>
    </xf>
    <xf numFmtId="14" fontId="6" fillId="2" borderId="92" xfId="3" applyNumberFormat="1" applyFont="1" applyFill="1" applyBorder="1" applyAlignment="1">
      <alignment vertical="center"/>
    </xf>
    <xf numFmtId="39" fontId="6" fillId="2" borderId="93" xfId="3" applyNumberFormat="1" applyFont="1" applyFill="1" applyBorder="1" applyAlignment="1">
      <alignment horizontal="right" vertical="center"/>
    </xf>
    <xf numFmtId="0" fontId="6" fillId="2" borderId="93" xfId="3" applyFont="1" applyFill="1" applyBorder="1" applyAlignment="1">
      <alignment vertical="center" wrapText="1"/>
    </xf>
    <xf numFmtId="39" fontId="6" fillId="2" borderId="94" xfId="3" applyNumberFormat="1" applyFont="1" applyFill="1" applyBorder="1" applyAlignment="1">
      <alignment horizontal="right" vertical="center"/>
    </xf>
    <xf numFmtId="43" fontId="8" fillId="0" borderId="95" xfId="5" applyFont="1" applyFill="1" applyBorder="1" applyAlignment="1">
      <alignment horizontal="center" vertical="center" wrapText="1"/>
    </xf>
    <xf numFmtId="43" fontId="6" fillId="0" borderId="49" xfId="5" applyFont="1" applyFill="1" applyBorder="1" applyAlignment="1">
      <alignment vertical="center" wrapText="1"/>
    </xf>
    <xf numFmtId="14" fontId="6" fillId="2" borderId="89" xfId="3" applyNumberFormat="1" applyFont="1" applyFill="1" applyBorder="1" applyAlignment="1">
      <alignment vertical="center"/>
    </xf>
    <xf numFmtId="14" fontId="6" fillId="2" borderId="90" xfId="3" applyNumberFormat="1" applyFont="1" applyFill="1" applyBorder="1" applyAlignment="1">
      <alignment vertical="center"/>
    </xf>
    <xf numFmtId="14" fontId="6" fillId="0" borderId="51" xfId="3" applyNumberFormat="1" applyFont="1" applyBorder="1" applyAlignment="1">
      <alignment vertical="center"/>
    </xf>
    <xf numFmtId="0" fontId="6" fillId="0" borderId="50" xfId="3" applyFont="1" applyBorder="1" applyAlignment="1">
      <alignment vertical="center" wrapText="1"/>
    </xf>
    <xf numFmtId="39" fontId="6" fillId="0" borderId="22" xfId="5" applyNumberFormat="1" applyFont="1" applyFill="1" applyBorder="1" applyAlignment="1">
      <alignment horizontal="right" vertical="center"/>
    </xf>
    <xf numFmtId="39" fontId="6" fillId="0" borderId="22" xfId="5" applyNumberFormat="1" applyFont="1" applyFill="1" applyBorder="1" applyAlignment="1">
      <alignment vertical="center"/>
    </xf>
    <xf numFmtId="39" fontId="6" fillId="0" borderId="55" xfId="5" applyNumberFormat="1" applyFont="1" applyFill="1" applyBorder="1" applyAlignment="1">
      <alignment vertical="center"/>
    </xf>
    <xf numFmtId="164" fontId="8" fillId="0" borderId="53" xfId="1" applyNumberFormat="1" applyFont="1" applyFill="1" applyBorder="1" applyAlignment="1">
      <alignment horizontal="center" vertical="center" wrapText="1"/>
    </xf>
    <xf numFmtId="0" fontId="23" fillId="12" borderId="47" xfId="3" applyFont="1" applyFill="1" applyBorder="1" applyAlignment="1">
      <alignment horizontal="center" vertical="center" wrapText="1"/>
    </xf>
    <xf numFmtId="0" fontId="23" fillId="12" borderId="1" xfId="3" applyFont="1" applyFill="1" applyBorder="1" applyAlignment="1">
      <alignment horizontal="center" vertical="center" wrapText="1"/>
    </xf>
    <xf numFmtId="0" fontId="23" fillId="12" borderId="45" xfId="3" applyFont="1" applyFill="1" applyBorder="1" applyAlignment="1">
      <alignment horizontal="center" vertical="center" wrapText="1"/>
    </xf>
    <xf numFmtId="0" fontId="3" fillId="0" borderId="0" xfId="3" applyAlignment="1">
      <alignment vertical="center"/>
    </xf>
    <xf numFmtId="0" fontId="5" fillId="2" borderId="0" xfId="3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3" applyFont="1"/>
    <xf numFmtId="0" fontId="26" fillId="0" borderId="46" xfId="0" applyFont="1" applyBorder="1" applyAlignment="1">
      <alignment horizontal="left" indent="2"/>
    </xf>
    <xf numFmtId="0" fontId="26" fillId="0" borderId="46" xfId="0" applyFont="1" applyBorder="1"/>
    <xf numFmtId="39" fontId="6" fillId="1" borderId="50" xfId="3" applyNumberFormat="1" applyFont="1" applyFill="1" applyBorder="1" applyAlignment="1">
      <alignment vertical="center"/>
    </xf>
    <xf numFmtId="39" fontId="6" fillId="0" borderId="54" xfId="3" applyNumberFormat="1" applyFont="1" applyBorder="1" applyAlignment="1">
      <alignment vertical="center"/>
    </xf>
    <xf numFmtId="0" fontId="6" fillId="0" borderId="4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45" xfId="0" applyFont="1" applyFill="1" applyBorder="1" applyAlignment="1">
      <alignment horizontal="center" vertical="center"/>
    </xf>
    <xf numFmtId="0" fontId="26" fillId="0" borderId="47" xfId="0" applyFont="1" applyBorder="1" applyAlignment="1">
      <alignment horizontal="center" vertical="center"/>
    </xf>
    <xf numFmtId="0" fontId="25" fillId="14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14" borderId="45" xfId="0" applyFont="1" applyFill="1" applyBorder="1" applyAlignment="1">
      <alignment horizontal="center" vertical="center"/>
    </xf>
    <xf numFmtId="0" fontId="6" fillId="14" borderId="47" xfId="0" applyFont="1" applyFill="1" applyBorder="1" applyAlignment="1">
      <alignment horizontal="center" vertical="center"/>
    </xf>
    <xf numFmtId="0" fontId="6" fillId="14" borderId="56" xfId="0" applyFont="1" applyFill="1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16" fillId="0" borderId="2" xfId="5" applyNumberFormat="1" applyFont="1" applyFill="1" applyBorder="1" applyAlignment="1">
      <alignment vertical="center" wrapText="1"/>
    </xf>
    <xf numFmtId="0" fontId="16" fillId="2" borderId="2" xfId="5" applyNumberFormat="1" applyFont="1" applyFill="1" applyBorder="1" applyAlignment="1">
      <alignment vertical="center" wrapText="1"/>
    </xf>
    <xf numFmtId="14" fontId="16" fillId="2" borderId="0" xfId="3" applyNumberFormat="1" applyFont="1" applyFill="1" applyAlignment="1">
      <alignment horizontal="left" vertical="center"/>
    </xf>
    <xf numFmtId="14" fontId="16" fillId="2" borderId="0" xfId="3" applyNumberFormat="1" applyFont="1" applyFill="1" applyAlignment="1">
      <alignment vertical="center"/>
    </xf>
    <xf numFmtId="0" fontId="16" fillId="2" borderId="0" xfId="3" applyFont="1" applyFill="1" applyAlignment="1">
      <alignment horizontal="right" vertical="center"/>
    </xf>
    <xf numFmtId="0" fontId="7" fillId="2" borderId="0" xfId="3" applyFont="1" applyFill="1" applyAlignment="1">
      <alignment vertical="center"/>
    </xf>
    <xf numFmtId="165" fontId="10" fillId="18" borderId="1" xfId="3" applyNumberFormat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2" fillId="9" borderId="27" xfId="3" applyFont="1" applyFill="1" applyBorder="1" applyAlignment="1">
      <alignment horizontal="center" vertical="center" wrapText="1"/>
    </xf>
    <xf numFmtId="0" fontId="12" fillId="9" borderId="26" xfId="3" applyFont="1" applyFill="1" applyBorder="1" applyAlignment="1">
      <alignment horizontal="center" vertical="center" wrapText="1"/>
    </xf>
    <xf numFmtId="0" fontId="12" fillId="9" borderId="25" xfId="3" applyFont="1" applyFill="1" applyBorder="1" applyAlignment="1">
      <alignment horizontal="center" vertical="center" wrapText="1"/>
    </xf>
    <xf numFmtId="0" fontId="12" fillId="9" borderId="62" xfId="3" applyFont="1" applyFill="1" applyBorder="1" applyAlignment="1">
      <alignment horizontal="center" vertical="center" wrapText="1"/>
    </xf>
    <xf numFmtId="0" fontId="12" fillId="9" borderId="65" xfId="3" applyFont="1" applyFill="1" applyBorder="1" applyAlignment="1">
      <alignment horizontal="center" vertical="center" wrapText="1"/>
    </xf>
    <xf numFmtId="0" fontId="12" fillId="9" borderId="67" xfId="3" applyFont="1" applyFill="1" applyBorder="1" applyAlignment="1">
      <alignment horizontal="center" vertical="center" wrapText="1"/>
    </xf>
    <xf numFmtId="0" fontId="12" fillId="9" borderId="8" xfId="3" applyFont="1" applyFill="1" applyBorder="1" applyAlignment="1">
      <alignment horizontal="center" vertical="center" wrapText="1"/>
    </xf>
    <xf numFmtId="0" fontId="12" fillId="9" borderId="74" xfId="3" applyFont="1" applyFill="1" applyBorder="1" applyAlignment="1">
      <alignment horizontal="center" vertical="center" wrapText="1"/>
    </xf>
    <xf numFmtId="0" fontId="12" fillId="9" borderId="63" xfId="3" applyFont="1" applyFill="1" applyBorder="1" applyAlignment="1">
      <alignment horizontal="center" vertical="center" wrapText="1"/>
    </xf>
    <xf numFmtId="0" fontId="12" fillId="9" borderId="64" xfId="3" applyFont="1" applyFill="1" applyBorder="1" applyAlignment="1">
      <alignment horizontal="center" vertical="center" wrapText="1"/>
    </xf>
    <xf numFmtId="0" fontId="12" fillId="8" borderId="8" xfId="3" applyFont="1" applyFill="1" applyBorder="1" applyAlignment="1">
      <alignment horizontal="center" vertical="center" wrapText="1"/>
    </xf>
    <xf numFmtId="0" fontId="12" fillId="8" borderId="3" xfId="3" applyFont="1" applyFill="1" applyBorder="1" applyAlignment="1">
      <alignment horizontal="center" vertical="center" wrapText="1"/>
    </xf>
    <xf numFmtId="0" fontId="12" fillId="9" borderId="21" xfId="3" applyFont="1" applyFill="1" applyBorder="1" applyAlignment="1">
      <alignment horizontal="center" vertical="center" wrapText="1"/>
    </xf>
    <xf numFmtId="0" fontId="12" fillId="9" borderId="4" xfId="3" applyFont="1" applyFill="1" applyBorder="1" applyAlignment="1">
      <alignment horizontal="center" vertical="center" wrapText="1"/>
    </xf>
    <xf numFmtId="0" fontId="12" fillId="9" borderId="20" xfId="3" applyFont="1" applyFill="1" applyBorder="1" applyAlignment="1">
      <alignment horizontal="center" vertical="center" wrapText="1"/>
    </xf>
    <xf numFmtId="0" fontId="12" fillId="9" borderId="19" xfId="3" applyFont="1" applyFill="1" applyBorder="1" applyAlignment="1">
      <alignment horizontal="center" vertical="center" wrapText="1"/>
    </xf>
    <xf numFmtId="0" fontId="11" fillId="8" borderId="18" xfId="3" applyFont="1" applyFill="1" applyBorder="1" applyAlignment="1">
      <alignment horizontal="center" vertical="center" wrapText="1"/>
    </xf>
    <xf numFmtId="0" fontId="11" fillId="8" borderId="13" xfId="3" applyFont="1" applyFill="1" applyBorder="1" applyAlignment="1">
      <alignment horizontal="center" vertical="center" wrapText="1"/>
    </xf>
    <xf numFmtId="0" fontId="12" fillId="9" borderId="17" xfId="3" applyFont="1" applyFill="1" applyBorder="1" applyAlignment="1">
      <alignment horizontal="center" vertical="center" wrapText="1"/>
    </xf>
    <xf numFmtId="0" fontId="12" fillId="9" borderId="16" xfId="3" applyFont="1" applyFill="1" applyBorder="1" applyAlignment="1">
      <alignment horizontal="center" vertical="center" wrapText="1"/>
    </xf>
    <xf numFmtId="0" fontId="12" fillId="9" borderId="15" xfId="3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top" wrapText="1"/>
    </xf>
    <xf numFmtId="0" fontId="6" fillId="2" borderId="84" xfId="3" applyFont="1" applyFill="1" applyBorder="1" applyAlignment="1">
      <alignment horizontal="left" vertical="center" wrapText="1"/>
    </xf>
    <xf numFmtId="0" fontId="6" fillId="2" borderId="85" xfId="3" applyFont="1" applyFill="1" applyBorder="1" applyAlignment="1">
      <alignment horizontal="left" vertical="center" wrapText="1"/>
    </xf>
    <xf numFmtId="0" fontId="6" fillId="2" borderId="86" xfId="3" applyFont="1" applyFill="1" applyBorder="1" applyAlignment="1">
      <alignment horizontal="left" vertical="center" wrapText="1"/>
    </xf>
    <xf numFmtId="5" fontId="11" fillId="0" borderId="30" xfId="0" applyNumberFormat="1" applyFont="1" applyBorder="1" applyAlignment="1">
      <alignment horizontal="center" vertical="center" wrapText="1"/>
    </xf>
    <xf numFmtId="0" fontId="12" fillId="9" borderId="28" xfId="3" applyFont="1" applyFill="1" applyBorder="1" applyAlignment="1">
      <alignment horizontal="center" vertical="center" wrapText="1"/>
    </xf>
    <xf numFmtId="0" fontId="12" fillId="9" borderId="33" xfId="3" applyFont="1" applyFill="1" applyBorder="1" applyAlignment="1">
      <alignment horizontal="center" vertical="center" wrapText="1"/>
    </xf>
    <xf numFmtId="0" fontId="12" fillId="9" borderId="34" xfId="3" applyFont="1" applyFill="1" applyBorder="1" applyAlignment="1">
      <alignment horizontal="center" vertical="center" wrapText="1"/>
    </xf>
    <xf numFmtId="0" fontId="12" fillId="9" borderId="35" xfId="3" applyFont="1" applyFill="1" applyBorder="1" applyAlignment="1">
      <alignment horizontal="center" vertical="center" wrapText="1"/>
    </xf>
    <xf numFmtId="0" fontId="12" fillId="11" borderId="36" xfId="3" applyFont="1" applyFill="1" applyBorder="1" applyAlignment="1">
      <alignment horizontal="center" vertical="center" wrapText="1"/>
    </xf>
    <xf numFmtId="0" fontId="12" fillId="11" borderId="37" xfId="3" applyFont="1" applyFill="1" applyBorder="1" applyAlignment="1">
      <alignment horizontal="center" vertical="center" wrapText="1"/>
    </xf>
    <xf numFmtId="0" fontId="12" fillId="11" borderId="38" xfId="3" applyFont="1" applyFill="1" applyBorder="1" applyAlignment="1">
      <alignment horizontal="center" vertical="center" wrapText="1"/>
    </xf>
    <xf numFmtId="0" fontId="12" fillId="9" borderId="66" xfId="3" applyFont="1" applyFill="1" applyBorder="1" applyAlignment="1">
      <alignment horizontal="center" vertical="center" wrapText="1"/>
    </xf>
    <xf numFmtId="0" fontId="12" fillId="9" borderId="14" xfId="3" applyFont="1" applyFill="1" applyBorder="1" applyAlignment="1">
      <alignment horizontal="center" vertical="center" wrapText="1"/>
    </xf>
    <xf numFmtId="0" fontId="12" fillId="9" borderId="43" xfId="3" applyFont="1" applyFill="1" applyBorder="1" applyAlignment="1">
      <alignment horizontal="center" vertical="center" wrapText="1"/>
    </xf>
    <xf numFmtId="0" fontId="12" fillId="9" borderId="61" xfId="3" applyFont="1" applyFill="1" applyBorder="1" applyAlignment="1">
      <alignment horizontal="center" vertical="center" wrapText="1"/>
    </xf>
    <xf numFmtId="0" fontId="23" fillId="12" borderId="42" xfId="3" applyFont="1" applyFill="1" applyBorder="1" applyAlignment="1">
      <alignment horizontal="center" vertical="center" wrapText="1"/>
    </xf>
    <xf numFmtId="0" fontId="23" fillId="12" borderId="44" xfId="3" applyFont="1" applyFill="1" applyBorder="1" applyAlignment="1">
      <alignment horizontal="center" vertical="center" wrapText="1"/>
    </xf>
    <xf numFmtId="0" fontId="8" fillId="13" borderId="73" xfId="3" applyFont="1" applyFill="1" applyBorder="1" applyAlignment="1">
      <alignment horizontal="center" vertical="center"/>
    </xf>
    <xf numFmtId="0" fontId="8" fillId="13" borderId="43" xfId="3" applyFont="1" applyFill="1" applyBorder="1" applyAlignment="1">
      <alignment horizontal="center" vertical="center"/>
    </xf>
    <xf numFmtId="0" fontId="8" fillId="13" borderId="61" xfId="3" applyFont="1" applyFill="1" applyBorder="1" applyAlignment="1">
      <alignment horizontal="center" vertical="center"/>
    </xf>
  </cellXfs>
  <cellStyles count="9">
    <cellStyle name="Comma 2" xfId="5" xr:uid="{00C725F7-5E5A-424E-BE25-4CFC284D7064}"/>
    <cellStyle name="Comma 3" xfId="7" xr:uid="{4674CE2F-5526-4E7D-AA68-1B7F700096DF}"/>
    <cellStyle name="Currency" xfId="1" builtinId="4"/>
    <cellStyle name="Normal" xfId="0" builtinId="0"/>
    <cellStyle name="Normal 2" xfId="3" xr:uid="{83319253-BF4B-4922-9144-1EC86F6E4EC8}"/>
    <cellStyle name="Normal 3" xfId="6" xr:uid="{AC17FAB5-BCD0-4D6A-8176-73E181C3D1BC}"/>
    <cellStyle name="Percent" xfId="2" builtinId="5"/>
    <cellStyle name="Percent 2" xfId="4" xr:uid="{B992439D-1E60-4AED-9505-A1D493DE8815}"/>
    <cellStyle name="Percent 3" xfId="8" xr:uid="{0E5CAC62-1D3E-44E7-ACEC-82C048A71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4926013</xdr:colOff>
      <xdr:row>10</xdr:row>
      <xdr:rowOff>50799</xdr:rowOff>
    </xdr:from>
    <xdr:ext cx="2792411" cy="22352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0797ED-3DD5-13AB-FD7E-EB7FC7CFCBFB}"/>
            </a:ext>
          </a:extLst>
        </xdr:cNvPr>
        <xdr:cNvSpPr txBox="1"/>
      </xdr:nvSpPr>
      <xdr:spPr>
        <a:xfrm>
          <a:off x="7561263" y="2384424"/>
          <a:ext cx="2792411" cy="2235202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When reclassifying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"Working Capital", use the same financing mechanism used to fund the "Working Capital" balance. 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(If the "Working Capital" balance was originally funded using a capital call, then use "Capital Call: Management Fees/Partnership Expenses" and "Capital Call: Working Capital" to reclassify the balance. If the "Working Capital" balance was originally funded using a subscription facility, then use the relevant subscription facility transaction types, as shown here in the example.)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86518</xdr:colOff>
      <xdr:row>2</xdr:row>
      <xdr:rowOff>7937</xdr:rowOff>
    </xdr:from>
    <xdr:to>
      <xdr:col>6</xdr:col>
      <xdr:colOff>341313</xdr:colOff>
      <xdr:row>5</xdr:row>
      <xdr:rowOff>158749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11FE53-00A8-4072-B05B-6DD3AB9695AC}"/>
            </a:ext>
          </a:extLst>
        </xdr:cNvPr>
        <xdr:cNvSpPr/>
      </xdr:nvSpPr>
      <xdr:spPr>
        <a:xfrm>
          <a:off x="9174956" y="460375"/>
          <a:ext cx="6684170" cy="7461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"Capital</a:t>
          </a:r>
          <a:r>
            <a:rPr lang="en-US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Call: Working Capital" or "Fund-level Subscription Facility: Working Capital" should be used when the use case(s) of a capital call/subscription facility drawdown is not yet known.</a:t>
          </a:r>
        </a:p>
        <a:p>
          <a:pPr algn="l"/>
          <a:endParaRPr lang="en-US" sz="10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Once the use case is determined, the capital should be reclassified as demonstrated in the example below.</a:t>
          </a:r>
          <a:endParaRPr lang="en-US" sz="10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fs01\data\Corporate%20Trust\13117\Starvest%20Multi-Strategy\2000\NAVMARCH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V"/>
      <sheetName val="index"/>
      <sheetName val="Cash"/>
      <sheetName val="Cash Rec"/>
      <sheetName val="Holdings"/>
      <sheetName val="Securities"/>
      <sheetName val="Accruals"/>
      <sheetName val="AC Recvble"/>
      <sheetName val="Share Movement"/>
      <sheetName val="Equalization"/>
      <sheetName val="Management and Admin Fees"/>
      <sheetName val="Custody Fee"/>
      <sheetName val="NAVREC"/>
      <sheetName val="performance"/>
      <sheetName val="ACM CREDIT"/>
      <sheetName val="report"/>
      <sheetName val="Lookup"/>
      <sheetName val="1601 Detail information"/>
      <sheetName val="NAVMARCH00"/>
      <sheetName val="DUE FROM &amp; TO"/>
      <sheetName val="Summary"/>
      <sheetName val="REINVESTMENT INCOME (PBC)"/>
      <sheetName val="Drop Down - DON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281A-A680-4A39-8026-09570125B877}">
  <sheetPr>
    <tabColor theme="3" tint="9.9978637043366805E-2"/>
    <pageSetUpPr fitToPage="1"/>
  </sheetPr>
  <dimension ref="A1:W120"/>
  <sheetViews>
    <sheetView showGridLines="0" tabSelected="1" zoomScale="80" zoomScaleNormal="80" zoomScaleSheetLayoutView="70" zoomScalePageLayoutView="80" workbookViewId="0"/>
  </sheetViews>
  <sheetFormatPr defaultColWidth="18.81640625" defaultRowHeight="12.5" x14ac:dyDescent="0.25"/>
  <cols>
    <col min="1" max="1" width="4.1796875" style="2" customWidth="1"/>
    <col min="2" max="2" width="23.54296875" style="92" customWidth="1"/>
    <col min="3" max="3" width="18.54296875" style="92" customWidth="1"/>
    <col min="4" max="4" width="89.453125" style="53" customWidth="1"/>
    <col min="5" max="8" width="30.7265625" style="2" customWidth="1"/>
    <col min="9" max="9" width="62.81640625" style="53" customWidth="1"/>
    <col min="10" max="10" width="21.6328125" style="62" customWidth="1"/>
    <col min="11" max="11" width="21.6328125" style="64" customWidth="1"/>
    <col min="12" max="12" width="7.81640625" style="2" customWidth="1"/>
    <col min="13" max="13" width="19.54296875" style="2" customWidth="1"/>
    <col min="14" max="14" width="22.54296875" style="2" customWidth="1"/>
    <col min="15" max="16" width="22.54296875" style="2" bestFit="1" customWidth="1"/>
    <col min="17" max="17" width="19.54296875" style="2" customWidth="1"/>
    <col min="18" max="18" width="18.81640625" style="2" customWidth="1"/>
    <col min="19" max="19" width="34.26953125" style="2" hidden="1" customWidth="1"/>
    <col min="20" max="23" width="30.1796875" style="2" hidden="1" customWidth="1"/>
    <col min="24" max="24" width="18.81640625" style="2" customWidth="1"/>
    <col min="25" max="16384" width="18.81640625" style="2"/>
  </cols>
  <sheetData>
    <row r="1" spans="1:23" ht="20" x14ac:dyDescent="0.25">
      <c r="B1" s="91" t="s">
        <v>0</v>
      </c>
      <c r="D1" s="2"/>
    </row>
    <row r="2" spans="1:23" ht="13" x14ac:dyDescent="0.25">
      <c r="B2" s="318" t="s">
        <v>133</v>
      </c>
      <c r="C2" s="319">
        <v>45473</v>
      </c>
      <c r="D2" s="4"/>
    </row>
    <row r="3" spans="1:23" ht="13" x14ac:dyDescent="0.25">
      <c r="B3" s="318" t="s">
        <v>134</v>
      </c>
      <c r="C3" s="320" t="s">
        <v>135</v>
      </c>
      <c r="D3" s="4"/>
    </row>
    <row r="4" spans="1:23" ht="13" x14ac:dyDescent="0.25">
      <c r="B4" s="318" t="s">
        <v>136</v>
      </c>
      <c r="C4" s="321"/>
      <c r="D4" s="4"/>
    </row>
    <row r="5" spans="1:23" ht="13.5" thickBot="1" x14ac:dyDescent="0.3">
      <c r="B5" s="93"/>
      <c r="D5" s="2"/>
      <c r="E5" s="349" t="s">
        <v>1</v>
      </c>
      <c r="F5" s="349"/>
      <c r="G5" s="349"/>
      <c r="H5" s="349"/>
      <c r="S5" s="324" t="s">
        <v>2</v>
      </c>
      <c r="T5" s="325"/>
      <c r="U5" s="325"/>
      <c r="V5" s="325"/>
      <c r="W5" s="326"/>
    </row>
    <row r="6" spans="1:23" ht="13.5" thickBot="1" x14ac:dyDescent="0.3">
      <c r="B6" s="327" t="s">
        <v>3</v>
      </c>
      <c r="C6" s="328"/>
      <c r="D6" s="329" t="s">
        <v>4</v>
      </c>
      <c r="E6" s="331" t="s">
        <v>5</v>
      </c>
      <c r="F6" s="332"/>
      <c r="G6" s="332"/>
      <c r="H6" s="333"/>
      <c r="S6" s="340" t="s">
        <v>6</v>
      </c>
      <c r="T6" s="342" t="s">
        <v>7</v>
      </c>
      <c r="U6" s="342"/>
      <c r="V6" s="343" t="s">
        <v>8</v>
      </c>
      <c r="W6" s="344"/>
    </row>
    <row r="7" spans="1:23" ht="39.5" thickBot="1" x14ac:dyDescent="0.35">
      <c r="A7" s="3"/>
      <c r="B7" s="73" t="s">
        <v>9</v>
      </c>
      <c r="C7" s="21" t="s">
        <v>10</v>
      </c>
      <c r="D7" s="330"/>
      <c r="E7" s="21" t="s">
        <v>11</v>
      </c>
      <c r="F7" s="21" t="s">
        <v>12</v>
      </c>
      <c r="G7" s="21" t="s">
        <v>13</v>
      </c>
      <c r="H7" s="72" t="s">
        <v>14</v>
      </c>
      <c r="I7" s="234" t="s">
        <v>15</v>
      </c>
      <c r="J7" s="235" t="s">
        <v>16</v>
      </c>
      <c r="K7" s="236" t="s">
        <v>17</v>
      </c>
      <c r="L7" s="63"/>
      <c r="M7" s="350" t="s">
        <v>18</v>
      </c>
      <c r="N7" s="350"/>
      <c r="O7" s="350"/>
      <c r="P7" s="350"/>
      <c r="Q7" s="350"/>
      <c r="S7" s="341"/>
      <c r="T7" s="32" t="s">
        <v>19</v>
      </c>
      <c r="U7" s="33" t="s">
        <v>20</v>
      </c>
      <c r="V7" s="32" t="s">
        <v>19</v>
      </c>
      <c r="W7" s="34" t="s">
        <v>20</v>
      </c>
    </row>
    <row r="8" spans="1:23" ht="14.5" customHeight="1" thickTop="1" x14ac:dyDescent="0.25">
      <c r="B8" s="74">
        <v>44757</v>
      </c>
      <c r="C8" s="156">
        <v>-15000</v>
      </c>
      <c r="D8" s="66" t="s">
        <v>21</v>
      </c>
      <c r="E8" s="170">
        <f>IF(
    OR(
        ISNUMBER(SEARCH("Capital Call: Investments", $D8)),
        ISNUMBER(SEARCH("Capital Call: Working Capital", $D8)),
        ISNUMBER(SEARCH("Carry / Clawback", $D8)),
        ISNUMBER(SEARCH("Distribution: Permanent", $D8)),
        ISNUMBER(SEARCH("Distribution: Recallable", $D8)),
        ISNUMBER(SEARCH("Distribution: Return of Excess Capital Called: Investments", $D8)),
        ISNUMBER(SEARCH("Quarter-end Adjustment for Carry Allocation", $D8)),
        ISNUMBER(SEARCH("Quarter-end Adjustment for Accrued Management Fees/Partnership Expenses", $D8)),
        ISNUMBER(SEARCH("Quarter-end Adjustment for Accrued Interest from Fund-level Subscription Facility", $D8)),
        ISNUMBER(SEARCH("NAV", $D8))
    ),
    $C8,
    0
)</f>
        <v>0</v>
      </c>
      <c r="F8" s="171">
        <f>IF(
    OR(
        ISNUMBER(SEARCH("Capital Call: Investments", $D8)),
        ISNUMBER(SEARCH("Capital Call: Management Fees/Partnership Expenses", $D8)),
        ISNUMBER(SEARCH("Capital Call: Working Capital", $D8)),
        ISNUMBER(SEARCH("Capital Call: Fund-level Subscription Facility Fees/Interest", $D8)),
        ISNUMBER(SEARCH("Deemed GP Contribution from LPs", $D8)),
        ISNUMBER(SEARCH("Distribution: Permanent", $D8)),
        ISNUMBER(SEARCH("Distribution: Recallable", $D8)),
        ISNUMBER(SEARCH("Distribution: Return of Excess Capital Called: Investments", $D8)),
        ISNUMBER(SEARCH("Distribution: Return of Excess Capital Called: Management Fees/Partnership Expenses", $D8)),
        ISNUMBER(SEARCH("NAV", $D8))
    ),
    $C8,
    0
)</f>
        <v>0</v>
      </c>
      <c r="G8" s="170">
        <f>IF(
    OR(
        ISNUMBER(SEARCH("Capital Call: Investments", $D8)),
        ISNUMBER(SEARCH("Fund-level Subscription Facility Drawdown: Investments", $D8)),
        ISNUMBER(SEARCH("Capital Call: Working Capital", $D8)),
        ISNUMBER(SEARCH("Fund-level Subscription Facility Drawdown: Working Capital", $D8)),
        ISNUMBER(SEARCH("Synthetic Distribution: Fund-level Subscription Facility Repayment: Investments", $D8)),
        ISNUMBER(SEARCH("Carry / Clawback", $D8)),
        ISNUMBER(SEARCH("Distribution: Permanent", $D8)),
        ISNUMBER(SEARCH("Distribution: Recallable", $D8)),
        ISNUMBER(SEARCH("Distribution: Return of Excess Capital Called: Investments", $D8)),
        ISNUMBER(SEARCH("Quarter-end Adjustment for Carry Allocation", $D8)),
        ISNUMBER(SEARCH("Quarter-end Adjustment for Accrued Management Fees/Partnership Expenses", $D8)),
        ISNUMBER(SEARCH("Quarter-end Adjustment for Accrued Interest from Fund-level Subscription Facility", $D8)),
        ISNUMBER(SEARCH("Gross up Outstanding Balance from Fund-level Subscription Facility", $D8)),
        ISNUMBER(SEARCH("NAV", $D8))
    ),
    $C8,
    0
)</f>
        <v>-15000</v>
      </c>
      <c r="H8" s="172">
        <f>IF(
    OR(
        ISNUMBER(SEARCH("Capital Call: Investments", $D8)),
        ISNUMBER(SEARCH("Capital Call: Management Fees/Partnership Expenses", $D8)),
        ISNUMBER(SEARCH("Capital Call: Working Capital", $D8)),
        ISNUMBER(SEARCH("Fund-level Subscription Facility Drawdown: Investments", $D8)),
        ISNUMBER(SEARCH("Fund-level Subscription Facility Drawdown: Management Fees/Partnership Expenses", $D8)),
        ISNUMBER(SEARCH("Fund-level Subscription Facility Drawdown: Working Capital", $D8)),
        ISNUMBER(SEARCH("Synthetic Distribution: Fund-level Subscription Facility Repayment: Investments", $D8)),
        ISNUMBER(SEARCH("Synthetic Distribution: Fund-level Subscription Facility Repayment: Management Fees/Partnership Expenses", $D8)),
        ISNUMBER(SEARCH("Deemed GP Contribution from LPs", $D8)),
        ISNUMBER(SEARCH("Distribution: Permanent", $D8)),
        ISNUMBER(SEARCH("Distribution: Recallable", $D8)),
        ISNUMBER(SEARCH("Distribution: Return of Excess Capital Called: Investments", $D8)),
        ISNUMBER(SEARCH("Distribution: Return of Excess Capital Called: Management Fees/Partnership Expenses", $D8)),
        ISNUMBER(SEARCH("Quarter-end Adjustment for Accrued Interest from Fund-level Subscription Facility", $D8)),
        ISNUMBER(SEARCH("Gross up Outstanding Balance from Fund-level Subscription Facility", $D8)),
        ISNUMBER(SEARCH("NAV", $D8))
    ),
    $C8,
    0
)</f>
        <v>-15000</v>
      </c>
      <c r="I8" s="210" t="s">
        <v>22</v>
      </c>
      <c r="J8" s="237">
        <v>15000</v>
      </c>
      <c r="K8" s="238">
        <v>0</v>
      </c>
      <c r="M8" s="334" t="s">
        <v>23</v>
      </c>
      <c r="N8" s="336" t="s">
        <v>7</v>
      </c>
      <c r="O8" s="337"/>
      <c r="P8" s="338" t="s">
        <v>8</v>
      </c>
      <c r="Q8" s="339"/>
      <c r="R8" s="37"/>
      <c r="S8" s="8" t="s">
        <v>24</v>
      </c>
      <c r="T8" s="8" cm="1">
        <f t="array" ref="T8">(SUM(SUMIF($D8:$D106, {"Carry / Clawback","Distribution: Permanent","Distribution: Recallable","Quarter-end Adjustment for Carry Allocation","Quarter-end Adjustment for Accrued Management Fees/Partnership Expenses","Quarter-end Adjustment for Accrued Interest from Fund-level Subscription Facility","NAV"},$C8:$C106)))</f>
        <v>49300</v>
      </c>
      <c r="U8" s="8" cm="1">
        <f t="array" ref="U8">(SUM(SUMIF($D8:$D106, {"Distribution: Permanent","Distribution: Recallable","NAV"},$C8:$C106)))</f>
        <v>48500</v>
      </c>
      <c r="V8" s="8" cm="1">
        <f t="array" ref="V8">(SUM(SUMIF($D8:$D106, {"Carry / Clawback","Distribution: Permanent","Distribution: Recallable","Quarter-end Adjustment for Carry Allocation","Quarter-end Adjustment for Accrued Management Fees/Partnership Expenses","Quarter-end Adjustment for Accrued Interest from Fund-level Subscription Facility","Gross up Outstanding Balance from Fund-level Subscription Facility","NAV"},$C8:$C106)))</f>
        <v>59800</v>
      </c>
      <c r="W8" s="8" cm="1">
        <f t="array" ref="W8">(SUM(SUMIF($D8:$D106, {"Distribution: Permanent","Distribution: Recallable","Quarter-end Adjustment for Accrued Interest from Fund-level Subscription Facility","Gross up Outstanding Balance from Fund-level Subscription Facility","NAV"},$C8:$C106)))</f>
        <v>59100</v>
      </c>
    </row>
    <row r="9" spans="1:23" ht="26.15" customHeight="1" x14ac:dyDescent="0.25">
      <c r="B9" s="97">
        <v>44757</v>
      </c>
      <c r="C9" s="157">
        <v>-300</v>
      </c>
      <c r="D9" s="66" t="s">
        <v>25</v>
      </c>
      <c r="E9" s="170">
        <f t="shared" ref="E9:E14" si="0">IF(
    OR(
        ISNUMBER(SEARCH("Capital Call: Investments", $D9)),
        ISNUMBER(SEARCH("Capital Call: Working Capital", $D9)),
        ISNUMBER(SEARCH("Carry / Clawback", $D9)),
        ISNUMBER(SEARCH("Distribution: Permanent", $D9)),
        ISNUMBER(SEARCH("Distribution: Recallable", $D9)),
        ISNUMBER(SEARCH("Distribution: Return of Excess Capital Called: Investments", $D9)),
        ISNUMBER(SEARCH("Quarter-end Adjustment for Carry Allocation", $D9)),
        ISNUMBER(SEARCH("Quarter-end Adjustment for Accrued Management Fees/Partnership Expenses", $D9)),
        ISNUMBER(SEARCH("Quarter-end Adjustment for Accrued Interest from Fund-level Subscription Facility", $D9)),
        ISNUMBER(SEARCH("NAV", $D9))
    ),
    $C9,
    0
)</f>
        <v>0</v>
      </c>
      <c r="F9" s="171">
        <f t="shared" ref="F9:F74" si="1">IF(
    OR(
        ISNUMBER(SEARCH("Capital Call: Investments", $D9)),
        ISNUMBER(SEARCH("Capital Call: Management Fees/Partnership Expenses", $D9)),
        ISNUMBER(SEARCH("Capital Call: Working Capital", $D9)),
        ISNUMBER(SEARCH("Capital Call: Fund-level Subscription Facility Fees/Interest", $D9)),
        ISNUMBER(SEARCH("Deemed GP Contribution from LPs", $D9)),
        ISNUMBER(SEARCH("Distribution: Permanent", $D9)),
        ISNUMBER(SEARCH("Distribution: Recallable", $D9)),
        ISNUMBER(SEARCH("Distribution: Return of Excess Capital Called: Investments", $D9)),
        ISNUMBER(SEARCH("Distribution: Return of Excess Capital Called: Management Fees/Partnership Expenses", $D9)),
        ISNUMBER(SEARCH("NAV", $D9))
    ),
    $C9,
    0
)</f>
        <v>0</v>
      </c>
      <c r="G9" s="170">
        <f>IF(
    OR(
        ISNUMBER(SEARCH("Capital Call: Investments", $D9)),
        ISNUMBER(SEARCH("Fund-level Subscription Facility Drawdown: Investments", $D9)),
        ISNUMBER(SEARCH("Capital Call: Working Capital", $D9)),
        ISNUMBER(SEARCH("Fund-level Subscription Facility Drawdown: Working Capital", $D9)),
        ISNUMBER(SEARCH("Synthetic Distribution: Fund-level Subscription Facility Repayment: Investments", $D9)),
        ISNUMBER(SEARCH("Carry / Clawback", $D9)),
        ISNUMBER(SEARCH("Distribution: Permanent", $D9)),
        ISNUMBER(SEARCH("Distribution: Recallable", $D9)),
        ISNUMBER(SEARCH("Distribution: Return of Excess Capital Called: Investments", $D9)),
        ISNUMBER(SEARCH("Quarter-end Adjustment for Carry Allocation", $D9)),
        ISNUMBER(SEARCH("Quarter-end Adjustment for Accrued Management Fees/Partnership Expenses", $D9)),
        ISNUMBER(SEARCH("Quarter-end Adjustment for Accrued Interest from Fund-level Subscription Facility", $D9)),
        ISNUMBER(SEARCH("Gross up Outstanding Balance from Fund-level Subscription Facility", $D9)),
        ISNUMBER(SEARCH("NAV", $D9))
    ),
    $C9,
    0
)</f>
        <v>0</v>
      </c>
      <c r="H9" s="172">
        <f>IF(
    OR(
        ISNUMBER(SEARCH("Capital Call: Investments", $D9)),
        ISNUMBER(SEARCH("Capital Call: Management Fees/Partnership Expenses", $D9)),
        ISNUMBER(SEARCH("Capital Call: Working Capital", $D9)),
        ISNUMBER(SEARCH("Fund-level Subscription Facility Drawdown: Investments", $D9)),
        ISNUMBER(SEARCH("Fund-level Subscription Facility Drawdown: Management Fees/Partnership Expenses", $D9)),
        ISNUMBER(SEARCH("Fund-level Subscription Facility Drawdown: Working Capital", $D9)),
        ISNUMBER(SEARCH("Synthetic Distribution: Fund-level Subscription Facility Repayment: Investments", $D9)),
        ISNUMBER(SEARCH("Synthetic Distribution: Fund-level Subscription Facility Repayment: Management Fees/Partnership Expenses", $D9)),
        ISNUMBER(SEARCH("Deemed GP Contribution from LPs", $D9)),
        ISNUMBER(SEARCH("Distribution: Permanent", $D9)),
        ISNUMBER(SEARCH("Distribution: Recallable", $D9)),
        ISNUMBER(SEARCH("Distribution: Return of Excess Capital Called: Investments", $D9)),
        ISNUMBER(SEARCH("Distribution: Return of Excess Capital Called: Management Fees/Partnership Expenses", $D9)),
        ISNUMBER(SEARCH("Quarter-end Adjustment for Accrued Interest from Fund-level Subscription Facility", $D9)),
        ISNUMBER(SEARCH("Gross up Outstanding Balance from Fund-level Subscription Facility", $D9)),
        ISNUMBER(SEARCH("NAV", $D9))
    ),
    $C9,
    0
)</f>
        <v>-300</v>
      </c>
      <c r="I9" s="211" t="s">
        <v>26</v>
      </c>
      <c r="J9" s="239">
        <v>15300</v>
      </c>
      <c r="K9" s="240">
        <v>0</v>
      </c>
      <c r="M9" s="335"/>
      <c r="N9" s="11" t="s">
        <v>27</v>
      </c>
      <c r="O9" s="20" t="s">
        <v>20</v>
      </c>
      <c r="P9" s="11" t="s">
        <v>27</v>
      </c>
      <c r="Q9" s="19" t="s">
        <v>20</v>
      </c>
      <c r="R9" s="37"/>
      <c r="S9" s="8" t="s">
        <v>28</v>
      </c>
      <c r="T9" s="8" cm="1">
        <f t="array" ref="T9">SUM(SUMIF($D8:$D106, {"Capital Call: Investments","Capital Call: Working Capital"}, $C8:$C106)) + SUM(SUMIF($D8:$D106, {"Distribution: Return of Excess Capital Called: Investments"}, $C8:$C106))</f>
        <v>-34500</v>
      </c>
      <c r="U9" s="8" cm="1">
        <f t="array" ref="U9">SUM(SUMIF($D8:$D106, {"Capital Call: Investments","Capital Call: Management Fees/Partnership Expenses","Capital Call: Working Capital","Capital Call: Fund-level Subscription Facility Fees/Interest","Deemed GP Contribution from LPs"}, $C8:$C106)) + SUM(SUMIF($D8:$D106, {"Distribution: Return of Excess Capital Called: Investments","Distribution: Return of Excess Capital Called: Management Fees/Partnership Expenses"}, $C8:$C106))</f>
        <v>-37800</v>
      </c>
      <c r="V9" s="8" cm="1">
        <f t="array" ref="V9">SUM(SUMIF($D8:$D106, {"Capital Call: Investments","Fund-level Subscription Facility Drawdown: Investments","Capital Call: Working Capital","Fund-level Subscription Facility Drawdown: Working Capital"}, $C8:$C106)) + SUM(SUMIF($D8:$D106, {"Synthetic Distribution: Fund-level Subscription Facility Repayment: Investments","Distribution: Return of Excess Capital Called: Investments"}, $C8:$C106))</f>
        <v>-45000</v>
      </c>
      <c r="W9" s="8" cm="1">
        <f t="array" ref="W9">SUM(SUMIF($D8:$D106, {"Capital Call: Investments","Capital Call: Management Fees/Partnership Expenses","Fund-level Subscription Facility Drawdown: Investments","Fund-level Subscription Facility Drawdown: Management Fees/Partnership Expenses","Capital Call: Working Capital","Fund-level Subscription Facility Drawdown: Working Capital","Deemed GP Contribution from LPs"}, $C8:$C106)) + SUM(SUMIF($D8:$D106, {"Synthetic Distribution: Fund-level Subscription Facility Repayment: Investments","Synthetic Distribution: Fund-level Subscription Facility Repayment: Management Fees/Partnership Expenses","Distribution: Return of Excess Capital Called: Investments","Distribution: Return of Excess Capital Called: Management Fees/Partnership Expenses"}, $C8:$C106))</f>
        <v>-48100</v>
      </c>
    </row>
    <row r="10" spans="1:23" ht="29.5" customHeight="1" x14ac:dyDescent="0.25">
      <c r="B10" s="140">
        <v>44757</v>
      </c>
      <c r="C10" s="158">
        <v>-700</v>
      </c>
      <c r="D10" s="124" t="s">
        <v>29</v>
      </c>
      <c r="E10" s="170">
        <f t="shared" si="0"/>
        <v>0</v>
      </c>
      <c r="F10" s="171">
        <f t="shared" si="1"/>
        <v>0</v>
      </c>
      <c r="G10" s="170">
        <f>IF(
    OR(
        ISNUMBER(SEARCH("Capital Call: Investments", $D10)),
        ISNUMBER(SEARCH("Fund-level Subscription Facility Drawdown: Investments", $D10)),
        ISNUMBER(SEARCH("Capital Call: Working Capital", $D10)),
        ISNUMBER(SEARCH("Fund-level Subscription Facility Drawdown: Working Capital", $D10)),
        ISNUMBER(SEARCH("Synthetic Distribution: Fund-level Subscription Facility Repayment: Investments", $D10)),
        ISNUMBER(SEARCH("Carry / Clawback", $D10)),
        ISNUMBER(SEARCH("Distribution: Permanent", $D10)),
        ISNUMBER(SEARCH("Distribution: Recallable", $D10)),
        ISNUMBER(SEARCH("Distribution: Return of Excess Capital Called: Investments", $D10)),
        ISNUMBER(SEARCH("Quarter-end Adjustment for Carry Allocation", $D10)),
        ISNUMBER(SEARCH("Quarter-end Adjustment for Accrued Management Fees/Partnership Expenses", $D10)),
        ISNUMBER(SEARCH("Quarter-end Adjustment for Accrued Interest from Fund-level Subscription Facility", $D10)),
        ISNUMBER(SEARCH("Gross up Outstanding Balance from Fund-level Subscription Facility", $D10)),
        ISNUMBER(SEARCH("NAV", $D10))
    ),
    $C10,
    0
)</f>
        <v>-700</v>
      </c>
      <c r="H10" s="172">
        <f>IF(
    OR(
        ISNUMBER(SEARCH("Capital Call: Investments", $D10)),
        ISNUMBER(SEARCH("Capital Call: Management Fees/Partnership Expenses", $D10)),
        ISNUMBER(SEARCH("Capital Call: Working Capital", $D10)),
        ISNUMBER(SEARCH("Fund-level Subscription Facility Drawdown: Investments", $D10)),
        ISNUMBER(SEARCH("Fund-level Subscription Facility Drawdown: Management Fees/Partnership Expenses", $D10)),
        ISNUMBER(SEARCH("Fund-level Subscription Facility Drawdown: Working Capital", $D10)),
        ISNUMBER(SEARCH("Synthetic Distribution: Fund-level Subscription Facility Repayment: Investments", $D10)),
        ISNUMBER(SEARCH("Synthetic Distribution: Fund-level Subscription Facility Repayment: Management Fees/Partnership Expenses", $D10)),
        ISNUMBER(SEARCH("Deemed GP Contribution from LPs", $D10)),
        ISNUMBER(SEARCH("Distribution: Permanent", $D10)),
        ISNUMBER(SEARCH("Distribution: Recallable", $D10)),
        ISNUMBER(SEARCH("Distribution: Return of Excess Capital Called: Investments", $D10)),
        ISNUMBER(SEARCH("Distribution: Return of Excess Capital Called: Management Fees/Partnership Expenses", $D10)),
        ISNUMBER(SEARCH("Quarter-end Adjustment for Accrued Interest from Fund-level Subscription Facility", $D10)),
        ISNUMBER(SEARCH("Gross up Outstanding Balance from Fund-level Subscription Facility", $D10)),
        ISNUMBER(SEARCH("NAV", $D10))
    ),
    $C10,
    0
)</f>
        <v>-700</v>
      </c>
      <c r="I10" s="212" t="s">
        <v>30</v>
      </c>
      <c r="J10" s="241">
        <v>16000</v>
      </c>
      <c r="K10" s="242">
        <v>700</v>
      </c>
      <c r="M10" s="36" t="s">
        <v>31</v>
      </c>
      <c r="N10" s="18">
        <f>XIRR(E18:E106,B18:B106)</f>
        <v>0.44648268818855286</v>
      </c>
      <c r="O10" s="17">
        <f>XIRR(F12:F106,B12:B106)</f>
        <v>0.30038085579872142</v>
      </c>
      <c r="P10" s="18">
        <f>XIRR(G8:G106,B8:B106)</f>
        <v>0.22443059086799624</v>
      </c>
      <c r="Q10" s="17">
        <f>XIRR(H8:H106,B8:B106)</f>
        <v>0.16250241398811346</v>
      </c>
      <c r="R10" s="37"/>
      <c r="S10" s="118"/>
      <c r="T10" s="118"/>
      <c r="U10" s="118"/>
      <c r="V10" s="118"/>
      <c r="W10" s="118"/>
    </row>
    <row r="11" spans="1:23" ht="14.5" customHeight="1" x14ac:dyDescent="0.25">
      <c r="B11" s="141"/>
      <c r="C11" s="159"/>
      <c r="D11" s="128" t="s">
        <v>32</v>
      </c>
      <c r="E11" s="173"/>
      <c r="F11" s="159"/>
      <c r="G11" s="159"/>
      <c r="H11" s="174"/>
      <c r="I11" s="213"/>
      <c r="J11" s="243"/>
      <c r="K11" s="244"/>
      <c r="M11" s="36" t="s">
        <v>33</v>
      </c>
      <c r="N11" s="39">
        <f>$T$8/ABS($T$9)</f>
        <v>1.4289855072463769</v>
      </c>
      <c r="O11" s="40">
        <f>$U$8/ABS($U$9)</f>
        <v>1.283068783068783</v>
      </c>
      <c r="P11" s="39">
        <f>$V$8/ABS($V$9)</f>
        <v>1.3288888888888888</v>
      </c>
      <c r="Q11" s="40">
        <f>$W$8/ABS($W$9)</f>
        <v>1.2286902286902286</v>
      </c>
      <c r="R11" s="37"/>
      <c r="S11" s="118"/>
      <c r="T11" s="118"/>
      <c r="U11" s="118"/>
      <c r="V11" s="118"/>
      <c r="W11" s="118"/>
    </row>
    <row r="12" spans="1:23" ht="57" customHeight="1" x14ac:dyDescent="0.25">
      <c r="B12" s="142">
        <v>44835</v>
      </c>
      <c r="C12" s="160">
        <v>-100</v>
      </c>
      <c r="D12" s="126" t="s">
        <v>34</v>
      </c>
      <c r="E12" s="170">
        <f t="shared" si="0"/>
        <v>0</v>
      </c>
      <c r="F12" s="171">
        <f t="shared" si="1"/>
        <v>-100</v>
      </c>
      <c r="G12" s="170">
        <f>IF(
    OR(
        ISNUMBER(SEARCH("Capital Call: Investments", $D12)),
        ISNUMBER(SEARCH("Fund-level Subscription Facility Drawdown: Investments", $D12)),
        ISNUMBER(SEARCH("Capital Call: Working Capital", $D12)),
        ISNUMBER(SEARCH("Fund-level Subscription Facility Drawdown: Working Capital", $D12)),
        ISNUMBER(SEARCH("Synthetic Distribution: Fund-level Subscription Facility Repayment: Investments", $D12)),
        ISNUMBER(SEARCH("Carry / Clawback", $D12)),
        ISNUMBER(SEARCH("Distribution: Permanent", $D12)),
        ISNUMBER(SEARCH("Distribution: Recallable", $D12)),
        ISNUMBER(SEARCH("Distribution: Return of Excess Capital Called: Investments", $D12)),
        ISNUMBER(SEARCH("Quarter-end Adjustment for Carry Allocation", $D12)),
        ISNUMBER(SEARCH("Quarter-end Adjustment for Accrued Management Fees/Partnership Expenses", $D12)),
        ISNUMBER(SEARCH("Quarter-end Adjustment for Accrued Interest from Fund-level Subscription Facility", $D12)),
        ISNUMBER(SEARCH("Gross up Outstanding Balance from Fund-level Subscription Facility", $D12)),
        ISNUMBER(SEARCH("NAV", $D12))
    ),
    $C12,
    0
)</f>
        <v>0</v>
      </c>
      <c r="H12" s="172">
        <f>IF(
    OR(
        ISNUMBER(SEARCH("Capital Call: Investments", $D12)),
        ISNUMBER(SEARCH("Capital Call: Management Fees/Partnership Expenses", $D12)),
        ISNUMBER(SEARCH("Capital Call: Working Capital", $D12)),
        ISNUMBER(SEARCH("Fund-level Subscription Facility Drawdown: Investments", $D12)),
        ISNUMBER(SEARCH("Fund-level Subscription Facility Drawdown: Management Fees/Partnership Expenses", $D12)),
        ISNUMBER(SEARCH("Fund-level Subscription Facility Drawdown: Working Capital", $D12)),
        ISNUMBER(SEARCH("Synthetic Distribution: Fund-level Subscription Facility Repayment: Investments", $D12)),
        ISNUMBER(SEARCH("Synthetic Distribution: Fund-level Subscription Facility Repayment: Management Fees/Partnership Expenses", $D12)),
        ISNUMBER(SEARCH("Deemed GP Contribution from LPs", $D12)),
        ISNUMBER(SEARCH("Distribution: Permanent", $D12)),
        ISNUMBER(SEARCH("Distribution: Recallable", $D12)),
        ISNUMBER(SEARCH("Distribution: Return of Excess Capital Called: Investments", $D12)),
        ISNUMBER(SEARCH("Distribution: Return of Excess Capital Called: Management Fees/Partnership Expenses", $D12)),
        ISNUMBER(SEARCH("Quarter-end Adjustment for Accrued Interest from Fund-level Subscription Facility", $D12)),
        ISNUMBER(SEARCH("Gross up Outstanding Balance from Fund-level Subscription Facility", $D12)),
        ISNUMBER(SEARCH("NAV", $D12))
    ),
    $C12,
    0
)</f>
        <v>0</v>
      </c>
      <c r="I12" s="127" t="s">
        <v>35</v>
      </c>
      <c r="J12" s="241">
        <v>16000</v>
      </c>
      <c r="K12" s="242">
        <v>700</v>
      </c>
      <c r="L12" s="59"/>
      <c r="M12" s="16"/>
      <c r="O12" s="15"/>
    </row>
    <row r="13" spans="1:23" ht="14.5" customHeight="1" x14ac:dyDescent="0.25">
      <c r="B13" s="142">
        <v>44849</v>
      </c>
      <c r="C13" s="160">
        <v>-10000</v>
      </c>
      <c r="D13" s="154" t="s">
        <v>21</v>
      </c>
      <c r="E13" s="170">
        <f t="shared" si="0"/>
        <v>0</v>
      </c>
      <c r="F13" s="171">
        <f t="shared" si="1"/>
        <v>0</v>
      </c>
      <c r="G13" s="170">
        <f>IF(
    OR(
        ISNUMBER(SEARCH("Capital Call: Investments", $D13)),
        ISNUMBER(SEARCH("Fund-level Subscription Facility Drawdown: Investments", $D13)),
        ISNUMBER(SEARCH("Capital Call: Working Capital", $D13)),
        ISNUMBER(SEARCH("Fund-level Subscription Facility Drawdown: Working Capital", $D13)),
        ISNUMBER(SEARCH("Synthetic Distribution: Fund-level Subscription Facility Repayment: Investments", $D13)),
        ISNUMBER(SEARCH("Carry / Clawback", $D13)),
        ISNUMBER(SEARCH("Distribution: Permanent", $D13)),
        ISNUMBER(SEARCH("Distribution: Recallable", $D13)),
        ISNUMBER(SEARCH("Distribution: Return of Excess Capital Called: Investments", $D13)),
        ISNUMBER(SEARCH("Quarter-end Adjustment for Carry Allocation", $D13)),
        ISNUMBER(SEARCH("Quarter-end Adjustment for Accrued Management Fees/Partnership Expenses", $D13)),
        ISNUMBER(SEARCH("Quarter-end Adjustment for Accrued Interest from Fund-level Subscription Facility", $D13)),
        ISNUMBER(SEARCH("Gross up Outstanding Balance from Fund-level Subscription Facility", $D13)),
        ISNUMBER(SEARCH("NAV", $D13))
    ),
    $C13,
    0
)</f>
        <v>-10000</v>
      </c>
      <c r="H13" s="172">
        <f>IF(
    OR(
        ISNUMBER(SEARCH("Capital Call: Investments", $D13)),
        ISNUMBER(SEARCH("Capital Call: Management Fees/Partnership Expenses", $D13)),
        ISNUMBER(SEARCH("Capital Call: Working Capital", $D13)),
        ISNUMBER(SEARCH("Fund-level Subscription Facility Drawdown: Investments", $D13)),
        ISNUMBER(SEARCH("Fund-level Subscription Facility Drawdown: Management Fees/Partnership Expenses", $D13)),
        ISNUMBER(SEARCH("Fund-level Subscription Facility Drawdown: Working Capital", $D13)),
        ISNUMBER(SEARCH("Synthetic Distribution: Fund-level Subscription Facility Repayment: Investments", $D13)),
        ISNUMBER(SEARCH("Synthetic Distribution: Fund-level Subscription Facility Repayment: Management Fees/Partnership Expenses", $D13)),
        ISNUMBER(SEARCH("Deemed GP Contribution from LPs", $D13)),
        ISNUMBER(SEARCH("Distribution: Permanent", $D13)),
        ISNUMBER(SEARCH("Distribution: Recallable", $D13)),
        ISNUMBER(SEARCH("Distribution: Return of Excess Capital Called: Investments", $D13)),
        ISNUMBER(SEARCH("Distribution: Return of Excess Capital Called: Management Fees/Partnership Expenses", $D13)),
        ISNUMBER(SEARCH("Quarter-end Adjustment for Accrued Interest from Fund-level Subscription Facility", $D13)),
        ISNUMBER(SEARCH("Gross up Outstanding Balance from Fund-level Subscription Facility", $D13)),
        ISNUMBER(SEARCH("NAV", $D13))
    ),
    $C13,
    0
)</f>
        <v>-10000</v>
      </c>
      <c r="I13" s="214" t="s">
        <v>36</v>
      </c>
      <c r="J13" s="239">
        <v>26000</v>
      </c>
      <c r="K13" s="240">
        <v>700</v>
      </c>
      <c r="O13" s="14"/>
      <c r="Q13" s="13"/>
      <c r="R13" s="41"/>
    </row>
    <row r="14" spans="1:23" ht="28" customHeight="1" x14ac:dyDescent="0.25">
      <c r="B14" s="143">
        <v>44849</v>
      </c>
      <c r="C14" s="161">
        <v>-500</v>
      </c>
      <c r="D14" s="155" t="s">
        <v>29</v>
      </c>
      <c r="E14" s="170">
        <f t="shared" si="0"/>
        <v>0</v>
      </c>
      <c r="F14" s="171">
        <f t="shared" si="1"/>
        <v>0</v>
      </c>
      <c r="G14" s="170">
        <f>IF(
    OR(
        ISNUMBER(SEARCH("Capital Call: Investments", $D14)),
        ISNUMBER(SEARCH("Fund-level Subscription Facility Drawdown: Investments", $D14)),
        ISNUMBER(SEARCH("Capital Call: Working Capital", $D14)),
        ISNUMBER(SEARCH("Fund-level Subscription Facility Drawdown: Working Capital", $D14)),
        ISNUMBER(SEARCH("Synthetic Distribution: Fund-level Subscription Facility Repayment: Investments", $D14)),
        ISNUMBER(SEARCH("Carry / Clawback", $D14)),
        ISNUMBER(SEARCH("Distribution: Permanent", $D14)),
        ISNUMBER(SEARCH("Distribution: Recallable", $D14)),
        ISNUMBER(SEARCH("Distribution: Return of Excess Capital Called: Investments", $D14)),
        ISNUMBER(SEARCH("Quarter-end Adjustment for Carry Allocation", $D14)),
        ISNUMBER(SEARCH("Quarter-end Adjustment for Accrued Management Fees/Partnership Expenses", $D14)),
        ISNUMBER(SEARCH("Quarter-end Adjustment for Accrued Interest from Fund-level Subscription Facility", $D14)),
        ISNUMBER(SEARCH("Gross up Outstanding Balance from Fund-level Subscription Facility", $D14)),
        ISNUMBER(SEARCH("NAV", $D14))
    ),
    $C14,
    0
)</f>
        <v>-500</v>
      </c>
      <c r="H14" s="172">
        <f>IF(
    OR(
        ISNUMBER(SEARCH("Capital Call: Investments", $D14)),
        ISNUMBER(SEARCH("Capital Call: Management Fees/Partnership Expenses", $D14)),
        ISNUMBER(SEARCH("Capital Call: Working Capital", $D14)),
        ISNUMBER(SEARCH("Fund-level Subscription Facility Drawdown: Investments", $D14)),
        ISNUMBER(SEARCH("Fund-level Subscription Facility Drawdown: Management Fees/Partnership Expenses", $D14)),
        ISNUMBER(SEARCH("Fund-level Subscription Facility Drawdown: Working Capital", $D14)),
        ISNUMBER(SEARCH("Synthetic Distribution: Fund-level Subscription Facility Repayment: Investments", $D14)),
        ISNUMBER(SEARCH("Synthetic Distribution: Fund-level Subscription Facility Repayment: Management Fees/Partnership Expenses", $D14)),
        ISNUMBER(SEARCH("Deemed GP Contribution from LPs", $D14)),
        ISNUMBER(SEARCH("Distribution: Permanent", $D14)),
        ISNUMBER(SEARCH("Distribution: Recallable", $D14)),
        ISNUMBER(SEARCH("Distribution: Return of Excess Capital Called: Investments", $D14)),
        ISNUMBER(SEARCH("Distribution: Return of Excess Capital Called: Management Fees/Partnership Expenses", $D14)),
        ISNUMBER(SEARCH("Quarter-end Adjustment for Accrued Interest from Fund-level Subscription Facility", $D14)),
        ISNUMBER(SEARCH("Gross up Outstanding Balance from Fund-level Subscription Facility", $D14)),
        ISNUMBER(SEARCH("NAV", $D14))
    ),
    $C14,
    0
)</f>
        <v>-500</v>
      </c>
      <c r="I14" s="215" t="s">
        <v>30</v>
      </c>
      <c r="J14" s="245">
        <v>26500</v>
      </c>
      <c r="K14" s="246">
        <v>1200</v>
      </c>
      <c r="L14" s="12"/>
      <c r="M14" s="351" t="s">
        <v>37</v>
      </c>
      <c r="N14" s="352"/>
      <c r="O14" s="352"/>
      <c r="P14" s="353"/>
      <c r="Q14" s="42"/>
      <c r="R14" s="43"/>
    </row>
    <row r="15" spans="1:23" ht="26.5" thickBot="1" x14ac:dyDescent="0.3">
      <c r="B15" s="144"/>
      <c r="C15" s="162"/>
      <c r="D15" s="129" t="s">
        <v>38</v>
      </c>
      <c r="E15" s="175"/>
      <c r="F15" s="162"/>
      <c r="G15" s="162"/>
      <c r="H15" s="176"/>
      <c r="I15" s="213"/>
      <c r="J15" s="243"/>
      <c r="K15" s="244"/>
      <c r="M15" s="209" t="s">
        <v>23</v>
      </c>
      <c r="N15" s="11" t="s">
        <v>39</v>
      </c>
      <c r="O15" s="10" t="s">
        <v>40</v>
      </c>
      <c r="P15" s="9" t="s">
        <v>41</v>
      </c>
      <c r="R15" s="37"/>
      <c r="S15" s="118"/>
      <c r="T15" s="118"/>
      <c r="U15" s="118"/>
      <c r="V15" s="118"/>
      <c r="W15" s="118"/>
    </row>
    <row r="16" spans="1:23" ht="32.5" customHeight="1" x14ac:dyDescent="0.25">
      <c r="B16" s="130">
        <v>44880</v>
      </c>
      <c r="C16" s="163">
        <v>-700</v>
      </c>
      <c r="D16" s="131" t="s">
        <v>25</v>
      </c>
      <c r="E16" s="177">
        <f>IF(
    OR(
        ISNUMBER(SEARCH("Capital Call: Investments", $D16)),
        ISNUMBER(SEARCH("Capital Call: Working Capital", $D16)),
        ISNUMBER(SEARCH("Carry / Clawback", $D16)),
        ISNUMBER(SEARCH("Distribution: Permanent", $D16)),
        ISNUMBER(SEARCH("Distribution: Recallable", $D16)),
        ISNUMBER(SEARCH("Distribution: Return of Excess Capital Called: Investments", $D16)),
        ISNUMBER(SEARCH("Quarter-end Adjustment for Carry Allocation", $D16)),
        ISNUMBER(SEARCH("Quarter-end Adjustment for Accrued Management Fees/Partnership Expenses", $D16)),
        ISNUMBER(SEARCH("Quarter-end Adjustment for Accrued Interest from Fund-level Subscription Facility", $D16)),
        ISNUMBER(SEARCH("NAV", $D16))
    ),
    $C16,
    0
)</f>
        <v>0</v>
      </c>
      <c r="F16" s="178">
        <f t="shared" si="1"/>
        <v>0</v>
      </c>
      <c r="G16" s="170">
        <f>IF(
    OR(
        ISNUMBER(SEARCH("Capital Call: Investments", $D16)),
        ISNUMBER(SEARCH("Fund-level Subscription Facility Drawdown: Investments", $D16)),
        ISNUMBER(SEARCH("Capital Call: Working Capital", $D16)),
        ISNUMBER(SEARCH("Fund-level Subscription Facility Drawdown: Working Capital", $D16)),
        ISNUMBER(SEARCH("Synthetic Distribution: Fund-level Subscription Facility Repayment: Investments", $D16)),
        ISNUMBER(SEARCH("Carry / Clawback", $D16)),
        ISNUMBER(SEARCH("Distribution: Permanent", $D16)),
        ISNUMBER(SEARCH("Distribution: Recallable", $D16)),
        ISNUMBER(SEARCH("Distribution: Return of Excess Capital Called: Investments", $D16)),
        ISNUMBER(SEARCH("Quarter-end Adjustment for Carry Allocation", $D16)),
        ISNUMBER(SEARCH("Quarter-end Adjustment for Accrued Management Fees/Partnership Expenses", $D16)),
        ISNUMBER(SEARCH("Quarter-end Adjustment for Accrued Interest from Fund-level Subscription Facility", $D16)),
        ISNUMBER(SEARCH("Gross up Outstanding Balance from Fund-level Subscription Facility", $D16)),
        ISNUMBER(SEARCH("NAV", $D16))
    ),
    $C16,
    0
)</f>
        <v>0</v>
      </c>
      <c r="H16" s="172">
        <f>IF(
    OR(
        ISNUMBER(SEARCH("Capital Call: Investments", $D16)),
        ISNUMBER(SEARCH("Capital Call: Management Fees/Partnership Expenses", $D16)),
        ISNUMBER(SEARCH("Capital Call: Working Capital", $D16)),
        ISNUMBER(SEARCH("Fund-level Subscription Facility Drawdown: Investments", $D16)),
        ISNUMBER(SEARCH("Fund-level Subscription Facility Drawdown: Management Fees/Partnership Expenses", $D16)),
        ISNUMBER(SEARCH("Fund-level Subscription Facility Drawdown: Working Capital", $D16)),
        ISNUMBER(SEARCH("Synthetic Distribution: Fund-level Subscription Facility Repayment: Investments", $D16)),
        ISNUMBER(SEARCH("Synthetic Distribution: Fund-level Subscription Facility Repayment: Management Fees/Partnership Expenses", $D16)),
        ISNUMBER(SEARCH("Deemed GP Contribution from LPs", $D16)),
        ISNUMBER(SEARCH("Distribution: Permanent", $D16)),
        ISNUMBER(SEARCH("Distribution: Recallable", $D16)),
        ISNUMBER(SEARCH("Distribution: Return of Excess Capital Called: Investments", $D16)),
        ISNUMBER(SEARCH("Distribution: Return of Excess Capital Called: Management Fees/Partnership Expenses", $D16)),
        ISNUMBER(SEARCH("Quarter-end Adjustment for Accrued Interest from Fund-level Subscription Facility", $D16)),
        ISNUMBER(SEARCH("Gross up Outstanding Balance from Fund-level Subscription Facility", $D16)),
        ISNUMBER(SEARCH("NAV", $D16))
    ),
    $C16,
    0
)</f>
        <v>-700</v>
      </c>
      <c r="I16" s="215" t="s">
        <v>42</v>
      </c>
      <c r="J16" s="247">
        <v>26500</v>
      </c>
      <c r="K16" s="248">
        <v>1200</v>
      </c>
      <c r="L16" s="6"/>
      <c r="M16" s="36" t="s">
        <v>43</v>
      </c>
      <c r="N16" s="69" t="s">
        <v>44</v>
      </c>
      <c r="O16" s="69" t="s">
        <v>44</v>
      </c>
      <c r="P16" s="69" t="s">
        <v>44</v>
      </c>
    </row>
    <row r="17" spans="2:23" ht="32.5" customHeight="1" thickBot="1" x14ac:dyDescent="0.3">
      <c r="B17" s="132">
        <v>44880</v>
      </c>
      <c r="C17" s="164">
        <v>700</v>
      </c>
      <c r="D17" s="133" t="s">
        <v>29</v>
      </c>
      <c r="E17" s="179">
        <f>IF(
    OR(
        ISNUMBER(SEARCH("Capital Call: Investments", $D17)),
        ISNUMBER(SEARCH("Capital Call: Working Capital", $D17)),
        ISNUMBER(SEARCH("Carry / Clawback", $D17)),
        ISNUMBER(SEARCH("Distribution: Permanent", $D17)),
        ISNUMBER(SEARCH("Distribution: Recallable", $D17)),
        ISNUMBER(SEARCH("Distribution: Return of Excess Capital Called: Investments", $D17)),
        ISNUMBER(SEARCH("Quarter-end Adjustment for Carry Allocation", $D17)),
        ISNUMBER(SEARCH("Quarter-end Adjustment for Accrued Management Fees/Partnership Expenses", $D17)),
        ISNUMBER(SEARCH("Quarter-end Adjustment for Accrued Interest from Fund-level Subscription Facility", $D17)),
        ISNUMBER(SEARCH("NAV", $D17))
    ),
    $C17,
    0
)</f>
        <v>0</v>
      </c>
      <c r="F17" s="180">
        <f t="shared" si="1"/>
        <v>0</v>
      </c>
      <c r="G17" s="170">
        <f>IF(
    OR(
        ISNUMBER(SEARCH("Capital Call: Investments", $D17)),
        ISNUMBER(SEARCH("Fund-level Subscription Facility Drawdown: Investments", $D17)),
        ISNUMBER(SEARCH("Capital Call: Working Capital", $D17)),
        ISNUMBER(SEARCH("Fund-level Subscription Facility Drawdown: Working Capital", $D17)),
        ISNUMBER(SEARCH("Synthetic Distribution: Fund-level Subscription Facility Repayment: Investments", $D17)),
        ISNUMBER(SEARCH("Carry / Clawback", $D17)),
        ISNUMBER(SEARCH("Distribution: Permanent", $D17)),
        ISNUMBER(SEARCH("Distribution: Recallable", $D17)),
        ISNUMBER(SEARCH("Distribution: Return of Excess Capital Called: Investments", $D17)),
        ISNUMBER(SEARCH("Quarter-end Adjustment for Carry Allocation", $D17)),
        ISNUMBER(SEARCH("Quarter-end Adjustment for Accrued Management Fees/Partnership Expenses", $D17)),
        ISNUMBER(SEARCH("Quarter-end Adjustment for Accrued Interest from Fund-level Subscription Facility", $D17)),
        ISNUMBER(SEARCH("Gross up Outstanding Balance from Fund-level Subscription Facility", $D17)),
        ISNUMBER(SEARCH("NAV", $D17))
    ),
    $C17,
    0
)</f>
        <v>700</v>
      </c>
      <c r="H17" s="172">
        <f>IF(
    OR(
        ISNUMBER(SEARCH("Capital Call: Investments", $D17)),
        ISNUMBER(SEARCH("Capital Call: Management Fees/Partnership Expenses", $D17)),
        ISNUMBER(SEARCH("Capital Call: Working Capital", $D17)),
        ISNUMBER(SEARCH("Fund-level Subscription Facility Drawdown: Investments", $D17)),
        ISNUMBER(SEARCH("Fund-level Subscription Facility Drawdown: Management Fees/Partnership Expenses", $D17)),
        ISNUMBER(SEARCH("Fund-level Subscription Facility Drawdown: Working Capital", $D17)),
        ISNUMBER(SEARCH("Synthetic Distribution: Fund-level Subscription Facility Repayment: Investments", $D17)),
        ISNUMBER(SEARCH("Synthetic Distribution: Fund-level Subscription Facility Repayment: Management Fees/Partnership Expenses", $D17)),
        ISNUMBER(SEARCH("Deemed GP Contribution from LPs", $D17)),
        ISNUMBER(SEARCH("Distribution: Permanent", $D17)),
        ISNUMBER(SEARCH("Distribution: Recallable", $D17)),
        ISNUMBER(SEARCH("Distribution: Return of Excess Capital Called: Investments", $D17)),
        ISNUMBER(SEARCH("Distribution: Return of Excess Capital Called: Management Fees/Partnership Expenses", $D17)),
        ISNUMBER(SEARCH("Quarter-end Adjustment for Accrued Interest from Fund-level Subscription Facility", $D17)),
        ISNUMBER(SEARCH("Gross up Outstanding Balance from Fund-level Subscription Facility", $D17)),
        ISNUMBER(SEARCH("NAV", $D17))
    ),
    $C17,
    0
)</f>
        <v>700</v>
      </c>
      <c r="I17" s="214" t="s">
        <v>45</v>
      </c>
      <c r="J17" s="247">
        <v>26500</v>
      </c>
      <c r="K17" s="248">
        <v>500</v>
      </c>
      <c r="L17" s="6"/>
      <c r="M17" s="36" t="s">
        <v>46</v>
      </c>
      <c r="N17" s="69" t="s">
        <v>44</v>
      </c>
      <c r="O17" s="69" t="s">
        <v>44</v>
      </c>
      <c r="P17" s="69" t="s">
        <v>44</v>
      </c>
    </row>
    <row r="18" spans="2:23" ht="14.5" customHeight="1" x14ac:dyDescent="0.25">
      <c r="B18" s="142">
        <v>45017</v>
      </c>
      <c r="C18" s="160">
        <v>-15000</v>
      </c>
      <c r="D18" s="122" t="s">
        <v>47</v>
      </c>
      <c r="E18" s="181">
        <f>IF(
    OR(
        ISNUMBER(SEARCH("Capital Call: Investments", $D18)),
        ISNUMBER(SEARCH("Capital Call: Working Capital", $D18)),
        ISNUMBER(SEARCH("Carry / Clawback", $D18)),
        ISNUMBER(SEARCH("Distribution: Permanent", $D18)),
        ISNUMBER(SEARCH("Distribution: Recallable", $D18)),
        ISNUMBER(SEARCH("Distribution: Return of Excess Capital Called: Investments", $D18)),
        ISNUMBER(SEARCH("Quarter-end Adjustment for Carry Allocation", $D18)),
        ISNUMBER(SEARCH("Quarter-end Adjustment for Accrued Management Fees/Partnership Expenses", $D18)),
        ISNUMBER(SEARCH("Quarter-end Adjustment for Accrued Interest from Fund-level Subscription Facility", $D18)),
        ISNUMBER(SEARCH("NAV", $D18))
    ),
    $C18,
    0
)</f>
        <v>-15000</v>
      </c>
      <c r="F18" s="182">
        <f t="shared" si="1"/>
        <v>-15000</v>
      </c>
      <c r="G18" s="170">
        <f>IF(
    OR(
        ISNUMBER(SEARCH("Capital Call: Investments", $D18)),
        ISNUMBER(SEARCH("Fund-level Subscription Facility Drawdown: Investments", $D18)),
        ISNUMBER(SEARCH("Capital Call: Working Capital", $D18)),
        ISNUMBER(SEARCH("Fund-level Subscription Facility Drawdown: Working Capital", $D18)),
        ISNUMBER(SEARCH("Synthetic Distribution: Fund-level Subscription Facility Repayment: Investments", $D18)),
        ISNUMBER(SEARCH("Carry / Clawback", $D18)),
        ISNUMBER(SEARCH("Distribution: Permanent", $D18)),
        ISNUMBER(SEARCH("Distribution: Recallable", $D18)),
        ISNUMBER(SEARCH("Distribution: Return of Excess Capital Called: Investments", $D18)),
        ISNUMBER(SEARCH("Quarter-end Adjustment for Carry Allocation", $D18)),
        ISNUMBER(SEARCH("Quarter-end Adjustment for Accrued Management Fees/Partnership Expenses", $D18)),
        ISNUMBER(SEARCH("Quarter-end Adjustment for Accrued Interest from Fund-level Subscription Facility", $D18)),
        ISNUMBER(SEARCH("Gross up Outstanding Balance from Fund-level Subscription Facility", $D18)),
        ISNUMBER(SEARCH("NAV", $D18))
    ),
    $C18,
    0
)</f>
        <v>-15000</v>
      </c>
      <c r="H18" s="172">
        <f>IF(
    OR(
        ISNUMBER(SEARCH("Capital Call: Investments", $D18)),
        ISNUMBER(SEARCH("Capital Call: Management Fees/Partnership Expenses", $D18)),
        ISNUMBER(SEARCH("Capital Call: Working Capital", $D18)),
        ISNUMBER(SEARCH("Fund-level Subscription Facility Drawdown: Investments", $D18)),
        ISNUMBER(SEARCH("Fund-level Subscription Facility Drawdown: Management Fees/Partnership Expenses", $D18)),
        ISNUMBER(SEARCH("Fund-level Subscription Facility Drawdown: Working Capital", $D18)),
        ISNUMBER(SEARCH("Synthetic Distribution: Fund-level Subscription Facility Repayment: Investments", $D18)),
        ISNUMBER(SEARCH("Synthetic Distribution: Fund-level Subscription Facility Repayment: Management Fees/Partnership Expenses", $D18)),
        ISNUMBER(SEARCH("Deemed GP Contribution from LPs", $D18)),
        ISNUMBER(SEARCH("Distribution: Permanent", $D18)),
        ISNUMBER(SEARCH("Distribution: Recallable", $D18)),
        ISNUMBER(SEARCH("Distribution: Return of Excess Capital Called: Investments", $D18)),
        ISNUMBER(SEARCH("Distribution: Return of Excess Capital Called: Management Fees/Partnership Expenses", $D18)),
        ISNUMBER(SEARCH("Quarter-end Adjustment for Accrued Interest from Fund-level Subscription Facility", $D18)),
        ISNUMBER(SEARCH("Gross up Outstanding Balance from Fund-level Subscription Facility", $D18)),
        ISNUMBER(SEARCH("NAV", $D18))
    ),
    $C18,
    0
)</f>
        <v>-15000</v>
      </c>
      <c r="I18" s="216" t="s">
        <v>48</v>
      </c>
      <c r="J18" s="247">
        <v>26500</v>
      </c>
      <c r="K18" s="248">
        <v>500</v>
      </c>
      <c r="L18" s="6"/>
      <c r="M18" s="16"/>
      <c r="O18" s="15"/>
    </row>
    <row r="19" spans="2:23" ht="58.5" customHeight="1" x14ac:dyDescent="0.25">
      <c r="B19" s="143">
        <v>45017</v>
      </c>
      <c r="C19" s="161">
        <v>-1000</v>
      </c>
      <c r="D19" s="120" t="s">
        <v>49</v>
      </c>
      <c r="E19" s="170">
        <f>IF(
    OR(
        ISNUMBER(SEARCH("Capital Call: Investments", $D19)),
        ISNUMBER(SEARCH("Capital Call: Working Capital", $D19)),
        ISNUMBER(SEARCH("Carry / Clawback", $D19)),
        ISNUMBER(SEARCH("Distribution: Permanent", $D19)),
        ISNUMBER(SEARCH("Distribution: Recallable", $D19)),
        ISNUMBER(SEARCH("Distribution: Return of Excess Capital Called: Investments", $D19)),
        ISNUMBER(SEARCH("Quarter-end Adjustment for Carry Allocation", $D19)),
        ISNUMBER(SEARCH("Quarter-end Adjustment for Accrued Management Fees/Partnership Expenses", $D19)),
        ISNUMBER(SEARCH("Quarter-end Adjustment for Accrued Interest from Fund-level Subscription Facility", $D19)),
        ISNUMBER(SEARCH("NAV", $D19))
    ),
    $C19,
    0
)</f>
        <v>0</v>
      </c>
      <c r="F19" s="171">
        <f t="shared" si="1"/>
        <v>-1000</v>
      </c>
      <c r="G19" s="170">
        <f>IF(
    OR(
        ISNUMBER(SEARCH("Capital Call: Investments", $D19)),
        ISNUMBER(SEARCH("Fund-level Subscription Facility Drawdown: Investments", $D19)),
        ISNUMBER(SEARCH("Capital Call: Working Capital", $D19)),
        ISNUMBER(SEARCH("Fund-level Subscription Facility Drawdown: Working Capital", $D19)),
        ISNUMBER(SEARCH("Synthetic Distribution: Fund-level Subscription Facility Repayment: Investments", $D19)),
        ISNUMBER(SEARCH("Carry / Clawback", $D19)),
        ISNUMBER(SEARCH("Distribution: Permanent", $D19)),
        ISNUMBER(SEARCH("Distribution: Recallable", $D19)),
        ISNUMBER(SEARCH("Distribution: Return of Excess Capital Called: Investments", $D19)),
        ISNUMBER(SEARCH("Quarter-end Adjustment for Carry Allocation", $D19)),
        ISNUMBER(SEARCH("Quarter-end Adjustment for Accrued Management Fees/Partnership Expenses", $D19)),
        ISNUMBER(SEARCH("Quarter-end Adjustment for Accrued Interest from Fund-level Subscription Facility", $D19)),
        ISNUMBER(SEARCH("Gross up Outstanding Balance from Fund-level Subscription Facility", $D19)),
        ISNUMBER(SEARCH("NAV", $D19))
    ),
    $C19,
    0
)</f>
        <v>0</v>
      </c>
      <c r="H19" s="172">
        <f>IF(
    OR(
        ISNUMBER(SEARCH("Capital Call: Investments", $D19)),
        ISNUMBER(SEARCH("Capital Call: Management Fees/Partnership Expenses", $D19)),
        ISNUMBER(SEARCH("Capital Call: Working Capital", $D19)),
        ISNUMBER(SEARCH("Fund-level Subscription Facility Drawdown: Investments", $D19)),
        ISNUMBER(SEARCH("Fund-level Subscription Facility Drawdown: Management Fees/Partnership Expenses", $D19)),
        ISNUMBER(SEARCH("Fund-level Subscription Facility Drawdown: Working Capital", $D19)),
        ISNUMBER(SEARCH("Synthetic Distribution: Fund-level Subscription Facility Repayment: Investments", $D19)),
        ISNUMBER(SEARCH("Synthetic Distribution: Fund-level Subscription Facility Repayment: Management Fees/Partnership Expenses", $D19)),
        ISNUMBER(SEARCH("Deemed GP Contribution from LPs", $D19)),
        ISNUMBER(SEARCH("Distribution: Permanent", $D19)),
        ISNUMBER(SEARCH("Distribution: Recallable", $D19)),
        ISNUMBER(SEARCH("Distribution: Return of Excess Capital Called: Investments", $D19)),
        ISNUMBER(SEARCH("Distribution: Return of Excess Capital Called: Management Fees/Partnership Expenses", $D19)),
        ISNUMBER(SEARCH("Quarter-end Adjustment for Accrued Interest from Fund-level Subscription Facility", $D19)),
        ISNUMBER(SEARCH("Gross up Outstanding Balance from Fund-level Subscription Facility", $D19)),
        ISNUMBER(SEARCH("NAV", $D19))
    ),
    $C19,
    0
)</f>
        <v>-1000</v>
      </c>
      <c r="I19" s="216" t="s">
        <v>50</v>
      </c>
      <c r="J19" s="247">
        <v>26500</v>
      </c>
      <c r="K19" s="248">
        <v>500</v>
      </c>
      <c r="L19" s="6"/>
      <c r="M19" s="44"/>
      <c r="N19" s="45"/>
      <c r="O19" s="45"/>
      <c r="P19" s="46"/>
    </row>
    <row r="20" spans="2:23" ht="13" x14ac:dyDescent="0.25">
      <c r="B20" s="141"/>
      <c r="C20" s="159"/>
      <c r="D20" s="128" t="s">
        <v>51</v>
      </c>
      <c r="E20" s="173"/>
      <c r="F20" s="159"/>
      <c r="G20" s="159"/>
      <c r="H20" s="174"/>
      <c r="I20" s="213"/>
      <c r="J20" s="243"/>
      <c r="K20" s="244"/>
      <c r="M20" s="354" t="s">
        <v>52</v>
      </c>
      <c r="N20" s="355"/>
      <c r="O20" s="355"/>
      <c r="P20" s="356"/>
      <c r="R20" s="37"/>
      <c r="S20" s="118"/>
      <c r="T20" s="118"/>
      <c r="U20" s="118"/>
      <c r="V20" s="118"/>
      <c r="W20" s="118"/>
    </row>
    <row r="21" spans="2:23" ht="30" customHeight="1" x14ac:dyDescent="0.25">
      <c r="B21" s="143">
        <v>45019</v>
      </c>
      <c r="C21" s="161">
        <v>15000</v>
      </c>
      <c r="D21" s="120" t="s">
        <v>53</v>
      </c>
      <c r="E21" s="170">
        <f>IF(
    OR(
        ISNUMBER(SEARCH("Capital Call: Investments", $D21)),
        ISNUMBER(SEARCH("Capital Call: Working Capital", $D21)),
        ISNUMBER(SEARCH("Carry / Clawback", $D21)),
        ISNUMBER(SEARCH("Distribution: Permanent", $D21)),
        ISNUMBER(SEARCH("Distribution: Recallable", $D21)),
        ISNUMBER(SEARCH("Distribution: Return of Excess Capital Called: Investments", $D21)),
        ISNUMBER(SEARCH("Quarter-end Adjustment for Carry Allocation", $D21)),
        ISNUMBER(SEARCH("Quarter-end Adjustment for Accrued Management Fees/Partnership Expenses", $D21)),
        ISNUMBER(SEARCH("Quarter-end Adjustment for Accrued Interest from Fund-level Subscription Facility", $D21)),
        ISNUMBER(SEARCH("NAV", $D21))
    ),
    $C21,
    0
)</f>
        <v>0</v>
      </c>
      <c r="F21" s="171">
        <f t="shared" si="1"/>
        <v>0</v>
      </c>
      <c r="G21" s="170">
        <f>IF(
    OR(
        ISNUMBER(SEARCH("Capital Call: Investments", $D21)),
        ISNUMBER(SEARCH("Fund-level Subscription Facility Drawdown: Investments", $D21)),
        ISNUMBER(SEARCH("Capital Call: Working Capital", $D21)),
        ISNUMBER(SEARCH("Fund-level Subscription Facility Drawdown: Working Capital", $D21)),
        ISNUMBER(SEARCH("Synthetic Distribution: Fund-level Subscription Facility Repayment: Investments", $D21)),
        ISNUMBER(SEARCH("Carry / Clawback", $D21)),
        ISNUMBER(SEARCH("Distribution: Permanent", $D21)),
        ISNUMBER(SEARCH("Distribution: Recallable", $D21)),
        ISNUMBER(SEARCH("Distribution: Return of Excess Capital Called: Investments", $D21)),
        ISNUMBER(SEARCH("Quarter-end Adjustment for Carry Allocation", $D21)),
        ISNUMBER(SEARCH("Quarter-end Adjustment for Accrued Management Fees/Partnership Expenses", $D21)),
        ISNUMBER(SEARCH("Quarter-end Adjustment for Accrued Interest from Fund-level Subscription Facility", $D21)),
        ISNUMBER(SEARCH("Gross up Outstanding Balance from Fund-level Subscription Facility", $D21)),
        ISNUMBER(SEARCH("NAV", $D21))
    ),
    $C21,
    0
)</f>
        <v>15000</v>
      </c>
      <c r="H21" s="172">
        <f>IF(
    OR(
        ISNUMBER(SEARCH("Capital Call: Investments", $D21)),
        ISNUMBER(SEARCH("Capital Call: Management Fees/Partnership Expenses", $D21)),
        ISNUMBER(SEARCH("Capital Call: Working Capital", $D21)),
        ISNUMBER(SEARCH("Fund-level Subscription Facility Drawdown: Investments", $D21)),
        ISNUMBER(SEARCH("Fund-level Subscription Facility Drawdown: Management Fees/Partnership Expenses", $D21)),
        ISNUMBER(SEARCH("Fund-level Subscription Facility Drawdown: Working Capital", $D21)),
        ISNUMBER(SEARCH("Synthetic Distribution: Fund-level Subscription Facility Repayment: Investments", $D21)),
        ISNUMBER(SEARCH("Synthetic Distribution: Fund-level Subscription Facility Repayment: Management Fees/Partnership Expenses", $D21)),
        ISNUMBER(SEARCH("Deemed GP Contribution from LPs", $D21)),
        ISNUMBER(SEARCH("Distribution: Permanent", $D21)),
        ISNUMBER(SEARCH("Distribution: Recallable", $D21)),
        ISNUMBER(SEARCH("Distribution: Return of Excess Capital Called: Investments", $D21)),
        ISNUMBER(SEARCH("Distribution: Return of Excess Capital Called: Management Fees/Partnership Expenses", $D21)),
        ISNUMBER(SEARCH("Quarter-end Adjustment for Accrued Interest from Fund-level Subscription Facility", $D21)),
        ISNUMBER(SEARCH("Gross up Outstanding Balance from Fund-level Subscription Facility", $D21)),
        ISNUMBER(SEARCH("NAV", $D21))
    ),
    $C21,
    0
)</f>
        <v>15000</v>
      </c>
      <c r="I21" s="214" t="s">
        <v>54</v>
      </c>
      <c r="J21" s="249">
        <v>11500</v>
      </c>
      <c r="K21" s="250">
        <v>500</v>
      </c>
      <c r="L21" s="5"/>
      <c r="M21" s="48" t="s">
        <v>23</v>
      </c>
      <c r="N21" s="49" t="s">
        <v>39</v>
      </c>
      <c r="O21" s="49" t="s">
        <v>40</v>
      </c>
      <c r="P21" s="50" t="s">
        <v>41</v>
      </c>
      <c r="Q21" s="47"/>
    </row>
    <row r="22" spans="2:23" ht="14.5" customHeight="1" x14ac:dyDescent="0.25">
      <c r="B22" s="143">
        <v>45019</v>
      </c>
      <c r="C22" s="161">
        <v>1000</v>
      </c>
      <c r="D22" s="120" t="s">
        <v>55</v>
      </c>
      <c r="E22" s="170">
        <f>IF(
    OR(
        ISNUMBER(SEARCH("Capital Call: Investments", $D22)),
        ISNUMBER(SEARCH("Capital Call: Working Capital", $D22)),
        ISNUMBER(SEARCH("Carry / Clawback", $D22)),
        ISNUMBER(SEARCH("Distribution: Permanent", $D22)),
        ISNUMBER(SEARCH("Distribution: Recallable", $D22)),
        ISNUMBER(SEARCH("Distribution: Return of Excess Capital Called: Investments", $D22)),
        ISNUMBER(SEARCH("Quarter-end Adjustment for Carry Allocation", $D22)),
        ISNUMBER(SEARCH("Quarter-end Adjustment for Accrued Management Fees/Partnership Expenses", $D22)),
        ISNUMBER(SEARCH("Quarter-end Adjustment for Accrued Interest from Fund-level Subscription Facility", $D22)),
        ISNUMBER(SEARCH("NAV", $D22))
    ),
    $C22,
    0
)</f>
        <v>0</v>
      </c>
      <c r="F22" s="171">
        <f t="shared" si="1"/>
        <v>0</v>
      </c>
      <c r="G22" s="170">
        <f>IF(
    OR(
        ISNUMBER(SEARCH("Capital Call: Investments", $D22)),
        ISNUMBER(SEARCH("Fund-level Subscription Facility Drawdown: Investments", $D22)),
        ISNUMBER(SEARCH("Capital Call: Working Capital", $D22)),
        ISNUMBER(SEARCH("Fund-level Subscription Facility Drawdown: Working Capital", $D22)),
        ISNUMBER(SEARCH("Synthetic Distribution: Fund-level Subscription Facility Repayment: Investments", $D22)),
        ISNUMBER(SEARCH("Carry / Clawback", $D22)),
        ISNUMBER(SEARCH("Distribution: Permanent", $D22)),
        ISNUMBER(SEARCH("Distribution: Recallable", $D22)),
        ISNUMBER(SEARCH("Distribution: Return of Excess Capital Called: Investments", $D22)),
        ISNUMBER(SEARCH("Quarter-end Adjustment for Carry Allocation", $D22)),
        ISNUMBER(SEARCH("Quarter-end Adjustment for Accrued Management Fees/Partnership Expenses", $D22)),
        ISNUMBER(SEARCH("Quarter-end Adjustment for Accrued Interest from Fund-level Subscription Facility", $D22)),
        ISNUMBER(SEARCH("Gross up Outstanding Balance from Fund-level Subscription Facility", $D22)),
        ISNUMBER(SEARCH("NAV", $D22))
    ),
    $C22,
    0
)</f>
        <v>0</v>
      </c>
      <c r="H22" s="172">
        <f>IF(
    OR(
        ISNUMBER(SEARCH("Capital Call: Investments", $D22)),
        ISNUMBER(SEARCH("Capital Call: Management Fees/Partnership Expenses", $D22)),
        ISNUMBER(SEARCH("Capital Call: Working Capital", $D22)),
        ISNUMBER(SEARCH("Fund-level Subscription Facility Drawdown: Investments", $D22)),
        ISNUMBER(SEARCH("Fund-level Subscription Facility Drawdown: Management Fees/Partnership Expenses", $D22)),
        ISNUMBER(SEARCH("Fund-level Subscription Facility Drawdown: Working Capital", $D22)),
        ISNUMBER(SEARCH("Synthetic Distribution: Fund-level Subscription Facility Repayment: Investments", $D22)),
        ISNUMBER(SEARCH("Synthetic Distribution: Fund-level Subscription Facility Repayment: Management Fees/Partnership Expenses", $D22)),
        ISNUMBER(SEARCH("Deemed GP Contribution from LPs", $D22)),
        ISNUMBER(SEARCH("Distribution: Permanent", $D22)),
        ISNUMBER(SEARCH("Distribution: Recallable", $D22)),
        ISNUMBER(SEARCH("Distribution: Return of Excess Capital Called: Investments", $D22)),
        ISNUMBER(SEARCH("Distribution: Return of Excess Capital Called: Management Fees/Partnership Expenses", $D22)),
        ISNUMBER(SEARCH("Quarter-end Adjustment for Accrued Interest from Fund-level Subscription Facility", $D22)),
        ISNUMBER(SEARCH("Gross up Outstanding Balance from Fund-level Subscription Facility", $D22)),
        ISNUMBER(SEARCH("NAV", $D22))
    ),
    $C22,
    0
)</f>
        <v>1000</v>
      </c>
      <c r="I22" s="214" t="s">
        <v>54</v>
      </c>
      <c r="J22" s="249">
        <v>10500</v>
      </c>
      <c r="K22" s="251">
        <v>500</v>
      </c>
      <c r="L22" s="7"/>
      <c r="M22" s="51" t="s">
        <v>56</v>
      </c>
      <c r="N22" s="322"/>
      <c r="O22" s="322"/>
      <c r="P22" s="69" t="s">
        <v>44</v>
      </c>
      <c r="Q22" s="15"/>
    </row>
    <row r="23" spans="2:23" ht="13" x14ac:dyDescent="0.25">
      <c r="B23" s="141"/>
      <c r="C23" s="159"/>
      <c r="D23" s="128" t="s">
        <v>57</v>
      </c>
      <c r="E23" s="173"/>
      <c r="F23" s="159"/>
      <c r="G23" s="159"/>
      <c r="H23" s="174"/>
      <c r="I23" s="213"/>
      <c r="J23" s="243"/>
      <c r="K23" s="244"/>
      <c r="M23" s="52" t="s">
        <v>58</v>
      </c>
      <c r="N23" s="322"/>
      <c r="O23" s="322"/>
      <c r="P23" s="69" t="s">
        <v>44</v>
      </c>
      <c r="R23" s="37"/>
      <c r="S23" s="118"/>
      <c r="T23" s="118"/>
      <c r="U23" s="118"/>
      <c r="V23" s="118"/>
      <c r="W23" s="118"/>
    </row>
    <row r="24" spans="2:23" ht="14.5" customHeight="1" thickBot="1" x14ac:dyDescent="0.3">
      <c r="B24" s="140">
        <v>45061</v>
      </c>
      <c r="C24" s="158">
        <v>-3500</v>
      </c>
      <c r="D24" s="123" t="s">
        <v>47</v>
      </c>
      <c r="E24" s="183">
        <f>IF(
    OR(
        ISNUMBER(SEARCH("Capital Call: Investments", $D24)),
        ISNUMBER(SEARCH("Capital Call: Working Capital", $D24)),
        ISNUMBER(SEARCH("Carry / Clawback", $D24)),
        ISNUMBER(SEARCH("Distribution: Permanent", $D24)),
        ISNUMBER(SEARCH("Distribution: Recallable", $D24)),
        ISNUMBER(SEARCH("Distribution: Return of Excess Capital Called: Investments", $D24)),
        ISNUMBER(SEARCH("Quarter-end Adjustment for Carry Allocation", $D24)),
        ISNUMBER(SEARCH("Quarter-end Adjustment for Accrued Management Fees/Partnership Expenses", $D24)),
        ISNUMBER(SEARCH("Quarter-end Adjustment for Accrued Interest from Fund-level Subscription Facility", $D24)),
        ISNUMBER(SEARCH("NAV", $D24))
    ),
    $C24,
    0
)</f>
        <v>-3500</v>
      </c>
      <c r="F24" s="184">
        <f t="shared" si="1"/>
        <v>-3500</v>
      </c>
      <c r="G24" s="170">
        <f t="shared" ref="G24:G30" si="2">IF(
    OR(
        ISNUMBER(SEARCH("Capital Call: Investments", $D24)),
        ISNUMBER(SEARCH("Fund-level Subscription Facility Drawdown: Investments", $D24)),
        ISNUMBER(SEARCH("Capital Call: Working Capital", $D24)),
        ISNUMBER(SEARCH("Fund-level Subscription Facility Drawdown: Working Capital", $D24)),
        ISNUMBER(SEARCH("Synthetic Distribution: Fund-level Subscription Facility Repayment: Investments", $D24)),
        ISNUMBER(SEARCH("Carry / Clawback", $D24)),
        ISNUMBER(SEARCH("Distribution: Permanent", $D24)),
        ISNUMBER(SEARCH("Distribution: Recallable", $D24)),
        ISNUMBER(SEARCH("Distribution: Return of Excess Capital Called: Investments", $D24)),
        ISNUMBER(SEARCH("Quarter-end Adjustment for Carry Allocation", $D24)),
        ISNUMBER(SEARCH("Quarter-end Adjustment for Accrued Management Fees/Partnership Expenses", $D24)),
        ISNUMBER(SEARCH("Quarter-end Adjustment for Accrued Interest from Fund-level Subscription Facility", $D24)),
        ISNUMBER(SEARCH("Gross up Outstanding Balance from Fund-level Subscription Facility", $D24)),
        ISNUMBER(SEARCH("NAV", $D24))
    ),
    $C24,
    0
)</f>
        <v>-3500</v>
      </c>
      <c r="H24" s="172">
        <f t="shared" ref="H24:H30" si="3">IF(
    OR(
        ISNUMBER(SEARCH("Capital Call: Investments", $D24)),
        ISNUMBER(SEARCH("Capital Call: Management Fees/Partnership Expenses", $D24)),
        ISNUMBER(SEARCH("Capital Call: Working Capital", $D24)),
        ISNUMBER(SEARCH("Fund-level Subscription Facility Drawdown: Investments", $D24)),
        ISNUMBER(SEARCH("Fund-level Subscription Facility Drawdown: Management Fees/Partnership Expenses", $D24)),
        ISNUMBER(SEARCH("Fund-level Subscription Facility Drawdown: Working Capital", $D24)),
        ISNUMBER(SEARCH("Synthetic Distribution: Fund-level Subscription Facility Repayment: Investments", $D24)),
        ISNUMBER(SEARCH("Synthetic Distribution: Fund-level Subscription Facility Repayment: Management Fees/Partnership Expenses", $D24)),
        ISNUMBER(SEARCH("Deemed GP Contribution from LPs", $D24)),
        ISNUMBER(SEARCH("Distribution: Permanent", $D24)),
        ISNUMBER(SEARCH("Distribution: Recallable", $D24)),
        ISNUMBER(SEARCH("Distribution: Return of Excess Capital Called: Investments", $D24)),
        ISNUMBER(SEARCH("Distribution: Return of Excess Capital Called: Management Fees/Partnership Expenses", $D24)),
        ISNUMBER(SEARCH("Quarter-end Adjustment for Accrued Interest from Fund-level Subscription Facility", $D24)),
        ISNUMBER(SEARCH("Gross up Outstanding Balance from Fund-level Subscription Facility", $D24)),
        ISNUMBER(SEARCH("NAV", $D24))
    ),
    $C24,
    0
)</f>
        <v>-3500</v>
      </c>
      <c r="I24" s="214" t="s">
        <v>59</v>
      </c>
      <c r="J24" s="249">
        <v>10500</v>
      </c>
      <c r="K24" s="251">
        <v>500</v>
      </c>
      <c r="L24" s="7"/>
    </row>
    <row r="25" spans="2:23" ht="32.15" customHeight="1" x14ac:dyDescent="0.25">
      <c r="B25" s="130">
        <v>45061</v>
      </c>
      <c r="C25" s="163">
        <v>-500</v>
      </c>
      <c r="D25" s="134" t="s">
        <v>21</v>
      </c>
      <c r="E25" s="177">
        <f>IF(
    OR(
        ISNUMBER(SEARCH("Capital Call: Investments", $D25)),
        ISNUMBER(SEARCH("Capital Call: Working Capital", $D25)),
        ISNUMBER(SEARCH("Carry / Clawback", $D25)),
        ISNUMBER(SEARCH("Distribution: Permanent", $D25)),
        ISNUMBER(SEARCH("Distribution: Recallable", $D25)),
        ISNUMBER(SEARCH("Distribution: Return of Excess Capital Called: Investments", $D25)),
        ISNUMBER(SEARCH("Quarter-end Adjustment for Carry Allocation", $D25)),
        ISNUMBER(SEARCH("Quarter-end Adjustment for Accrued Management Fees/Partnership Expenses", $D25)),
        ISNUMBER(SEARCH("Quarter-end Adjustment for Accrued Interest from Fund-level Subscription Facility", $D25)),
        ISNUMBER(SEARCH("NAV", $D25))
    ),
    $C25,
    0
)</f>
        <v>0</v>
      </c>
      <c r="F25" s="178">
        <f t="shared" si="1"/>
        <v>0</v>
      </c>
      <c r="G25" s="170">
        <f t="shared" si="2"/>
        <v>-500</v>
      </c>
      <c r="H25" s="172">
        <f t="shared" si="3"/>
        <v>-500</v>
      </c>
      <c r="I25" s="214" t="s">
        <v>60</v>
      </c>
      <c r="J25" s="247">
        <v>10500</v>
      </c>
      <c r="K25" s="248">
        <v>500</v>
      </c>
      <c r="L25" s="6"/>
    </row>
    <row r="26" spans="2:23" ht="35.5" customHeight="1" thickBot="1" x14ac:dyDescent="0.3">
      <c r="B26" s="132">
        <v>45061</v>
      </c>
      <c r="C26" s="164">
        <v>500</v>
      </c>
      <c r="D26" s="135" t="s">
        <v>29</v>
      </c>
      <c r="E26" s="179">
        <f>IF(
    OR(
        ISNUMBER(SEARCH("Capital Call: Investments", $D26)),
        ISNUMBER(SEARCH("Capital Call: Working Capital", $D26)),
        ISNUMBER(SEARCH("Carry / Clawback", $D26)),
        ISNUMBER(SEARCH("Distribution: Permanent", $D26)),
        ISNUMBER(SEARCH("Distribution: Recallable", $D26)),
        ISNUMBER(SEARCH("Distribution: Return of Excess Capital Called: Investments", $D26)),
        ISNUMBER(SEARCH("Quarter-end Adjustment for Carry Allocation", $D26)),
        ISNUMBER(SEARCH("Quarter-end Adjustment for Accrued Management Fees/Partnership Expenses", $D26)),
        ISNUMBER(SEARCH("Quarter-end Adjustment for Accrued Interest from Fund-level Subscription Facility", $D26)),
        ISNUMBER(SEARCH("NAV", $D26))
    ),
    $C26,
    0
)</f>
        <v>0</v>
      </c>
      <c r="F26" s="180">
        <f t="shared" si="1"/>
        <v>0</v>
      </c>
      <c r="G26" s="170">
        <f t="shared" si="2"/>
        <v>500</v>
      </c>
      <c r="H26" s="172">
        <f t="shared" si="3"/>
        <v>500</v>
      </c>
      <c r="I26" s="214" t="s">
        <v>45</v>
      </c>
      <c r="J26" s="247">
        <v>10500</v>
      </c>
      <c r="K26" s="248">
        <v>0</v>
      </c>
      <c r="L26" s="6"/>
    </row>
    <row r="27" spans="2:23" ht="14.5" customHeight="1" x14ac:dyDescent="0.25">
      <c r="B27" s="142">
        <v>45108</v>
      </c>
      <c r="C27" s="160">
        <v>1500</v>
      </c>
      <c r="D27" s="126" t="s">
        <v>61</v>
      </c>
      <c r="E27" s="181">
        <f>IF(
    OR(
        ISNUMBER(SEARCH("Capital Call: Investments", $D27)),
        ISNUMBER(SEARCH("Capital Call: Working Capital", $D27)),
        ISNUMBER(SEARCH("Carry / Clawback", $D27)),
        ISNUMBER(SEARCH("Distribution: Permanent", $D27)),
        ISNUMBER(SEARCH("Distribution: Recallable", $D27)),
        ISNUMBER(SEARCH("Distribution: Return of Excess Capital Called: Investments", $D27)),
        ISNUMBER(SEARCH("Quarter-end Adjustment for Carry Allocation", $D27)),
        ISNUMBER(SEARCH("Quarter-end Adjustment for Accrued Management Fees/Partnership Expenses", $D27)),
        ISNUMBER(SEARCH("Quarter-end Adjustment for Accrued Interest from Fund-level Subscription Facility", $D27)),
        ISNUMBER(SEARCH("NAV", $D27))
    ),
    $C27,
    0
)</f>
        <v>1500</v>
      </c>
      <c r="F27" s="182">
        <f t="shared" si="1"/>
        <v>1500</v>
      </c>
      <c r="G27" s="170">
        <f t="shared" si="2"/>
        <v>1500</v>
      </c>
      <c r="H27" s="172">
        <f t="shared" si="3"/>
        <v>1500</v>
      </c>
      <c r="I27" s="214" t="s">
        <v>62</v>
      </c>
      <c r="J27" s="247">
        <v>10500</v>
      </c>
      <c r="K27" s="248">
        <v>0</v>
      </c>
      <c r="L27" s="6"/>
      <c r="M27" s="16"/>
      <c r="O27" s="15"/>
    </row>
    <row r="28" spans="2:23" ht="14.5" customHeight="1" x14ac:dyDescent="0.25">
      <c r="B28" s="143">
        <v>45138</v>
      </c>
      <c r="C28" s="161">
        <v>-7000</v>
      </c>
      <c r="D28" s="121" t="s">
        <v>47</v>
      </c>
      <c r="E28" s="181">
        <f t="shared" ref="E28:E30" si="4">IF(
    OR(
        ISNUMBER(SEARCH("Capital Call: Investments", $D28)),
        ISNUMBER(SEARCH("Capital Call: Working Capital", $D28)),
        ISNUMBER(SEARCH("Carry / Clawback", $D28)),
        ISNUMBER(SEARCH("Distribution: Permanent", $D28)),
        ISNUMBER(SEARCH("Distribution: Recallable", $D28)),
        ISNUMBER(SEARCH("Distribution: Return of Excess Capital Called: Investments", $D28)),
        ISNUMBER(SEARCH("Quarter-end Adjustment for Carry Allocation", $D28)),
        ISNUMBER(SEARCH("Quarter-end Adjustment for Accrued Management Fees/Partnership Expenses", $D28)),
        ISNUMBER(SEARCH("Quarter-end Adjustment for Accrued Interest from Fund-level Subscription Facility", $D28)),
        ISNUMBER(SEARCH("NAV", $D28))
    ),
    $C28,
    0
)</f>
        <v>-7000</v>
      </c>
      <c r="F28" s="171">
        <f t="shared" si="1"/>
        <v>-7000</v>
      </c>
      <c r="G28" s="170">
        <f t="shared" si="2"/>
        <v>-7000</v>
      </c>
      <c r="H28" s="172">
        <f t="shared" si="3"/>
        <v>-7000</v>
      </c>
      <c r="I28" s="214" t="s">
        <v>63</v>
      </c>
      <c r="J28" s="247">
        <v>10500</v>
      </c>
      <c r="K28" s="248">
        <v>0</v>
      </c>
      <c r="L28" s="5"/>
    </row>
    <row r="29" spans="2:23" ht="14.5" customHeight="1" x14ac:dyDescent="0.25">
      <c r="B29" s="143">
        <v>45138</v>
      </c>
      <c r="C29" s="161">
        <v>-700</v>
      </c>
      <c r="D29" s="121" t="s">
        <v>49</v>
      </c>
      <c r="E29" s="181">
        <f t="shared" si="4"/>
        <v>0</v>
      </c>
      <c r="F29" s="171">
        <f t="shared" si="1"/>
        <v>-700</v>
      </c>
      <c r="G29" s="170">
        <f t="shared" si="2"/>
        <v>0</v>
      </c>
      <c r="H29" s="172">
        <f t="shared" si="3"/>
        <v>-700</v>
      </c>
      <c r="I29" s="214"/>
      <c r="J29" s="247">
        <v>10500</v>
      </c>
      <c r="K29" s="248">
        <v>0</v>
      </c>
      <c r="L29" s="5"/>
    </row>
    <row r="30" spans="2:23" ht="14.5" customHeight="1" x14ac:dyDescent="0.25">
      <c r="B30" s="97">
        <v>45138</v>
      </c>
      <c r="C30" s="157">
        <v>-2300</v>
      </c>
      <c r="D30" s="35" t="s">
        <v>64</v>
      </c>
      <c r="E30" s="181">
        <f t="shared" si="4"/>
        <v>-2300</v>
      </c>
      <c r="F30" s="171">
        <f t="shared" si="1"/>
        <v>-2300</v>
      </c>
      <c r="G30" s="170">
        <f t="shared" si="2"/>
        <v>-2300</v>
      </c>
      <c r="H30" s="172">
        <f t="shared" si="3"/>
        <v>-2300</v>
      </c>
      <c r="I30" s="214" t="s">
        <v>65</v>
      </c>
      <c r="J30" s="247">
        <v>10500</v>
      </c>
      <c r="K30" s="248">
        <v>2300</v>
      </c>
      <c r="L30" s="5"/>
    </row>
    <row r="31" spans="2:23" ht="13" x14ac:dyDescent="0.25">
      <c r="B31" s="141"/>
      <c r="C31" s="159"/>
      <c r="D31" s="128" t="s">
        <v>66</v>
      </c>
      <c r="E31" s="173"/>
      <c r="F31" s="159"/>
      <c r="G31" s="159"/>
      <c r="H31" s="174"/>
      <c r="I31" s="213"/>
      <c r="J31" s="243"/>
      <c r="K31" s="244"/>
      <c r="R31" s="37"/>
      <c r="S31" s="118"/>
      <c r="T31" s="118"/>
      <c r="U31" s="118"/>
      <c r="V31" s="118"/>
      <c r="W31" s="118"/>
    </row>
    <row r="32" spans="2:23" ht="13" thickBot="1" x14ac:dyDescent="0.3">
      <c r="B32" s="117">
        <v>45153</v>
      </c>
      <c r="C32" s="165">
        <v>2000</v>
      </c>
      <c r="D32" s="98" t="s">
        <v>61</v>
      </c>
      <c r="E32" s="183">
        <f>IF(
    OR(
        ISNUMBER(SEARCH("Capital Call: Investments", $D32)),
        ISNUMBER(SEARCH("Capital Call: Working Capital", $D32)),
        ISNUMBER(SEARCH("Carry / Clawback", $D32)),
        ISNUMBER(SEARCH("Distribution: Permanent", $D32)),
        ISNUMBER(SEARCH("Distribution: Recallable", $D32)),
        ISNUMBER(SEARCH("Distribution: Return of Excess Capital Called: Investments", $D32)),
        ISNUMBER(SEARCH("Quarter-end Adjustment for Carry Allocation", $D32)),
        ISNUMBER(SEARCH("Quarter-end Adjustment for Accrued Management Fees/Partnership Expenses", $D32)),
        ISNUMBER(SEARCH("Quarter-end Adjustment for Accrued Interest from Fund-level Subscription Facility", $D32)),
        ISNUMBER(SEARCH("NAV", $D32))
    ),
    $C32,
    0
)</f>
        <v>2000</v>
      </c>
      <c r="F32" s="184">
        <f t="shared" si="1"/>
        <v>2000</v>
      </c>
      <c r="G32" s="170">
        <f>IF(
    OR(
        ISNUMBER(SEARCH("Capital Call: Investments", $D32)),
        ISNUMBER(SEARCH("Fund-level Subscription Facility Drawdown: Investments", $D32)),
        ISNUMBER(SEARCH("Capital Call: Working Capital", $D32)),
        ISNUMBER(SEARCH("Fund-level Subscription Facility Drawdown: Working Capital", $D32)),
        ISNUMBER(SEARCH("Synthetic Distribution: Fund-level Subscription Facility Repayment: Investments", $D32)),
        ISNUMBER(SEARCH("Carry / Clawback", $D32)),
        ISNUMBER(SEARCH("Distribution: Permanent", $D32)),
        ISNUMBER(SEARCH("Distribution: Recallable", $D32)),
        ISNUMBER(SEARCH("Distribution: Return of Excess Capital Called: Investments", $D32)),
        ISNUMBER(SEARCH("Quarter-end Adjustment for Carry Allocation", $D32)),
        ISNUMBER(SEARCH("Quarter-end Adjustment for Accrued Management Fees/Partnership Expenses", $D32)),
        ISNUMBER(SEARCH("Quarter-end Adjustment for Accrued Interest from Fund-level Subscription Facility", $D32)),
        ISNUMBER(SEARCH("Gross up Outstanding Balance from Fund-level Subscription Facility", $D32)),
        ISNUMBER(SEARCH("NAV", $D32))
    ),
    $C32,
    0
)</f>
        <v>2000</v>
      </c>
      <c r="H32" s="172">
        <f>IF(
    OR(
        ISNUMBER(SEARCH("Capital Call: Investments", $D32)),
        ISNUMBER(SEARCH("Capital Call: Management Fees/Partnership Expenses", $D32)),
        ISNUMBER(SEARCH("Capital Call: Working Capital", $D32)),
        ISNUMBER(SEARCH("Fund-level Subscription Facility Drawdown: Investments", $D32)),
        ISNUMBER(SEARCH("Fund-level Subscription Facility Drawdown: Management Fees/Partnership Expenses", $D32)),
        ISNUMBER(SEARCH("Fund-level Subscription Facility Drawdown: Working Capital", $D32)),
        ISNUMBER(SEARCH("Synthetic Distribution: Fund-level Subscription Facility Repayment: Investments", $D32)),
        ISNUMBER(SEARCH("Synthetic Distribution: Fund-level Subscription Facility Repayment: Management Fees/Partnership Expenses", $D32)),
        ISNUMBER(SEARCH("Deemed GP Contribution from LPs", $D32)),
        ISNUMBER(SEARCH("Distribution: Permanent", $D32)),
        ISNUMBER(SEARCH("Distribution: Recallable", $D32)),
        ISNUMBER(SEARCH("Distribution: Return of Excess Capital Called: Investments", $D32)),
        ISNUMBER(SEARCH("Distribution: Return of Excess Capital Called: Management Fees/Partnership Expenses", $D32)),
        ISNUMBER(SEARCH("Quarter-end Adjustment for Accrued Interest from Fund-level Subscription Facility", $D32)),
        ISNUMBER(SEARCH("Gross up Outstanding Balance from Fund-level Subscription Facility", $D32)),
        ISNUMBER(SEARCH("NAV", $D32))
    ),
    $C32,
    0
)</f>
        <v>2000</v>
      </c>
      <c r="I32" s="214"/>
      <c r="J32" s="247">
        <v>10500</v>
      </c>
      <c r="K32" s="248">
        <v>2300</v>
      </c>
      <c r="L32" s="5"/>
    </row>
    <row r="33" spans="2:23" ht="29.15" customHeight="1" x14ac:dyDescent="0.25">
      <c r="B33" s="136">
        <v>45245</v>
      </c>
      <c r="C33" s="166">
        <v>-100</v>
      </c>
      <c r="D33" s="137" t="s">
        <v>34</v>
      </c>
      <c r="E33" s="177">
        <f>IF(
    OR(
        ISNUMBER(SEARCH("Capital Call: Investments", $D33)),
        ISNUMBER(SEARCH("Capital Call: Working Capital", $D33)),
        ISNUMBER(SEARCH("Carry / Clawback", $D33)),
        ISNUMBER(SEARCH("Distribution: Permanent", $D33)),
        ISNUMBER(SEARCH("Distribution: Recallable", $D33)),
        ISNUMBER(SEARCH("Distribution: Return of Excess Capital Called: Investments", $D33)),
        ISNUMBER(SEARCH("Quarter-end Adjustment for Carry Allocation", $D33)),
        ISNUMBER(SEARCH("Quarter-end Adjustment for Accrued Management Fees/Partnership Expenses", $D33)),
        ISNUMBER(SEARCH("Quarter-end Adjustment for Accrued Interest from Fund-level Subscription Facility", $D33)),
        ISNUMBER(SEARCH("NAV", $D33))
    ),
    $C33,
    0
)</f>
        <v>0</v>
      </c>
      <c r="F33" s="178">
        <f t="shared" si="1"/>
        <v>-100</v>
      </c>
      <c r="G33" s="170">
        <f>IF(
    OR(
        ISNUMBER(SEARCH("Capital Call: Investments", $D33)),
        ISNUMBER(SEARCH("Fund-level Subscription Facility Drawdown: Investments", $D33)),
        ISNUMBER(SEARCH("Capital Call: Working Capital", $D33)),
        ISNUMBER(SEARCH("Fund-level Subscription Facility Drawdown: Working Capital", $D33)),
        ISNUMBER(SEARCH("Synthetic Distribution: Fund-level Subscription Facility Repayment: Investments", $D33)),
        ISNUMBER(SEARCH("Carry / Clawback", $D33)),
        ISNUMBER(SEARCH("Distribution: Permanent", $D33)),
        ISNUMBER(SEARCH("Distribution: Recallable", $D33)),
        ISNUMBER(SEARCH("Distribution: Return of Excess Capital Called: Investments", $D33)),
        ISNUMBER(SEARCH("Quarter-end Adjustment for Carry Allocation", $D33)),
        ISNUMBER(SEARCH("Quarter-end Adjustment for Accrued Management Fees/Partnership Expenses", $D33)),
        ISNUMBER(SEARCH("Quarter-end Adjustment for Accrued Interest from Fund-level Subscription Facility", $D33)),
        ISNUMBER(SEARCH("Gross up Outstanding Balance from Fund-level Subscription Facility", $D33)),
        ISNUMBER(SEARCH("NAV", $D33))
    ),
    $C33,
    0
)</f>
        <v>0</v>
      </c>
      <c r="H33" s="172">
        <f>IF(
    OR(
        ISNUMBER(SEARCH("Capital Call: Investments", $D33)),
        ISNUMBER(SEARCH("Capital Call: Management Fees/Partnership Expenses", $D33)),
        ISNUMBER(SEARCH("Capital Call: Working Capital", $D33)),
        ISNUMBER(SEARCH("Fund-level Subscription Facility Drawdown: Investments", $D33)),
        ISNUMBER(SEARCH("Fund-level Subscription Facility Drawdown: Management Fees/Partnership Expenses", $D33)),
        ISNUMBER(SEARCH("Fund-level Subscription Facility Drawdown: Working Capital", $D33)),
        ISNUMBER(SEARCH("Synthetic Distribution: Fund-level Subscription Facility Repayment: Investments", $D33)),
        ISNUMBER(SEARCH("Synthetic Distribution: Fund-level Subscription Facility Repayment: Management Fees/Partnership Expenses", $D33)),
        ISNUMBER(SEARCH("Deemed GP Contribution from LPs", $D33)),
        ISNUMBER(SEARCH("Distribution: Permanent", $D33)),
        ISNUMBER(SEARCH("Distribution: Recallable", $D33)),
        ISNUMBER(SEARCH("Distribution: Return of Excess Capital Called: Investments", $D33)),
        ISNUMBER(SEARCH("Distribution: Return of Excess Capital Called: Management Fees/Partnership Expenses", $D33)),
        ISNUMBER(SEARCH("Quarter-end Adjustment for Accrued Interest from Fund-level Subscription Facility", $D33)),
        ISNUMBER(SEARCH("Gross up Outstanding Balance from Fund-level Subscription Facility", $D33)),
        ISNUMBER(SEARCH("NAV", $D33))
    ),
    $C33,
    0
)</f>
        <v>0</v>
      </c>
      <c r="I33" s="214" t="s">
        <v>67</v>
      </c>
      <c r="J33" s="247">
        <v>10500</v>
      </c>
      <c r="K33" s="248">
        <v>2300</v>
      </c>
      <c r="L33" s="5"/>
      <c r="M33" s="16"/>
      <c r="O33" s="15"/>
    </row>
    <row r="34" spans="2:23" ht="34" customHeight="1" thickBot="1" x14ac:dyDescent="0.3">
      <c r="B34" s="138">
        <v>45245</v>
      </c>
      <c r="C34" s="167">
        <v>100</v>
      </c>
      <c r="D34" s="139" t="s">
        <v>64</v>
      </c>
      <c r="E34" s="179">
        <f>IF(
    OR(
        ISNUMBER(SEARCH("Capital Call: Investments", $D34)),
        ISNUMBER(SEARCH("Capital Call: Working Capital", $D34)),
        ISNUMBER(SEARCH("Carry / Clawback", $D34)),
        ISNUMBER(SEARCH("Distribution: Permanent", $D34)),
        ISNUMBER(SEARCH("Distribution: Recallable", $D34)),
        ISNUMBER(SEARCH("Distribution: Return of Excess Capital Called: Investments", $D34)),
        ISNUMBER(SEARCH("Quarter-end Adjustment for Carry Allocation", $D34)),
        ISNUMBER(SEARCH("Quarter-end Adjustment for Accrued Management Fees/Partnership Expenses", $D34)),
        ISNUMBER(SEARCH("Quarter-end Adjustment for Accrued Interest from Fund-level Subscription Facility", $D34)),
        ISNUMBER(SEARCH("NAV", $D34))
    ),
    $C34,
    0
)</f>
        <v>100</v>
      </c>
      <c r="F34" s="180">
        <f t="shared" si="1"/>
        <v>100</v>
      </c>
      <c r="G34" s="170">
        <f>IF(
    OR(
        ISNUMBER(SEARCH("Capital Call: Investments", $D34)),
        ISNUMBER(SEARCH("Fund-level Subscription Facility Drawdown: Investments", $D34)),
        ISNUMBER(SEARCH("Capital Call: Working Capital", $D34)),
        ISNUMBER(SEARCH("Fund-level Subscription Facility Drawdown: Working Capital", $D34)),
        ISNUMBER(SEARCH("Synthetic Distribution: Fund-level Subscription Facility Repayment: Investments", $D34)),
        ISNUMBER(SEARCH("Carry / Clawback", $D34)),
        ISNUMBER(SEARCH("Distribution: Permanent", $D34)),
        ISNUMBER(SEARCH("Distribution: Recallable", $D34)),
        ISNUMBER(SEARCH("Distribution: Return of Excess Capital Called: Investments", $D34)),
        ISNUMBER(SEARCH("Quarter-end Adjustment for Carry Allocation", $D34)),
        ISNUMBER(SEARCH("Quarter-end Adjustment for Accrued Management Fees/Partnership Expenses", $D34)),
        ISNUMBER(SEARCH("Quarter-end Adjustment for Accrued Interest from Fund-level Subscription Facility", $D34)),
        ISNUMBER(SEARCH("Gross up Outstanding Balance from Fund-level Subscription Facility", $D34)),
        ISNUMBER(SEARCH("NAV", $D34))
    ),
    $C34,
    0
)</f>
        <v>100</v>
      </c>
      <c r="H34" s="172">
        <f>IF(
    OR(
        ISNUMBER(SEARCH("Capital Call: Investments", $D34)),
        ISNUMBER(SEARCH("Capital Call: Management Fees/Partnership Expenses", $D34)),
        ISNUMBER(SEARCH("Capital Call: Working Capital", $D34)),
        ISNUMBER(SEARCH("Fund-level Subscription Facility Drawdown: Investments", $D34)),
        ISNUMBER(SEARCH("Fund-level Subscription Facility Drawdown: Management Fees/Partnership Expenses", $D34)),
        ISNUMBER(SEARCH("Fund-level Subscription Facility Drawdown: Working Capital", $D34)),
        ISNUMBER(SEARCH("Synthetic Distribution: Fund-level Subscription Facility Repayment: Investments", $D34)),
        ISNUMBER(SEARCH("Synthetic Distribution: Fund-level Subscription Facility Repayment: Management Fees/Partnership Expenses", $D34)),
        ISNUMBER(SEARCH("Deemed GP Contribution from LPs", $D34)),
        ISNUMBER(SEARCH("Distribution: Permanent", $D34)),
        ISNUMBER(SEARCH("Distribution: Recallable", $D34)),
        ISNUMBER(SEARCH("Distribution: Return of Excess Capital Called: Investments", $D34)),
        ISNUMBER(SEARCH("Distribution: Return of Excess Capital Called: Management Fees/Partnership Expenses", $D34)),
        ISNUMBER(SEARCH("Quarter-end Adjustment for Accrued Interest from Fund-level Subscription Facility", $D34)),
        ISNUMBER(SEARCH("Gross up Outstanding Balance from Fund-level Subscription Facility", $D34)),
        ISNUMBER(SEARCH("NAV", $D34))
    ),
    $C34,
    0
)</f>
        <v>100</v>
      </c>
      <c r="I34" s="214" t="s">
        <v>45</v>
      </c>
      <c r="J34" s="247">
        <v>10500</v>
      </c>
      <c r="K34" s="248">
        <v>2200</v>
      </c>
      <c r="L34" s="5"/>
    </row>
    <row r="35" spans="2:23" ht="14.5" customHeight="1" x14ac:dyDescent="0.25">
      <c r="B35" s="145">
        <v>45245</v>
      </c>
      <c r="C35" s="168">
        <v>-7500</v>
      </c>
      <c r="D35" s="125" t="s">
        <v>47</v>
      </c>
      <c r="E35" s="181">
        <f>IF(
    OR(
        ISNUMBER(SEARCH("Capital Call: Investments", $D35)),
        ISNUMBER(SEARCH("Capital Call: Working Capital", $D35)),
        ISNUMBER(SEARCH("Carry / Clawback", $D35)),
        ISNUMBER(SEARCH("Distribution: Permanent", $D35)),
        ISNUMBER(SEARCH("Distribution: Recallable", $D35)),
        ISNUMBER(SEARCH("Distribution: Return of Excess Capital Called: Investments", $D35)),
        ISNUMBER(SEARCH("Quarter-end Adjustment for Carry Allocation", $D35)),
        ISNUMBER(SEARCH("Quarter-end Adjustment for Accrued Management Fees/Partnership Expenses", $D35)),
        ISNUMBER(SEARCH("Quarter-end Adjustment for Accrued Interest from Fund-level Subscription Facility", $D35)),
        ISNUMBER(SEARCH("NAV", $D35))
    ),
    $C35,
    0
)</f>
        <v>-7500</v>
      </c>
      <c r="F35" s="182">
        <f t="shared" si="1"/>
        <v>-7500</v>
      </c>
      <c r="G35" s="170">
        <f>IF(
    OR(
        ISNUMBER(SEARCH("Capital Call: Investments", $D35)),
        ISNUMBER(SEARCH("Fund-level Subscription Facility Drawdown: Investments", $D35)),
        ISNUMBER(SEARCH("Capital Call: Working Capital", $D35)),
        ISNUMBER(SEARCH("Fund-level Subscription Facility Drawdown: Working Capital", $D35)),
        ISNUMBER(SEARCH("Synthetic Distribution: Fund-level Subscription Facility Repayment: Investments", $D35)),
        ISNUMBER(SEARCH("Carry / Clawback", $D35)),
        ISNUMBER(SEARCH("Distribution: Permanent", $D35)),
        ISNUMBER(SEARCH("Distribution: Recallable", $D35)),
        ISNUMBER(SEARCH("Distribution: Return of Excess Capital Called: Investments", $D35)),
        ISNUMBER(SEARCH("Quarter-end Adjustment for Carry Allocation", $D35)),
        ISNUMBER(SEARCH("Quarter-end Adjustment for Accrued Management Fees/Partnership Expenses", $D35)),
        ISNUMBER(SEARCH("Quarter-end Adjustment for Accrued Interest from Fund-level Subscription Facility", $D35)),
        ISNUMBER(SEARCH("Gross up Outstanding Balance from Fund-level Subscription Facility", $D35)),
        ISNUMBER(SEARCH("NAV", $D35))
    ),
    $C35,
    0
)</f>
        <v>-7500</v>
      </c>
      <c r="H35" s="172">
        <f>IF(
    OR(
        ISNUMBER(SEARCH("Capital Call: Investments", $D35)),
        ISNUMBER(SEARCH("Capital Call: Management Fees/Partnership Expenses", $D35)),
        ISNUMBER(SEARCH("Capital Call: Working Capital", $D35)),
        ISNUMBER(SEARCH("Fund-level Subscription Facility Drawdown: Investments", $D35)),
        ISNUMBER(SEARCH("Fund-level Subscription Facility Drawdown: Management Fees/Partnership Expenses", $D35)),
        ISNUMBER(SEARCH("Fund-level Subscription Facility Drawdown: Working Capital", $D35)),
        ISNUMBER(SEARCH("Synthetic Distribution: Fund-level Subscription Facility Repayment: Investments", $D35)),
        ISNUMBER(SEARCH("Synthetic Distribution: Fund-level Subscription Facility Repayment: Management Fees/Partnership Expenses", $D35)),
        ISNUMBER(SEARCH("Deemed GP Contribution from LPs", $D35)),
        ISNUMBER(SEARCH("Distribution: Permanent", $D35)),
        ISNUMBER(SEARCH("Distribution: Recallable", $D35)),
        ISNUMBER(SEARCH("Distribution: Return of Excess Capital Called: Investments", $D35)),
        ISNUMBER(SEARCH("Distribution: Return of Excess Capital Called: Management Fees/Partnership Expenses", $D35)),
        ISNUMBER(SEARCH("Quarter-end Adjustment for Accrued Interest from Fund-level Subscription Facility", $D35)),
        ISNUMBER(SEARCH("Gross up Outstanding Balance from Fund-level Subscription Facility", $D35)),
        ISNUMBER(SEARCH("NAV", $D35))
    ),
    $C35,
    0
)</f>
        <v>-7500</v>
      </c>
      <c r="I35" s="214" t="s">
        <v>68</v>
      </c>
      <c r="J35" s="247">
        <v>10500</v>
      </c>
      <c r="K35" s="248">
        <v>2200</v>
      </c>
      <c r="L35" s="5"/>
    </row>
    <row r="36" spans="2:23" ht="14.5" customHeight="1" x14ac:dyDescent="0.25">
      <c r="B36" s="97">
        <v>45245</v>
      </c>
      <c r="C36" s="157">
        <v>-700</v>
      </c>
      <c r="D36" s="35" t="s">
        <v>49</v>
      </c>
      <c r="E36" s="170">
        <f>IF(
    OR(
        ISNUMBER(SEARCH("Capital Call: Investments", $D36)),
        ISNUMBER(SEARCH("Capital Call: Working Capital", $D36)),
        ISNUMBER(SEARCH("Carry / Clawback", $D36)),
        ISNUMBER(SEARCH("Distribution: Permanent", $D36)),
        ISNUMBER(SEARCH("Distribution: Recallable", $D36)),
        ISNUMBER(SEARCH("Distribution: Return of Excess Capital Called: Investments", $D36)),
        ISNUMBER(SEARCH("Quarter-end Adjustment for Carry Allocation", $D36)),
        ISNUMBER(SEARCH("Quarter-end Adjustment for Accrued Management Fees/Partnership Expenses", $D36)),
        ISNUMBER(SEARCH("Quarter-end Adjustment for Accrued Interest from Fund-level Subscription Facility", $D36)),
        ISNUMBER(SEARCH("NAV", $D36))
    ),
    $C36,
    0
)</f>
        <v>0</v>
      </c>
      <c r="F36" s="171">
        <f t="shared" si="1"/>
        <v>-700</v>
      </c>
      <c r="G36" s="170">
        <f>IF(
    OR(
        ISNUMBER(SEARCH("Capital Call: Investments", $D36)),
        ISNUMBER(SEARCH("Fund-level Subscription Facility Drawdown: Investments", $D36)),
        ISNUMBER(SEARCH("Capital Call: Working Capital", $D36)),
        ISNUMBER(SEARCH("Fund-level Subscription Facility Drawdown: Working Capital", $D36)),
        ISNUMBER(SEARCH("Synthetic Distribution: Fund-level Subscription Facility Repayment: Investments", $D36)),
        ISNUMBER(SEARCH("Carry / Clawback", $D36)),
        ISNUMBER(SEARCH("Distribution: Permanent", $D36)),
        ISNUMBER(SEARCH("Distribution: Recallable", $D36)),
        ISNUMBER(SEARCH("Distribution: Return of Excess Capital Called: Investments", $D36)),
        ISNUMBER(SEARCH("Quarter-end Adjustment for Carry Allocation", $D36)),
        ISNUMBER(SEARCH("Quarter-end Adjustment for Accrued Management Fees/Partnership Expenses", $D36)),
        ISNUMBER(SEARCH("Quarter-end Adjustment for Accrued Interest from Fund-level Subscription Facility", $D36)),
        ISNUMBER(SEARCH("Gross up Outstanding Balance from Fund-level Subscription Facility", $D36)),
        ISNUMBER(SEARCH("NAV", $D36))
    ),
    $C36,
    0
)</f>
        <v>0</v>
      </c>
      <c r="H36" s="172">
        <f>IF(
    OR(
        ISNUMBER(SEARCH("Capital Call: Investments", $D36)),
        ISNUMBER(SEARCH("Capital Call: Management Fees/Partnership Expenses", $D36)),
        ISNUMBER(SEARCH("Capital Call: Working Capital", $D36)),
        ISNUMBER(SEARCH("Fund-level Subscription Facility Drawdown: Investments", $D36)),
        ISNUMBER(SEARCH("Fund-level Subscription Facility Drawdown: Management Fees/Partnership Expenses", $D36)),
        ISNUMBER(SEARCH("Fund-level Subscription Facility Drawdown: Working Capital", $D36)),
        ISNUMBER(SEARCH("Synthetic Distribution: Fund-level Subscription Facility Repayment: Investments", $D36)),
        ISNUMBER(SEARCH("Synthetic Distribution: Fund-level Subscription Facility Repayment: Management Fees/Partnership Expenses", $D36)),
        ISNUMBER(SEARCH("Deemed GP Contribution from LPs", $D36)),
        ISNUMBER(SEARCH("Distribution: Permanent", $D36)),
        ISNUMBER(SEARCH("Distribution: Recallable", $D36)),
        ISNUMBER(SEARCH("Distribution: Return of Excess Capital Called: Investments", $D36)),
        ISNUMBER(SEARCH("Distribution: Return of Excess Capital Called: Management Fees/Partnership Expenses", $D36)),
        ISNUMBER(SEARCH("Quarter-end Adjustment for Accrued Interest from Fund-level Subscription Facility", $D36)),
        ISNUMBER(SEARCH("Gross up Outstanding Balance from Fund-level Subscription Facility", $D36)),
        ISNUMBER(SEARCH("NAV", $D36))
    ),
    $C36,
    0
)</f>
        <v>-700</v>
      </c>
      <c r="I36" s="214"/>
      <c r="J36" s="247">
        <v>10500</v>
      </c>
      <c r="K36" s="248">
        <v>2200</v>
      </c>
      <c r="L36" s="5"/>
    </row>
    <row r="37" spans="2:23" ht="13.5" thickBot="1" x14ac:dyDescent="0.3">
      <c r="B37" s="144"/>
      <c r="C37" s="162"/>
      <c r="D37" s="129" t="s">
        <v>69</v>
      </c>
      <c r="E37" s="175"/>
      <c r="F37" s="162"/>
      <c r="G37" s="162"/>
      <c r="H37" s="176"/>
      <c r="I37" s="213"/>
      <c r="J37" s="243"/>
      <c r="K37" s="244"/>
      <c r="R37" s="37"/>
      <c r="S37" s="118"/>
      <c r="T37" s="118"/>
      <c r="U37" s="118"/>
      <c r="V37" s="118"/>
      <c r="W37" s="118"/>
    </row>
    <row r="38" spans="2:23" ht="32.5" customHeight="1" x14ac:dyDescent="0.25">
      <c r="B38" s="136">
        <v>45427</v>
      </c>
      <c r="C38" s="166">
        <v>-700</v>
      </c>
      <c r="D38" s="150" t="s">
        <v>49</v>
      </c>
      <c r="E38" s="177">
        <f>IF(
    OR(
        ISNUMBER(SEARCH("Capital Call: Investments", $D38)),
        ISNUMBER(SEARCH("Capital Call: Working Capital", $D38)),
        ISNUMBER(SEARCH("Carry / Clawback", $D38)),
        ISNUMBER(SEARCH("Distribution: Permanent", $D38)),
        ISNUMBER(SEARCH("Distribution: Recallable", $D38)),
        ISNUMBER(SEARCH("Distribution: Return of Excess Capital Called: Investments", $D38)),
        ISNUMBER(SEARCH("Quarter-end Adjustment for Carry Allocation", $D38)),
        ISNUMBER(SEARCH("Quarter-end Adjustment for Accrued Management Fees/Partnership Expenses", $D38)),
        ISNUMBER(SEARCH("Quarter-end Adjustment for Accrued Interest from Fund-level Subscription Facility", $D38)),
        ISNUMBER(SEARCH("NAV", $D38))
    ),
    $C38,
    0
)</f>
        <v>0</v>
      </c>
      <c r="F38" s="178">
        <f t="shared" si="1"/>
        <v>-700</v>
      </c>
      <c r="G38" s="170">
        <f t="shared" ref="G38:G44" si="5">IF(
    OR(
        ISNUMBER(SEARCH("Capital Call: Investments", $D38)),
        ISNUMBER(SEARCH("Fund-level Subscription Facility Drawdown: Investments", $D38)),
        ISNUMBER(SEARCH("Capital Call: Working Capital", $D38)),
        ISNUMBER(SEARCH("Fund-level Subscription Facility Drawdown: Working Capital", $D38)),
        ISNUMBER(SEARCH("Synthetic Distribution: Fund-level Subscription Facility Repayment: Investments", $D38)),
        ISNUMBER(SEARCH("Carry / Clawback", $D38)),
        ISNUMBER(SEARCH("Distribution: Permanent", $D38)),
        ISNUMBER(SEARCH("Distribution: Recallable", $D38)),
        ISNUMBER(SEARCH("Distribution: Return of Excess Capital Called: Investments", $D38)),
        ISNUMBER(SEARCH("Quarter-end Adjustment for Carry Allocation", $D38)),
        ISNUMBER(SEARCH("Quarter-end Adjustment for Accrued Management Fees/Partnership Expenses", $D38)),
        ISNUMBER(SEARCH("Quarter-end Adjustment for Accrued Interest from Fund-level Subscription Facility", $D38)),
        ISNUMBER(SEARCH("Gross up Outstanding Balance from Fund-level Subscription Facility", $D38)),
        ISNUMBER(SEARCH("NAV", $D38))
    ),
    $C38,
    0
)</f>
        <v>0</v>
      </c>
      <c r="H38" s="172">
        <f t="shared" ref="H38:H44" si="6">IF(
    OR(
        ISNUMBER(SEARCH("Capital Call: Investments", $D38)),
        ISNUMBER(SEARCH("Capital Call: Management Fees/Partnership Expenses", $D38)),
        ISNUMBER(SEARCH("Capital Call: Working Capital", $D38)),
        ISNUMBER(SEARCH("Fund-level Subscription Facility Drawdown: Investments", $D38)),
        ISNUMBER(SEARCH("Fund-level Subscription Facility Drawdown: Management Fees/Partnership Expenses", $D38)),
        ISNUMBER(SEARCH("Fund-level Subscription Facility Drawdown: Working Capital", $D38)),
        ISNUMBER(SEARCH("Synthetic Distribution: Fund-level Subscription Facility Repayment: Investments", $D38)),
        ISNUMBER(SEARCH("Synthetic Distribution: Fund-level Subscription Facility Repayment: Management Fees/Partnership Expenses", $D38)),
        ISNUMBER(SEARCH("Deemed GP Contribution from LPs", $D38)),
        ISNUMBER(SEARCH("Distribution: Permanent", $D38)),
        ISNUMBER(SEARCH("Distribution: Recallable", $D38)),
        ISNUMBER(SEARCH("Distribution: Return of Excess Capital Called: Investments", $D38)),
        ISNUMBER(SEARCH("Distribution: Return of Excess Capital Called: Management Fees/Partnership Expenses", $D38)),
        ISNUMBER(SEARCH("Quarter-end Adjustment for Accrued Interest from Fund-level Subscription Facility", $D38)),
        ISNUMBER(SEARCH("Gross up Outstanding Balance from Fund-level Subscription Facility", $D38)),
        ISNUMBER(SEARCH("NAV", $D38))
    ),
    $C38,
    0
)</f>
        <v>-700</v>
      </c>
      <c r="I38" s="215" t="s">
        <v>70</v>
      </c>
      <c r="J38" s="247">
        <v>10500</v>
      </c>
      <c r="K38" s="248">
        <v>2200</v>
      </c>
      <c r="L38" s="5"/>
    </row>
    <row r="39" spans="2:23" ht="35.5" customHeight="1" thickBot="1" x14ac:dyDescent="0.3">
      <c r="B39" s="138">
        <v>45427</v>
      </c>
      <c r="C39" s="167">
        <v>700</v>
      </c>
      <c r="D39" s="151" t="s">
        <v>64</v>
      </c>
      <c r="E39" s="179">
        <f>IF(
    OR(
        ISNUMBER(SEARCH("Capital Call: Investments", $D39)),
        ISNUMBER(SEARCH("Capital Call: Working Capital", $D39)),
        ISNUMBER(SEARCH("Carry / Clawback", $D39)),
        ISNUMBER(SEARCH("Distribution: Permanent", $D39)),
        ISNUMBER(SEARCH("Distribution: Recallable", $D39)),
        ISNUMBER(SEARCH("Distribution: Return of Excess Capital Called: Investments", $D39)),
        ISNUMBER(SEARCH("Quarter-end Adjustment for Carry Allocation", $D39)),
        ISNUMBER(SEARCH("Quarter-end Adjustment for Accrued Management Fees/Partnership Expenses", $D39)),
        ISNUMBER(SEARCH("Quarter-end Adjustment for Accrued Interest from Fund-level Subscription Facility", $D39)),
        ISNUMBER(SEARCH("NAV", $D39))
    ),
    $C39,
    0
)</f>
        <v>700</v>
      </c>
      <c r="F39" s="180">
        <f t="shared" si="1"/>
        <v>700</v>
      </c>
      <c r="G39" s="170">
        <f t="shared" si="5"/>
        <v>700</v>
      </c>
      <c r="H39" s="172">
        <f t="shared" si="6"/>
        <v>700</v>
      </c>
      <c r="I39" s="214" t="s">
        <v>45</v>
      </c>
      <c r="J39" s="247">
        <v>10500</v>
      </c>
      <c r="K39" s="248">
        <v>1500</v>
      </c>
      <c r="L39" s="5"/>
    </row>
    <row r="40" spans="2:23" ht="35.15" customHeight="1" x14ac:dyDescent="0.25">
      <c r="B40" s="145">
        <v>45473</v>
      </c>
      <c r="C40" s="168">
        <v>200</v>
      </c>
      <c r="D40" s="125" t="s">
        <v>71</v>
      </c>
      <c r="E40" s="181">
        <f>IF(
    OR(
        ISNUMBER(SEARCH("Capital Call: Investments", $D40)),
        ISNUMBER(SEARCH("Capital Call: Working Capital", $D40)),
        ISNUMBER(SEARCH("Carry / Clawback", $D40)),
        ISNUMBER(SEARCH("Distribution: Permanent", $D40)),
        ISNUMBER(SEARCH("Distribution: Recallable", $D40)),
        ISNUMBER(SEARCH("Distribution: Return of Excess Capital Called: Investments", $D40)),
        ISNUMBER(SEARCH("Quarter-end Adjustment for Carry Allocation", $D40)),
        ISNUMBER(SEARCH("Quarter-end Adjustment for Accrued Management Fees/Partnership Expenses", $D40)),
        ISNUMBER(SEARCH("Quarter-end Adjustment for Accrued Interest from Fund-level Subscription Facility", $D40)),
        ISNUMBER(SEARCH("NAV", $D40))
    ),
    $C40,
    0
)</f>
        <v>200</v>
      </c>
      <c r="F40" s="182">
        <f t="shared" si="1"/>
        <v>0</v>
      </c>
      <c r="G40" s="170">
        <f t="shared" si="5"/>
        <v>200</v>
      </c>
      <c r="H40" s="172">
        <f t="shared" si="6"/>
        <v>0</v>
      </c>
      <c r="I40" s="217" t="s">
        <v>72</v>
      </c>
      <c r="J40" s="247">
        <v>10500</v>
      </c>
      <c r="K40" s="248">
        <v>1500</v>
      </c>
      <c r="L40" s="5"/>
    </row>
    <row r="41" spans="2:23" ht="78" customHeight="1" x14ac:dyDescent="0.25">
      <c r="B41" s="97">
        <v>45473</v>
      </c>
      <c r="C41" s="157">
        <v>100</v>
      </c>
      <c r="D41" s="38" t="s">
        <v>73</v>
      </c>
      <c r="E41" s="170">
        <f>IF(
    OR(
        ISNUMBER(SEARCH("Capital Call: Investments", $D41)),
        ISNUMBER(SEARCH("Capital Call: Working Capital", $D41)),
        ISNUMBER(SEARCH("Carry / Clawback", $D41)),
        ISNUMBER(SEARCH("Distribution: Permanent", $D41)),
        ISNUMBER(SEARCH("Distribution: Recallable", $D41)),
        ISNUMBER(SEARCH("Distribution: Return of Excess Capital Called: Investments", $D41)),
        ISNUMBER(SEARCH("Quarter-end Adjustment for Carry Allocation", $D41)),
        ISNUMBER(SEARCH("Quarter-end Adjustment for Accrued Management Fees/Partnership Expenses", $D41)),
        ISNUMBER(SEARCH("Quarter-end Adjustment for Accrued Interest from Fund-level Subscription Facility", $D41)),
        ISNUMBER(SEARCH("NAV", $D41))
    ),
    $C41,
    0
)</f>
        <v>100</v>
      </c>
      <c r="F41" s="171">
        <f t="shared" si="1"/>
        <v>0</v>
      </c>
      <c r="G41" s="170">
        <f t="shared" si="5"/>
        <v>100</v>
      </c>
      <c r="H41" s="172">
        <f t="shared" si="6"/>
        <v>100</v>
      </c>
      <c r="I41" s="217" t="s">
        <v>138</v>
      </c>
      <c r="J41" s="247">
        <v>10500</v>
      </c>
      <c r="K41" s="248">
        <v>1500</v>
      </c>
      <c r="L41" s="5"/>
    </row>
    <row r="42" spans="2:23" ht="31" customHeight="1" x14ac:dyDescent="0.25">
      <c r="B42" s="97">
        <v>45473</v>
      </c>
      <c r="C42" s="157">
        <v>500</v>
      </c>
      <c r="D42" s="38" t="s">
        <v>74</v>
      </c>
      <c r="E42" s="170">
        <f t="shared" ref="E42:E99" si="7">IF(
    OR(
        ISNUMBER(SEARCH("Capital Call: Investments", $D42)),
        ISNUMBER(SEARCH("Capital Call: Working Capital", $D42)),
        ISNUMBER(SEARCH("Carry / Clawback", $D42)),
        ISNUMBER(SEARCH("Distribution: Permanent", $D42)),
        ISNUMBER(SEARCH("Distribution: Recallable", $D42)),
        ISNUMBER(SEARCH("Distribution: Return of Excess Capital Called: Investments", $D42)),
        ISNUMBER(SEARCH("Quarter-end Adjustment for Carry Allocation", $D42)),
        ISNUMBER(SEARCH("Quarter-end Adjustment for Accrued Management Fees/Partnership Expenses", $D42)),
        ISNUMBER(SEARCH("Quarter-end Adjustment for Accrued Interest from Fund-level Subscription Facility", $D42)),
        ISNUMBER(SEARCH("NAV", $D42))
    ),
    $C42,
    0
)</f>
        <v>500</v>
      </c>
      <c r="F42" s="171">
        <f t="shared" si="1"/>
        <v>0</v>
      </c>
      <c r="G42" s="170">
        <f t="shared" si="5"/>
        <v>500</v>
      </c>
      <c r="H42" s="172">
        <f t="shared" si="6"/>
        <v>0</v>
      </c>
      <c r="I42" s="217" t="s">
        <v>75</v>
      </c>
      <c r="J42" s="247">
        <v>10500</v>
      </c>
      <c r="K42" s="248">
        <v>1500</v>
      </c>
      <c r="L42" s="5"/>
    </row>
    <row r="43" spans="2:23" ht="29.5" customHeight="1" x14ac:dyDescent="0.25">
      <c r="B43" s="97">
        <v>45473</v>
      </c>
      <c r="C43" s="157">
        <v>10500</v>
      </c>
      <c r="D43" s="67" t="s">
        <v>76</v>
      </c>
      <c r="E43" s="170">
        <f t="shared" si="7"/>
        <v>0</v>
      </c>
      <c r="F43" s="171">
        <f t="shared" si="1"/>
        <v>0</v>
      </c>
      <c r="G43" s="170">
        <f t="shared" si="5"/>
        <v>10500</v>
      </c>
      <c r="H43" s="172">
        <f t="shared" si="6"/>
        <v>10500</v>
      </c>
      <c r="I43" s="217" t="s">
        <v>77</v>
      </c>
      <c r="J43" s="252">
        <v>10500</v>
      </c>
      <c r="K43" s="253">
        <v>1500</v>
      </c>
      <c r="L43" s="5"/>
    </row>
    <row r="44" spans="2:23" ht="14.5" customHeight="1" thickBot="1" x14ac:dyDescent="0.3">
      <c r="B44" s="97">
        <v>45473</v>
      </c>
      <c r="C44" s="157">
        <v>45000</v>
      </c>
      <c r="D44" s="38" t="s">
        <v>78</v>
      </c>
      <c r="E44" s="170">
        <f t="shared" si="7"/>
        <v>45000</v>
      </c>
      <c r="F44" s="171">
        <f t="shared" si="1"/>
        <v>45000</v>
      </c>
      <c r="G44" s="170">
        <f t="shared" si="5"/>
        <v>45000</v>
      </c>
      <c r="H44" s="172">
        <f t="shared" si="6"/>
        <v>45000</v>
      </c>
      <c r="I44" s="218"/>
      <c r="J44" s="254">
        <v>10500</v>
      </c>
      <c r="K44" s="255">
        <v>1500</v>
      </c>
      <c r="L44" s="5"/>
    </row>
    <row r="45" spans="2:23" x14ac:dyDescent="0.25">
      <c r="B45" s="97"/>
      <c r="C45" s="157"/>
      <c r="D45" s="38"/>
      <c r="E45" s="170">
        <f t="shared" si="7"/>
        <v>0</v>
      </c>
      <c r="F45" s="171">
        <f t="shared" si="1"/>
        <v>0</v>
      </c>
      <c r="G45" s="170">
        <f t="shared" ref="G45:G98" si="8">IF(
    OR(
        ISNUMBER(SEARCH("Capital Call: Investments", $D45)),
        ISNUMBER(SEARCH("Fund-level Subscription Facility Drawdown: Investments", $D45)),
        ISNUMBER(SEARCH("Capital Call: Working Capital", $D45)),
        ISNUMBER(SEARCH("Fund-level Subscription Facility Drawdown: Working Capital", $D45)),
        ISNUMBER(SEARCH("Synthetic Distribution: Fund-level Subscription Facility Repayment: Investments", $D45)),
        ISNUMBER(SEARCH("Carry / Clawback", $D45)),
        ISNUMBER(SEARCH("Distribution: Permanent", $D45)),
        ISNUMBER(SEARCH("Distribution: Recallable", $D45)),
        ISNUMBER(SEARCH("Distribution: Return of Excess Capital Called: Investments", $D45)),
        ISNUMBER(SEARCH("Quarter-end Adjustment for Carry Allocation", $D45)),
        ISNUMBER(SEARCH("Quarter-end Adjustment for Accrued Management Fees/Partnership Expenses", $D45)),
        ISNUMBER(SEARCH("Gross up Outstanding Balance from Fund-level Subscription Facility", $D45)),
        ISNUMBER(SEARCH("NAV", $D45))
    ),
    $C45,
    0
)</f>
        <v>0</v>
      </c>
      <c r="H45" s="172">
        <f t="shared" ref="H45:H74" si="9">IF(
    OR(
        ISNUMBER(SEARCH("Capital Call: Investments", $D45)),
        ISNUMBER(SEARCH("Capital Call: Management Fees/Partnership Expenses", $D45)),
        ISNUMBER(SEARCH("Capital Call: Working Capital", $D45)),
        ISNUMBER(SEARCH("Fund-level Subscription Facility Drawdown: Investments", $D45)),
        ISNUMBER(SEARCH("Fund-level Subscription Facility Drawdown: Management Fees/Partnership Expenses", $D45)),
        ISNUMBER(SEARCH("Fund-level Subscription Facility Drawdown: Working Capital", $D45)),
        ISNUMBER(SEARCH("Synthetic Distribution: Fund-level Subscription Facility Repayment: Investments", $D45)),
        ISNUMBER(SEARCH("Synthetic Distribution: Fund-level Subscription Facility Repayment: Management Fees/Partnership Expenses", $D45)),
        ISNUMBER(SEARCH("Deemed GP Contribution from LPs", $D45)),
        ISNUMBER(SEARCH("Distribution: Permanent", $D45)),
        ISNUMBER(SEARCH("Distribution: Recallable", $D45)),
        ISNUMBER(SEARCH("Distribution: Return of Excess Capital Called: Investments", $D45)),
        ISNUMBER(SEARCH("Distribution: Return of Excess Capital Called: Management Fees/Partnership Expenses", $D45)),
        ISNUMBER(SEARCH("Gross up Outstanding Balance from Fund-level Subscription Facility", $D45)),
        ISNUMBER(SEARCH("NAV", $D45))
    ),
    $C45,
    0
)</f>
        <v>0</v>
      </c>
      <c r="I45" s="60"/>
      <c r="J45" s="61"/>
      <c r="K45" s="65"/>
      <c r="L45" s="5"/>
    </row>
    <row r="46" spans="2:23" x14ac:dyDescent="0.25">
      <c r="B46" s="97"/>
      <c r="C46" s="157"/>
      <c r="D46" s="38"/>
      <c r="E46" s="170">
        <f t="shared" si="7"/>
        <v>0</v>
      </c>
      <c r="F46" s="171">
        <f t="shared" si="1"/>
        <v>0</v>
      </c>
      <c r="G46" s="170">
        <f t="shared" si="8"/>
        <v>0</v>
      </c>
      <c r="H46" s="172">
        <f t="shared" si="9"/>
        <v>0</v>
      </c>
      <c r="I46" s="60"/>
      <c r="J46" s="61"/>
      <c r="K46" s="65"/>
      <c r="L46" s="5"/>
    </row>
    <row r="47" spans="2:23" x14ac:dyDescent="0.25">
      <c r="B47" s="97"/>
      <c r="C47" s="157"/>
      <c r="D47" s="38"/>
      <c r="E47" s="170">
        <f t="shared" si="7"/>
        <v>0</v>
      </c>
      <c r="F47" s="171">
        <f t="shared" si="1"/>
        <v>0</v>
      </c>
      <c r="G47" s="170">
        <f t="shared" si="8"/>
        <v>0</v>
      </c>
      <c r="H47" s="172">
        <f t="shared" si="9"/>
        <v>0</v>
      </c>
      <c r="I47" s="60"/>
      <c r="J47" s="61"/>
      <c r="K47" s="65"/>
      <c r="L47" s="5"/>
    </row>
    <row r="48" spans="2:23" x14ac:dyDescent="0.25">
      <c r="B48" s="97"/>
      <c r="C48" s="157"/>
      <c r="D48" s="38"/>
      <c r="E48" s="170">
        <f t="shared" si="7"/>
        <v>0</v>
      </c>
      <c r="F48" s="171">
        <f t="shared" si="1"/>
        <v>0</v>
      </c>
      <c r="G48" s="170">
        <f t="shared" si="8"/>
        <v>0</v>
      </c>
      <c r="H48" s="172">
        <f t="shared" si="9"/>
        <v>0</v>
      </c>
      <c r="I48" s="60"/>
      <c r="J48" s="61"/>
      <c r="K48" s="65"/>
      <c r="L48" s="5"/>
    </row>
    <row r="49" spans="2:12" x14ac:dyDescent="0.25">
      <c r="B49" s="97"/>
      <c r="C49" s="157"/>
      <c r="D49" s="38"/>
      <c r="E49" s="170">
        <f t="shared" si="7"/>
        <v>0</v>
      </c>
      <c r="F49" s="171">
        <f t="shared" si="1"/>
        <v>0</v>
      </c>
      <c r="G49" s="170">
        <f t="shared" si="8"/>
        <v>0</v>
      </c>
      <c r="H49" s="172">
        <f t="shared" si="9"/>
        <v>0</v>
      </c>
      <c r="I49" s="60"/>
      <c r="J49" s="61"/>
      <c r="K49" s="65"/>
      <c r="L49" s="5"/>
    </row>
    <row r="50" spans="2:12" x14ac:dyDescent="0.25">
      <c r="B50" s="97"/>
      <c r="C50" s="157"/>
      <c r="D50" s="38"/>
      <c r="E50" s="170">
        <f t="shared" si="7"/>
        <v>0</v>
      </c>
      <c r="F50" s="171">
        <f t="shared" si="1"/>
        <v>0</v>
      </c>
      <c r="G50" s="170">
        <f t="shared" si="8"/>
        <v>0</v>
      </c>
      <c r="H50" s="172">
        <f t="shared" si="9"/>
        <v>0</v>
      </c>
      <c r="I50" s="60"/>
      <c r="J50" s="61"/>
      <c r="K50" s="65"/>
      <c r="L50" s="5"/>
    </row>
    <row r="51" spans="2:12" x14ac:dyDescent="0.25">
      <c r="B51" s="97"/>
      <c r="C51" s="157"/>
      <c r="D51" s="38"/>
      <c r="E51" s="170">
        <f t="shared" si="7"/>
        <v>0</v>
      </c>
      <c r="F51" s="171">
        <f t="shared" si="1"/>
        <v>0</v>
      </c>
      <c r="G51" s="170">
        <f t="shared" si="8"/>
        <v>0</v>
      </c>
      <c r="H51" s="172">
        <f t="shared" si="9"/>
        <v>0</v>
      </c>
      <c r="I51" s="60"/>
      <c r="J51" s="61"/>
      <c r="K51" s="65"/>
      <c r="L51" s="5"/>
    </row>
    <row r="52" spans="2:12" x14ac:dyDescent="0.25">
      <c r="B52" s="97"/>
      <c r="C52" s="157"/>
      <c r="D52" s="38"/>
      <c r="E52" s="170">
        <f t="shared" si="7"/>
        <v>0</v>
      </c>
      <c r="F52" s="171">
        <f t="shared" si="1"/>
        <v>0</v>
      </c>
      <c r="G52" s="170">
        <f t="shared" si="8"/>
        <v>0</v>
      </c>
      <c r="H52" s="172">
        <f t="shared" si="9"/>
        <v>0</v>
      </c>
      <c r="I52" s="60"/>
      <c r="J52" s="61"/>
      <c r="K52" s="65"/>
      <c r="L52" s="5"/>
    </row>
    <row r="53" spans="2:12" x14ac:dyDescent="0.25">
      <c r="B53" s="97"/>
      <c r="C53" s="157"/>
      <c r="D53" s="38"/>
      <c r="E53" s="170">
        <f t="shared" si="7"/>
        <v>0</v>
      </c>
      <c r="F53" s="171">
        <f t="shared" si="1"/>
        <v>0</v>
      </c>
      <c r="G53" s="170">
        <f t="shared" si="8"/>
        <v>0</v>
      </c>
      <c r="H53" s="172">
        <f t="shared" si="9"/>
        <v>0</v>
      </c>
      <c r="I53" s="60"/>
      <c r="J53" s="61"/>
      <c r="K53" s="65"/>
      <c r="L53" s="5"/>
    </row>
    <row r="54" spans="2:12" x14ac:dyDescent="0.25">
      <c r="B54" s="97"/>
      <c r="C54" s="157"/>
      <c r="D54" s="38"/>
      <c r="E54" s="170">
        <f t="shared" si="7"/>
        <v>0</v>
      </c>
      <c r="F54" s="171">
        <f t="shared" si="1"/>
        <v>0</v>
      </c>
      <c r="G54" s="170">
        <f t="shared" si="8"/>
        <v>0</v>
      </c>
      <c r="H54" s="172">
        <f t="shared" si="9"/>
        <v>0</v>
      </c>
      <c r="I54" s="60"/>
      <c r="J54" s="61"/>
      <c r="K54" s="65"/>
      <c r="L54" s="5"/>
    </row>
    <row r="55" spans="2:12" x14ac:dyDescent="0.25">
      <c r="B55" s="97"/>
      <c r="C55" s="157"/>
      <c r="D55" s="38"/>
      <c r="E55" s="170">
        <f t="shared" si="7"/>
        <v>0</v>
      </c>
      <c r="F55" s="171">
        <f t="shared" si="1"/>
        <v>0</v>
      </c>
      <c r="G55" s="170">
        <f t="shared" si="8"/>
        <v>0</v>
      </c>
      <c r="H55" s="172">
        <f t="shared" si="9"/>
        <v>0</v>
      </c>
      <c r="I55" s="60"/>
      <c r="J55" s="61"/>
      <c r="K55" s="65"/>
      <c r="L55" s="5"/>
    </row>
    <row r="56" spans="2:12" x14ac:dyDescent="0.25">
      <c r="B56" s="97"/>
      <c r="C56" s="157"/>
      <c r="D56" s="38"/>
      <c r="E56" s="170">
        <f t="shared" si="7"/>
        <v>0</v>
      </c>
      <c r="F56" s="171">
        <f t="shared" si="1"/>
        <v>0</v>
      </c>
      <c r="G56" s="170">
        <f t="shared" si="8"/>
        <v>0</v>
      </c>
      <c r="H56" s="172">
        <f t="shared" si="9"/>
        <v>0</v>
      </c>
      <c r="I56" s="60"/>
      <c r="J56" s="61"/>
      <c r="K56" s="65"/>
      <c r="L56" s="5"/>
    </row>
    <row r="57" spans="2:12" x14ac:dyDescent="0.25">
      <c r="B57" s="97"/>
      <c r="C57" s="157"/>
      <c r="D57" s="38"/>
      <c r="E57" s="170">
        <f t="shared" si="7"/>
        <v>0</v>
      </c>
      <c r="F57" s="171">
        <f t="shared" si="1"/>
        <v>0</v>
      </c>
      <c r="G57" s="170">
        <f t="shared" si="8"/>
        <v>0</v>
      </c>
      <c r="H57" s="172">
        <f t="shared" si="9"/>
        <v>0</v>
      </c>
      <c r="I57" s="60"/>
      <c r="J57" s="61"/>
      <c r="K57" s="65"/>
      <c r="L57" s="5"/>
    </row>
    <row r="58" spans="2:12" x14ac:dyDescent="0.25">
      <c r="B58" s="97"/>
      <c r="C58" s="157"/>
      <c r="D58" s="38"/>
      <c r="E58" s="170">
        <f t="shared" si="7"/>
        <v>0</v>
      </c>
      <c r="F58" s="171">
        <f t="shared" si="1"/>
        <v>0</v>
      </c>
      <c r="G58" s="170">
        <f t="shared" si="8"/>
        <v>0</v>
      </c>
      <c r="H58" s="172">
        <f t="shared" si="9"/>
        <v>0</v>
      </c>
      <c r="I58" s="60"/>
      <c r="J58" s="61"/>
      <c r="K58" s="65"/>
      <c r="L58" s="5"/>
    </row>
    <row r="59" spans="2:12" x14ac:dyDescent="0.25">
      <c r="B59" s="97"/>
      <c r="C59" s="157"/>
      <c r="D59" s="38"/>
      <c r="E59" s="170">
        <f t="shared" si="7"/>
        <v>0</v>
      </c>
      <c r="F59" s="171">
        <f t="shared" si="1"/>
        <v>0</v>
      </c>
      <c r="G59" s="170">
        <f t="shared" si="8"/>
        <v>0</v>
      </c>
      <c r="H59" s="172">
        <f t="shared" si="9"/>
        <v>0</v>
      </c>
      <c r="I59" s="60"/>
      <c r="J59" s="61"/>
      <c r="K59" s="65"/>
      <c r="L59" s="5"/>
    </row>
    <row r="60" spans="2:12" x14ac:dyDescent="0.25">
      <c r="B60" s="97"/>
      <c r="C60" s="157"/>
      <c r="D60" s="38"/>
      <c r="E60" s="170">
        <f t="shared" si="7"/>
        <v>0</v>
      </c>
      <c r="F60" s="171">
        <f t="shared" si="1"/>
        <v>0</v>
      </c>
      <c r="G60" s="170">
        <f t="shared" si="8"/>
        <v>0</v>
      </c>
      <c r="H60" s="172">
        <f t="shared" si="9"/>
        <v>0</v>
      </c>
      <c r="I60" s="60"/>
      <c r="J60" s="61"/>
      <c r="K60" s="65"/>
      <c r="L60" s="5"/>
    </row>
    <row r="61" spans="2:12" x14ac:dyDescent="0.25">
      <c r="B61" s="97"/>
      <c r="C61" s="157"/>
      <c r="D61" s="38"/>
      <c r="E61" s="170">
        <f t="shared" si="7"/>
        <v>0</v>
      </c>
      <c r="F61" s="171">
        <f t="shared" si="1"/>
        <v>0</v>
      </c>
      <c r="G61" s="170">
        <f t="shared" si="8"/>
        <v>0</v>
      </c>
      <c r="H61" s="172">
        <f t="shared" si="9"/>
        <v>0</v>
      </c>
      <c r="I61" s="60"/>
      <c r="J61" s="61"/>
      <c r="K61" s="65"/>
      <c r="L61" s="5"/>
    </row>
    <row r="62" spans="2:12" x14ac:dyDescent="0.25">
      <c r="B62" s="97"/>
      <c r="C62" s="157"/>
      <c r="D62" s="38"/>
      <c r="E62" s="170">
        <f t="shared" si="7"/>
        <v>0</v>
      </c>
      <c r="F62" s="171">
        <f t="shared" si="1"/>
        <v>0</v>
      </c>
      <c r="G62" s="170">
        <f t="shared" si="8"/>
        <v>0</v>
      </c>
      <c r="H62" s="172">
        <f t="shared" si="9"/>
        <v>0</v>
      </c>
      <c r="I62" s="60"/>
      <c r="J62" s="61"/>
      <c r="K62" s="65"/>
      <c r="L62" s="5"/>
    </row>
    <row r="63" spans="2:12" x14ac:dyDescent="0.25">
      <c r="B63" s="97"/>
      <c r="C63" s="157"/>
      <c r="D63" s="38"/>
      <c r="E63" s="170">
        <f t="shared" si="7"/>
        <v>0</v>
      </c>
      <c r="F63" s="171">
        <f t="shared" si="1"/>
        <v>0</v>
      </c>
      <c r="G63" s="170">
        <f t="shared" si="8"/>
        <v>0</v>
      </c>
      <c r="H63" s="172">
        <f t="shared" si="9"/>
        <v>0</v>
      </c>
      <c r="I63" s="60"/>
      <c r="J63" s="61"/>
      <c r="K63" s="65"/>
      <c r="L63" s="5"/>
    </row>
    <row r="64" spans="2:12" x14ac:dyDescent="0.25">
      <c r="B64" s="97"/>
      <c r="C64" s="157"/>
      <c r="D64" s="38"/>
      <c r="E64" s="170">
        <f t="shared" si="7"/>
        <v>0</v>
      </c>
      <c r="F64" s="171">
        <f t="shared" si="1"/>
        <v>0</v>
      </c>
      <c r="G64" s="170">
        <f t="shared" si="8"/>
        <v>0</v>
      </c>
      <c r="H64" s="172">
        <f t="shared" si="9"/>
        <v>0</v>
      </c>
      <c r="I64" s="60"/>
      <c r="J64" s="61"/>
      <c r="K64" s="65"/>
      <c r="L64" s="5"/>
    </row>
    <row r="65" spans="2:12" x14ac:dyDescent="0.25">
      <c r="B65" s="97"/>
      <c r="C65" s="157"/>
      <c r="D65" s="38"/>
      <c r="E65" s="170">
        <f t="shared" si="7"/>
        <v>0</v>
      </c>
      <c r="F65" s="171">
        <f t="shared" si="1"/>
        <v>0</v>
      </c>
      <c r="G65" s="170">
        <f t="shared" si="8"/>
        <v>0</v>
      </c>
      <c r="H65" s="172">
        <f t="shared" si="9"/>
        <v>0</v>
      </c>
      <c r="I65" s="60"/>
      <c r="J65" s="61"/>
      <c r="K65" s="65"/>
      <c r="L65" s="5"/>
    </row>
    <row r="66" spans="2:12" x14ac:dyDescent="0.25">
      <c r="B66" s="97"/>
      <c r="C66" s="157"/>
      <c r="D66" s="38"/>
      <c r="E66" s="170">
        <f t="shared" si="7"/>
        <v>0</v>
      </c>
      <c r="F66" s="171">
        <f t="shared" si="1"/>
        <v>0</v>
      </c>
      <c r="G66" s="170">
        <f t="shared" si="8"/>
        <v>0</v>
      </c>
      <c r="H66" s="172">
        <f t="shared" si="9"/>
        <v>0</v>
      </c>
      <c r="I66" s="60"/>
      <c r="J66" s="61"/>
      <c r="K66" s="65"/>
      <c r="L66" s="5"/>
    </row>
    <row r="67" spans="2:12" x14ac:dyDescent="0.25">
      <c r="B67" s="97"/>
      <c r="C67" s="157"/>
      <c r="D67" s="38"/>
      <c r="E67" s="170">
        <f t="shared" si="7"/>
        <v>0</v>
      </c>
      <c r="F67" s="171">
        <f t="shared" si="1"/>
        <v>0</v>
      </c>
      <c r="G67" s="170">
        <f t="shared" si="8"/>
        <v>0</v>
      </c>
      <c r="H67" s="172">
        <f t="shared" si="9"/>
        <v>0</v>
      </c>
      <c r="I67" s="60"/>
      <c r="J67" s="61"/>
      <c r="K67" s="65"/>
      <c r="L67" s="5"/>
    </row>
    <row r="68" spans="2:12" x14ac:dyDescent="0.25">
      <c r="B68" s="97"/>
      <c r="C68" s="157"/>
      <c r="D68" s="38"/>
      <c r="E68" s="170">
        <f t="shared" si="7"/>
        <v>0</v>
      </c>
      <c r="F68" s="171">
        <f t="shared" si="1"/>
        <v>0</v>
      </c>
      <c r="G68" s="170">
        <f t="shared" si="8"/>
        <v>0</v>
      </c>
      <c r="H68" s="172">
        <f t="shared" si="9"/>
        <v>0</v>
      </c>
      <c r="I68" s="60"/>
      <c r="J68" s="61"/>
      <c r="K68" s="65"/>
      <c r="L68" s="5"/>
    </row>
    <row r="69" spans="2:12" x14ac:dyDescent="0.25">
      <c r="B69" s="97"/>
      <c r="C69" s="157"/>
      <c r="D69" s="38"/>
      <c r="E69" s="170">
        <f t="shared" si="7"/>
        <v>0</v>
      </c>
      <c r="F69" s="171">
        <f t="shared" si="1"/>
        <v>0</v>
      </c>
      <c r="G69" s="170">
        <f t="shared" si="8"/>
        <v>0</v>
      </c>
      <c r="H69" s="172">
        <f t="shared" si="9"/>
        <v>0</v>
      </c>
      <c r="I69" s="60"/>
      <c r="J69" s="61"/>
      <c r="K69" s="65"/>
      <c r="L69" s="5"/>
    </row>
    <row r="70" spans="2:12" x14ac:dyDescent="0.25">
      <c r="B70" s="97"/>
      <c r="C70" s="157"/>
      <c r="D70" s="38"/>
      <c r="E70" s="170">
        <f t="shared" si="7"/>
        <v>0</v>
      </c>
      <c r="F70" s="171">
        <f t="shared" si="1"/>
        <v>0</v>
      </c>
      <c r="G70" s="170">
        <f t="shared" si="8"/>
        <v>0</v>
      </c>
      <c r="H70" s="172">
        <f t="shared" si="9"/>
        <v>0</v>
      </c>
      <c r="I70" s="60"/>
      <c r="J70" s="61"/>
      <c r="K70" s="65"/>
      <c r="L70" s="5"/>
    </row>
    <row r="71" spans="2:12" x14ac:dyDescent="0.25">
      <c r="B71" s="97"/>
      <c r="C71" s="157"/>
      <c r="D71" s="38"/>
      <c r="E71" s="170">
        <f t="shared" si="7"/>
        <v>0</v>
      </c>
      <c r="F71" s="171">
        <f t="shared" si="1"/>
        <v>0</v>
      </c>
      <c r="G71" s="170">
        <f t="shared" si="8"/>
        <v>0</v>
      </c>
      <c r="H71" s="172">
        <f t="shared" si="9"/>
        <v>0</v>
      </c>
      <c r="I71" s="60"/>
      <c r="J71" s="61"/>
      <c r="K71" s="65"/>
      <c r="L71" s="5"/>
    </row>
    <row r="72" spans="2:12" x14ac:dyDescent="0.25">
      <c r="B72" s="97"/>
      <c r="C72" s="157"/>
      <c r="D72" s="38"/>
      <c r="E72" s="170">
        <f t="shared" si="7"/>
        <v>0</v>
      </c>
      <c r="F72" s="171">
        <f t="shared" si="1"/>
        <v>0</v>
      </c>
      <c r="G72" s="170">
        <f t="shared" si="8"/>
        <v>0</v>
      </c>
      <c r="H72" s="172">
        <f t="shared" si="9"/>
        <v>0</v>
      </c>
      <c r="I72" s="60"/>
      <c r="J72" s="61"/>
      <c r="K72" s="65"/>
      <c r="L72" s="5"/>
    </row>
    <row r="73" spans="2:12" x14ac:dyDescent="0.25">
      <c r="B73" s="97"/>
      <c r="C73" s="157"/>
      <c r="D73" s="38"/>
      <c r="E73" s="170">
        <f t="shared" si="7"/>
        <v>0</v>
      </c>
      <c r="F73" s="171">
        <f t="shared" si="1"/>
        <v>0</v>
      </c>
      <c r="G73" s="170">
        <f t="shared" si="8"/>
        <v>0</v>
      </c>
      <c r="H73" s="172">
        <f t="shared" si="9"/>
        <v>0</v>
      </c>
      <c r="I73" s="60"/>
      <c r="J73" s="61"/>
      <c r="K73" s="65"/>
      <c r="L73" s="5"/>
    </row>
    <row r="74" spans="2:12" x14ac:dyDescent="0.25">
      <c r="B74" s="97"/>
      <c r="C74" s="157"/>
      <c r="D74" s="38"/>
      <c r="E74" s="170">
        <f t="shared" si="7"/>
        <v>0</v>
      </c>
      <c r="F74" s="171">
        <f t="shared" si="1"/>
        <v>0</v>
      </c>
      <c r="G74" s="170">
        <f t="shared" si="8"/>
        <v>0</v>
      </c>
      <c r="H74" s="172">
        <f t="shared" si="9"/>
        <v>0</v>
      </c>
      <c r="I74" s="60"/>
      <c r="J74" s="61"/>
      <c r="K74" s="65"/>
      <c r="L74" s="5"/>
    </row>
    <row r="75" spans="2:12" x14ac:dyDescent="0.25">
      <c r="B75" s="97"/>
      <c r="C75" s="157"/>
      <c r="D75" s="38"/>
      <c r="E75" s="170">
        <f t="shared" si="7"/>
        <v>0</v>
      </c>
      <c r="F75" s="171">
        <f t="shared" ref="F75:F106" si="10">IF(
    OR(
        ISNUMBER(SEARCH("Capital Call: Investments", $D75)),
        ISNUMBER(SEARCH("Capital Call: Management Fees/Partnership Expenses", $D75)),
        ISNUMBER(SEARCH("Capital Call: Working Capital", $D75)),
        ISNUMBER(SEARCH("Capital Call: Fund-level Subscription Facility Fees/Interest", $D75)),
        ISNUMBER(SEARCH("Deemed GP Contribution from LPs", $D75)),
        ISNUMBER(SEARCH("Distribution: Permanent", $D75)),
        ISNUMBER(SEARCH("Distribution: Recallable", $D75)),
        ISNUMBER(SEARCH("Distribution: Return of Excess Capital Called: Investments", $D75)),
        ISNUMBER(SEARCH("Distribution: Return of Excess Capital Called: Management Fees/Partnership Expenses", $D75)),
        ISNUMBER(SEARCH("NAV", $D75))
    ),
    $C75,
    0
)</f>
        <v>0</v>
      </c>
      <c r="G75" s="170">
        <f t="shared" si="8"/>
        <v>0</v>
      </c>
      <c r="H75" s="172">
        <f t="shared" ref="H75:H106" si="11">IF(
    OR(
        ISNUMBER(SEARCH("Capital Call: Investments", $D75)),
        ISNUMBER(SEARCH("Capital Call: Management Fees/Partnership Expenses", $D75)),
        ISNUMBER(SEARCH("Capital Call: Working Capital", $D75)),
        ISNUMBER(SEARCH("Fund-level Subscription Facility Drawdown: Investments", $D75)),
        ISNUMBER(SEARCH("Fund-level Subscription Facility Drawdown: Management Fees/Partnership Expenses", $D75)),
        ISNUMBER(SEARCH("Fund-level Subscription Facility Drawdown: Working Capital", $D75)),
        ISNUMBER(SEARCH("Synthetic Distribution: Fund-level Subscription Facility Repayment: Investments", $D75)),
        ISNUMBER(SEARCH("Synthetic Distribution: Fund-level Subscription Facility Repayment: Management Fees/Partnership Expenses", $D75)),
        ISNUMBER(SEARCH("Deemed GP Contribution from LPs", $D75)),
        ISNUMBER(SEARCH("Distribution: Permanent", $D75)),
        ISNUMBER(SEARCH("Distribution: Recallable", $D75)),
        ISNUMBER(SEARCH("Distribution: Return of Excess Capital Called: Investments", $D75)),
        ISNUMBER(SEARCH("Distribution: Return of Excess Capital Called: Management Fees/Partnership Expenses", $D75)),
        ISNUMBER(SEARCH("Gross up Outstanding Balance from Fund-level Subscription Facility", $D75)),
        ISNUMBER(SEARCH("NAV", $D75))
    ),
    $C75,
    0
)</f>
        <v>0</v>
      </c>
      <c r="I75" s="60"/>
      <c r="J75" s="61"/>
      <c r="K75" s="65"/>
      <c r="L75" s="5"/>
    </row>
    <row r="76" spans="2:12" x14ac:dyDescent="0.25">
      <c r="B76" s="97"/>
      <c r="C76" s="157"/>
      <c r="D76" s="38"/>
      <c r="E76" s="170">
        <f t="shared" si="7"/>
        <v>0</v>
      </c>
      <c r="F76" s="171">
        <f t="shared" si="10"/>
        <v>0</v>
      </c>
      <c r="G76" s="170">
        <f t="shared" si="8"/>
        <v>0</v>
      </c>
      <c r="H76" s="172">
        <f t="shared" si="11"/>
        <v>0</v>
      </c>
      <c r="I76" s="60"/>
      <c r="J76" s="61"/>
      <c r="K76" s="65"/>
      <c r="L76" s="5"/>
    </row>
    <row r="77" spans="2:12" x14ac:dyDescent="0.25">
      <c r="B77" s="97"/>
      <c r="C77" s="157"/>
      <c r="D77" s="38"/>
      <c r="E77" s="170">
        <f t="shared" si="7"/>
        <v>0</v>
      </c>
      <c r="F77" s="171">
        <f t="shared" si="10"/>
        <v>0</v>
      </c>
      <c r="G77" s="170">
        <f t="shared" si="8"/>
        <v>0</v>
      </c>
      <c r="H77" s="172">
        <f t="shared" si="11"/>
        <v>0</v>
      </c>
      <c r="I77" s="60"/>
      <c r="J77" s="61"/>
      <c r="K77" s="65"/>
      <c r="L77" s="5"/>
    </row>
    <row r="78" spans="2:12" x14ac:dyDescent="0.25">
      <c r="B78" s="97"/>
      <c r="C78" s="157"/>
      <c r="D78" s="38"/>
      <c r="E78" s="170">
        <f t="shared" si="7"/>
        <v>0</v>
      </c>
      <c r="F78" s="171">
        <f t="shared" si="10"/>
        <v>0</v>
      </c>
      <c r="G78" s="170">
        <f t="shared" si="8"/>
        <v>0</v>
      </c>
      <c r="H78" s="172">
        <f t="shared" si="11"/>
        <v>0</v>
      </c>
      <c r="I78" s="60"/>
      <c r="J78" s="61"/>
      <c r="K78" s="65"/>
      <c r="L78" s="5"/>
    </row>
    <row r="79" spans="2:12" x14ac:dyDescent="0.25">
      <c r="B79" s="97"/>
      <c r="C79" s="157"/>
      <c r="D79" s="38"/>
      <c r="E79" s="170">
        <f t="shared" si="7"/>
        <v>0</v>
      </c>
      <c r="F79" s="171">
        <f t="shared" si="10"/>
        <v>0</v>
      </c>
      <c r="G79" s="170">
        <f t="shared" si="8"/>
        <v>0</v>
      </c>
      <c r="H79" s="172">
        <f t="shared" si="11"/>
        <v>0</v>
      </c>
      <c r="I79" s="60"/>
      <c r="J79" s="61"/>
      <c r="K79" s="65"/>
      <c r="L79" s="5"/>
    </row>
    <row r="80" spans="2:12" x14ac:dyDescent="0.25">
      <c r="B80" s="97"/>
      <c r="C80" s="157"/>
      <c r="D80" s="38"/>
      <c r="E80" s="170">
        <f t="shared" si="7"/>
        <v>0</v>
      </c>
      <c r="F80" s="171">
        <f t="shared" si="10"/>
        <v>0</v>
      </c>
      <c r="G80" s="170">
        <f t="shared" si="8"/>
        <v>0</v>
      </c>
      <c r="H80" s="172">
        <f t="shared" si="11"/>
        <v>0</v>
      </c>
      <c r="I80" s="60"/>
      <c r="J80" s="61"/>
      <c r="K80" s="65"/>
      <c r="L80" s="5"/>
    </row>
    <row r="81" spans="2:12" x14ac:dyDescent="0.25">
      <c r="B81" s="97"/>
      <c r="C81" s="157"/>
      <c r="D81" s="38"/>
      <c r="E81" s="170">
        <f t="shared" si="7"/>
        <v>0</v>
      </c>
      <c r="F81" s="171">
        <f t="shared" si="10"/>
        <v>0</v>
      </c>
      <c r="G81" s="170">
        <f t="shared" si="8"/>
        <v>0</v>
      </c>
      <c r="H81" s="172">
        <f t="shared" si="11"/>
        <v>0</v>
      </c>
      <c r="I81" s="60"/>
      <c r="J81" s="61"/>
      <c r="K81" s="65"/>
      <c r="L81" s="5"/>
    </row>
    <row r="82" spans="2:12" x14ac:dyDescent="0.25">
      <c r="B82" s="97"/>
      <c r="C82" s="157"/>
      <c r="D82" s="38"/>
      <c r="E82" s="170">
        <f t="shared" si="7"/>
        <v>0</v>
      </c>
      <c r="F82" s="171">
        <f t="shared" si="10"/>
        <v>0</v>
      </c>
      <c r="G82" s="170">
        <f t="shared" si="8"/>
        <v>0</v>
      </c>
      <c r="H82" s="172">
        <f t="shared" si="11"/>
        <v>0</v>
      </c>
      <c r="I82" s="60"/>
      <c r="J82" s="61"/>
      <c r="K82" s="65"/>
      <c r="L82" s="5"/>
    </row>
    <row r="83" spans="2:12" x14ac:dyDescent="0.25">
      <c r="B83" s="97"/>
      <c r="C83" s="157"/>
      <c r="D83" s="38"/>
      <c r="E83" s="170">
        <f t="shared" si="7"/>
        <v>0</v>
      </c>
      <c r="F83" s="171">
        <f t="shared" si="10"/>
        <v>0</v>
      </c>
      <c r="G83" s="170">
        <f t="shared" si="8"/>
        <v>0</v>
      </c>
      <c r="H83" s="172">
        <f t="shared" si="11"/>
        <v>0</v>
      </c>
      <c r="I83" s="60"/>
      <c r="J83" s="61"/>
      <c r="K83" s="65"/>
      <c r="L83" s="5"/>
    </row>
    <row r="84" spans="2:12" x14ac:dyDescent="0.25">
      <c r="B84" s="97"/>
      <c r="C84" s="157"/>
      <c r="D84" s="38"/>
      <c r="E84" s="170">
        <f t="shared" si="7"/>
        <v>0</v>
      </c>
      <c r="F84" s="171">
        <f t="shared" si="10"/>
        <v>0</v>
      </c>
      <c r="G84" s="170">
        <f t="shared" si="8"/>
        <v>0</v>
      </c>
      <c r="H84" s="172">
        <f t="shared" si="11"/>
        <v>0</v>
      </c>
      <c r="I84" s="60"/>
      <c r="J84" s="61"/>
      <c r="K84" s="65"/>
      <c r="L84" s="5"/>
    </row>
    <row r="85" spans="2:12" x14ac:dyDescent="0.25">
      <c r="B85" s="97"/>
      <c r="C85" s="157"/>
      <c r="D85" s="38"/>
      <c r="E85" s="170">
        <f t="shared" si="7"/>
        <v>0</v>
      </c>
      <c r="F85" s="171">
        <f t="shared" si="10"/>
        <v>0</v>
      </c>
      <c r="G85" s="170">
        <f t="shared" si="8"/>
        <v>0</v>
      </c>
      <c r="H85" s="172">
        <f t="shared" si="11"/>
        <v>0</v>
      </c>
      <c r="I85" s="60"/>
      <c r="J85" s="61"/>
      <c r="K85" s="65"/>
      <c r="L85" s="5"/>
    </row>
    <row r="86" spans="2:12" x14ac:dyDescent="0.25">
      <c r="B86" s="97"/>
      <c r="C86" s="157"/>
      <c r="D86" s="38"/>
      <c r="E86" s="170">
        <f t="shared" si="7"/>
        <v>0</v>
      </c>
      <c r="F86" s="171">
        <f t="shared" si="10"/>
        <v>0</v>
      </c>
      <c r="G86" s="170">
        <f t="shared" si="8"/>
        <v>0</v>
      </c>
      <c r="H86" s="172">
        <f t="shared" si="11"/>
        <v>0</v>
      </c>
      <c r="I86" s="60"/>
      <c r="J86" s="61"/>
      <c r="K86" s="65"/>
      <c r="L86" s="5"/>
    </row>
    <row r="87" spans="2:12" x14ac:dyDescent="0.25">
      <c r="B87" s="97"/>
      <c r="C87" s="157"/>
      <c r="D87" s="38"/>
      <c r="E87" s="170">
        <f t="shared" si="7"/>
        <v>0</v>
      </c>
      <c r="F87" s="171">
        <f t="shared" si="10"/>
        <v>0</v>
      </c>
      <c r="G87" s="170">
        <f t="shared" si="8"/>
        <v>0</v>
      </c>
      <c r="H87" s="172">
        <f t="shared" si="11"/>
        <v>0</v>
      </c>
      <c r="I87" s="60"/>
      <c r="J87" s="61"/>
      <c r="K87" s="65"/>
      <c r="L87" s="5"/>
    </row>
    <row r="88" spans="2:12" x14ac:dyDescent="0.25">
      <c r="B88" s="97"/>
      <c r="C88" s="157"/>
      <c r="D88" s="38"/>
      <c r="E88" s="170">
        <f t="shared" si="7"/>
        <v>0</v>
      </c>
      <c r="F88" s="171">
        <f t="shared" si="10"/>
        <v>0</v>
      </c>
      <c r="G88" s="170">
        <f t="shared" si="8"/>
        <v>0</v>
      </c>
      <c r="H88" s="172">
        <f t="shared" si="11"/>
        <v>0</v>
      </c>
      <c r="I88" s="60"/>
      <c r="J88" s="61"/>
      <c r="K88" s="65"/>
      <c r="L88" s="5"/>
    </row>
    <row r="89" spans="2:12" x14ac:dyDescent="0.25">
      <c r="B89" s="97"/>
      <c r="C89" s="157"/>
      <c r="D89" s="38"/>
      <c r="E89" s="170">
        <f t="shared" si="7"/>
        <v>0</v>
      </c>
      <c r="F89" s="171">
        <f t="shared" si="10"/>
        <v>0</v>
      </c>
      <c r="G89" s="170">
        <f t="shared" si="8"/>
        <v>0</v>
      </c>
      <c r="H89" s="172">
        <f t="shared" si="11"/>
        <v>0</v>
      </c>
      <c r="I89" s="60"/>
      <c r="J89" s="61"/>
      <c r="K89" s="65"/>
      <c r="L89" s="5"/>
    </row>
    <row r="90" spans="2:12" x14ac:dyDescent="0.25">
      <c r="B90" s="97"/>
      <c r="C90" s="157"/>
      <c r="D90" s="38"/>
      <c r="E90" s="170">
        <f t="shared" si="7"/>
        <v>0</v>
      </c>
      <c r="F90" s="171">
        <f t="shared" si="10"/>
        <v>0</v>
      </c>
      <c r="G90" s="170">
        <f t="shared" si="8"/>
        <v>0</v>
      </c>
      <c r="H90" s="172">
        <f t="shared" si="11"/>
        <v>0</v>
      </c>
      <c r="I90" s="60"/>
      <c r="J90" s="61"/>
      <c r="K90" s="65"/>
      <c r="L90" s="5"/>
    </row>
    <row r="91" spans="2:12" x14ac:dyDescent="0.25">
      <c r="B91" s="97"/>
      <c r="C91" s="157"/>
      <c r="D91" s="38"/>
      <c r="E91" s="170">
        <f t="shared" si="7"/>
        <v>0</v>
      </c>
      <c r="F91" s="171">
        <f t="shared" si="10"/>
        <v>0</v>
      </c>
      <c r="G91" s="170">
        <f t="shared" si="8"/>
        <v>0</v>
      </c>
      <c r="H91" s="172">
        <f t="shared" si="11"/>
        <v>0</v>
      </c>
      <c r="I91" s="60"/>
      <c r="J91" s="61"/>
      <c r="K91" s="65"/>
      <c r="L91" s="5"/>
    </row>
    <row r="92" spans="2:12" x14ac:dyDescent="0.25">
      <c r="B92" s="97"/>
      <c r="C92" s="157"/>
      <c r="D92" s="38"/>
      <c r="E92" s="170">
        <f t="shared" si="7"/>
        <v>0</v>
      </c>
      <c r="F92" s="171">
        <f t="shared" si="10"/>
        <v>0</v>
      </c>
      <c r="G92" s="170">
        <f t="shared" si="8"/>
        <v>0</v>
      </c>
      <c r="H92" s="172">
        <f t="shared" si="11"/>
        <v>0</v>
      </c>
      <c r="I92" s="60"/>
      <c r="J92" s="61"/>
      <c r="K92" s="65"/>
      <c r="L92" s="5"/>
    </row>
    <row r="93" spans="2:12" x14ac:dyDescent="0.25">
      <c r="B93" s="97"/>
      <c r="C93" s="157"/>
      <c r="D93" s="38"/>
      <c r="E93" s="170">
        <f t="shared" si="7"/>
        <v>0</v>
      </c>
      <c r="F93" s="171">
        <f t="shared" si="10"/>
        <v>0</v>
      </c>
      <c r="G93" s="170">
        <f t="shared" si="8"/>
        <v>0</v>
      </c>
      <c r="H93" s="172">
        <f t="shared" si="11"/>
        <v>0</v>
      </c>
      <c r="I93" s="60"/>
      <c r="J93" s="61"/>
      <c r="K93" s="65"/>
      <c r="L93" s="5"/>
    </row>
    <row r="94" spans="2:12" x14ac:dyDescent="0.25">
      <c r="B94" s="97"/>
      <c r="C94" s="157"/>
      <c r="D94" s="38"/>
      <c r="E94" s="170">
        <f t="shared" si="7"/>
        <v>0</v>
      </c>
      <c r="F94" s="171">
        <f t="shared" si="10"/>
        <v>0</v>
      </c>
      <c r="G94" s="170">
        <f t="shared" si="8"/>
        <v>0</v>
      </c>
      <c r="H94" s="172">
        <f t="shared" si="11"/>
        <v>0</v>
      </c>
      <c r="I94" s="60"/>
      <c r="J94" s="61"/>
      <c r="K94" s="65"/>
      <c r="L94" s="5"/>
    </row>
    <row r="95" spans="2:12" x14ac:dyDescent="0.25">
      <c r="B95" s="97"/>
      <c r="C95" s="157"/>
      <c r="D95" s="38"/>
      <c r="E95" s="170">
        <f t="shared" si="7"/>
        <v>0</v>
      </c>
      <c r="F95" s="171">
        <f t="shared" si="10"/>
        <v>0</v>
      </c>
      <c r="G95" s="170">
        <f t="shared" si="8"/>
        <v>0</v>
      </c>
      <c r="H95" s="172">
        <f t="shared" si="11"/>
        <v>0</v>
      </c>
      <c r="I95" s="60"/>
      <c r="J95" s="61"/>
      <c r="K95" s="65"/>
      <c r="L95" s="5"/>
    </row>
    <row r="96" spans="2:12" x14ac:dyDescent="0.25">
      <c r="B96" s="97"/>
      <c r="C96" s="157"/>
      <c r="D96" s="38"/>
      <c r="E96" s="170">
        <f t="shared" si="7"/>
        <v>0</v>
      </c>
      <c r="F96" s="171">
        <f t="shared" si="10"/>
        <v>0</v>
      </c>
      <c r="G96" s="170">
        <f t="shared" si="8"/>
        <v>0</v>
      </c>
      <c r="H96" s="172">
        <f t="shared" si="11"/>
        <v>0</v>
      </c>
      <c r="I96" s="60"/>
      <c r="J96" s="61"/>
      <c r="K96" s="65"/>
      <c r="L96" s="5"/>
    </row>
    <row r="97" spans="2:12" x14ac:dyDescent="0.25">
      <c r="B97" s="97"/>
      <c r="C97" s="157"/>
      <c r="D97" s="38"/>
      <c r="E97" s="170">
        <f t="shared" si="7"/>
        <v>0</v>
      </c>
      <c r="F97" s="171">
        <f t="shared" si="10"/>
        <v>0</v>
      </c>
      <c r="G97" s="170">
        <f t="shared" si="8"/>
        <v>0</v>
      </c>
      <c r="H97" s="172">
        <f t="shared" si="11"/>
        <v>0</v>
      </c>
      <c r="I97" s="60"/>
      <c r="J97" s="61"/>
      <c r="K97" s="65"/>
      <c r="L97" s="5"/>
    </row>
    <row r="98" spans="2:12" x14ac:dyDescent="0.25">
      <c r="B98" s="97"/>
      <c r="C98" s="157"/>
      <c r="D98" s="38"/>
      <c r="E98" s="170">
        <f t="shared" si="7"/>
        <v>0</v>
      </c>
      <c r="F98" s="171">
        <f t="shared" si="10"/>
        <v>0</v>
      </c>
      <c r="G98" s="170">
        <f t="shared" si="8"/>
        <v>0</v>
      </c>
      <c r="H98" s="172">
        <f t="shared" si="11"/>
        <v>0</v>
      </c>
      <c r="I98" s="60"/>
      <c r="J98" s="61"/>
      <c r="K98" s="65"/>
      <c r="L98" s="5"/>
    </row>
    <row r="99" spans="2:12" x14ac:dyDescent="0.25">
      <c r="B99" s="97"/>
      <c r="C99" s="157"/>
      <c r="D99" s="38"/>
      <c r="E99" s="170">
        <f t="shared" si="7"/>
        <v>0</v>
      </c>
      <c r="F99" s="171">
        <f t="shared" si="10"/>
        <v>0</v>
      </c>
      <c r="G99" s="170">
        <f t="shared" ref="G99:G106" si="12">IF(
    OR(
        ISNUMBER(SEARCH("Capital Call: Investments", $D99)),
        ISNUMBER(SEARCH("Fund-level Subscription Facility Drawdown: Investments", $D99)),
        ISNUMBER(SEARCH("Capital Call: Working Capital", $D99)),
        ISNUMBER(SEARCH("Fund-level Subscription Facility Drawdown: Working Capital", $D99)),
        ISNUMBER(SEARCH("Synthetic Distribution: Fund-level Subscription Facility Repayment: Investments", $D99)),
        ISNUMBER(SEARCH("Carry / Clawback", $D99)),
        ISNUMBER(SEARCH("Distribution: Permanent", $D99)),
        ISNUMBER(SEARCH("Distribution: Recallable", $D99)),
        ISNUMBER(SEARCH("Distribution: Return of Excess Capital Called: Investments", $D99)),
        ISNUMBER(SEARCH("Quarter-end Adjustment for Carry Allocation", $D99)),
        ISNUMBER(SEARCH("Quarter-end Adjustment for Accrued Management Fees/Partnership Expenses", $D99)),
        ISNUMBER(SEARCH("Gross up Outstanding Balance from Fund-level Subscription Facility", $D99)),
        ISNUMBER(SEARCH("NAV", $D99))
    ),
    $C99,
    0
)</f>
        <v>0</v>
      </c>
      <c r="H99" s="172">
        <f t="shared" si="11"/>
        <v>0</v>
      </c>
      <c r="I99" s="60"/>
      <c r="J99" s="61"/>
      <c r="K99" s="65"/>
      <c r="L99" s="5"/>
    </row>
    <row r="100" spans="2:12" x14ac:dyDescent="0.25">
      <c r="B100" s="97"/>
      <c r="C100" s="157"/>
      <c r="D100" s="38"/>
      <c r="E100" s="170">
        <f t="shared" ref="E100:E106" si="13">IF(
    OR(
        ISNUMBER(SEARCH("Capital Call: Investments", $D100)),
        ISNUMBER(SEARCH("Capital Call: Working Capital", $D100)),
        ISNUMBER(SEARCH("Carry / Clawback", $D100)),
        ISNUMBER(SEARCH("Distribution: Permanent", $D100)),
        ISNUMBER(SEARCH("Distribution: Recallable", $D100)),
        ISNUMBER(SEARCH("Distribution: Return of Excess Capital Called: Investments", $D100)),
        ISNUMBER(SEARCH("Quarter-end Adjustment for Carry Allocation", $D100)),
        ISNUMBER(SEARCH("Quarter-end Adjustment for Accrued Management Fees/Partnership Expenses", $D100)),
        ISNUMBER(SEARCH("Quarter-end Adjustment for Accrued Interest from Fund-level Subscription Facility", $D100)),
        ISNUMBER(SEARCH("NAV", $D100))
    ),
    $C100,
    0
)</f>
        <v>0</v>
      </c>
      <c r="F100" s="171">
        <f t="shared" si="10"/>
        <v>0</v>
      </c>
      <c r="G100" s="170">
        <f t="shared" si="12"/>
        <v>0</v>
      </c>
      <c r="H100" s="172">
        <f t="shared" si="11"/>
        <v>0</v>
      </c>
      <c r="I100" s="60"/>
      <c r="J100" s="61"/>
      <c r="K100" s="65"/>
      <c r="L100" s="5"/>
    </row>
    <row r="101" spans="2:12" x14ac:dyDescent="0.25">
      <c r="B101" s="97"/>
      <c r="C101" s="157"/>
      <c r="D101" s="38"/>
      <c r="E101" s="170">
        <f t="shared" si="13"/>
        <v>0</v>
      </c>
      <c r="F101" s="171">
        <f t="shared" si="10"/>
        <v>0</v>
      </c>
      <c r="G101" s="170">
        <f t="shared" si="12"/>
        <v>0</v>
      </c>
      <c r="H101" s="172">
        <f t="shared" si="11"/>
        <v>0</v>
      </c>
      <c r="I101" s="60"/>
      <c r="J101" s="61"/>
      <c r="K101" s="65"/>
      <c r="L101" s="5"/>
    </row>
    <row r="102" spans="2:12" x14ac:dyDescent="0.25">
      <c r="B102" s="97"/>
      <c r="C102" s="157"/>
      <c r="D102" s="38"/>
      <c r="E102" s="170">
        <f t="shared" si="13"/>
        <v>0</v>
      </c>
      <c r="F102" s="171">
        <f t="shared" si="10"/>
        <v>0</v>
      </c>
      <c r="G102" s="170">
        <f t="shared" si="12"/>
        <v>0</v>
      </c>
      <c r="H102" s="172">
        <f t="shared" si="11"/>
        <v>0</v>
      </c>
      <c r="I102" s="60"/>
      <c r="J102" s="61"/>
      <c r="K102" s="65"/>
      <c r="L102" s="5"/>
    </row>
    <row r="103" spans="2:12" x14ac:dyDescent="0.25">
      <c r="B103" s="97"/>
      <c r="C103" s="157"/>
      <c r="D103" s="38"/>
      <c r="E103" s="170">
        <f t="shared" si="13"/>
        <v>0</v>
      </c>
      <c r="F103" s="171">
        <f t="shared" si="10"/>
        <v>0</v>
      </c>
      <c r="G103" s="170">
        <f t="shared" si="12"/>
        <v>0</v>
      </c>
      <c r="H103" s="172">
        <f t="shared" si="11"/>
        <v>0</v>
      </c>
      <c r="I103" s="60"/>
      <c r="J103" s="61"/>
      <c r="K103" s="65"/>
      <c r="L103" s="5"/>
    </row>
    <row r="104" spans="2:12" x14ac:dyDescent="0.25">
      <c r="B104" s="97"/>
      <c r="C104" s="157"/>
      <c r="D104" s="38"/>
      <c r="E104" s="170">
        <f t="shared" si="13"/>
        <v>0</v>
      </c>
      <c r="F104" s="171">
        <f t="shared" si="10"/>
        <v>0</v>
      </c>
      <c r="G104" s="170">
        <f t="shared" si="12"/>
        <v>0</v>
      </c>
      <c r="H104" s="172">
        <f t="shared" si="11"/>
        <v>0</v>
      </c>
      <c r="I104" s="60"/>
      <c r="J104" s="61"/>
      <c r="K104" s="65"/>
      <c r="L104" s="5"/>
    </row>
    <row r="105" spans="2:12" x14ac:dyDescent="0.25">
      <c r="B105" s="97"/>
      <c r="C105" s="157"/>
      <c r="D105" s="38"/>
      <c r="E105" s="170">
        <f t="shared" si="13"/>
        <v>0</v>
      </c>
      <c r="F105" s="171">
        <f t="shared" si="10"/>
        <v>0</v>
      </c>
      <c r="G105" s="170">
        <f t="shared" si="12"/>
        <v>0</v>
      </c>
      <c r="H105" s="172">
        <f t="shared" si="11"/>
        <v>0</v>
      </c>
      <c r="I105" s="60"/>
      <c r="J105" s="61"/>
      <c r="K105" s="65"/>
      <c r="L105" s="5"/>
    </row>
    <row r="106" spans="2:12" ht="13" thickBot="1" x14ac:dyDescent="0.3">
      <c r="B106" s="87"/>
      <c r="C106" s="169"/>
      <c r="D106" s="78"/>
      <c r="E106" s="294">
        <f t="shared" si="13"/>
        <v>0</v>
      </c>
      <c r="F106" s="186">
        <f t="shared" si="10"/>
        <v>0</v>
      </c>
      <c r="G106" s="294">
        <f t="shared" si="12"/>
        <v>0</v>
      </c>
      <c r="H106" s="295">
        <f t="shared" si="11"/>
        <v>0</v>
      </c>
    </row>
    <row r="108" spans="2:12" ht="13.5" thickBot="1" x14ac:dyDescent="0.3">
      <c r="B108" s="94" t="s">
        <v>79</v>
      </c>
    </row>
    <row r="109" spans="2:12" ht="93" customHeight="1" thickBot="1" x14ac:dyDescent="0.3">
      <c r="B109" s="346"/>
      <c r="C109" s="347"/>
      <c r="D109" s="347"/>
      <c r="E109" s="347"/>
      <c r="F109" s="347"/>
      <c r="G109" s="347"/>
      <c r="H109" s="348"/>
    </row>
    <row r="112" spans="2:12" x14ac:dyDescent="0.25">
      <c r="B112" s="288" t="s">
        <v>140</v>
      </c>
    </row>
    <row r="116" spans="2:7" x14ac:dyDescent="0.25">
      <c r="B116" s="345"/>
      <c r="C116" s="345"/>
      <c r="D116" s="345"/>
      <c r="E116" s="345"/>
      <c r="F116" s="345"/>
      <c r="G116" s="54"/>
    </row>
    <row r="117" spans="2:7" x14ac:dyDescent="0.25">
      <c r="B117" s="345"/>
      <c r="C117" s="345"/>
      <c r="D117" s="345"/>
      <c r="E117" s="345"/>
      <c r="F117" s="345"/>
      <c r="G117" s="54"/>
    </row>
    <row r="120" spans="2:7" x14ac:dyDescent="0.25">
      <c r="B120" s="1"/>
    </row>
  </sheetData>
  <mergeCells count="17">
    <mergeCell ref="B116:F116"/>
    <mergeCell ref="B109:H109"/>
    <mergeCell ref="B117:F117"/>
    <mergeCell ref="E5:H5"/>
    <mergeCell ref="M7:Q7"/>
    <mergeCell ref="M14:P14"/>
    <mergeCell ref="M20:P20"/>
    <mergeCell ref="S5:W5"/>
    <mergeCell ref="B6:C6"/>
    <mergeCell ref="D6:D7"/>
    <mergeCell ref="E6:H6"/>
    <mergeCell ref="M8:M9"/>
    <mergeCell ref="N8:O8"/>
    <mergeCell ref="P8:Q8"/>
    <mergeCell ref="S6:S7"/>
    <mergeCell ref="T6:U6"/>
    <mergeCell ref="V6:W6"/>
  </mergeCells>
  <pageMargins left="0.7" right="0.7" top="0.75" bottom="0.75" header="0.3" footer="0.3"/>
  <pageSetup scale="25" fitToHeight="0" orientation="landscape" r:id="rId1"/>
  <headerFooter>
    <oddHeader>&amp;L&amp;G&amp;C&amp;"Arial,Regular"Granular Methodology Template - Sample</oddHeader>
  </headerFooter>
  <rowBreaks count="1" manualBreakCount="1">
    <brk id="107" min="1" max="16" man="1"/>
  </rowBreaks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A75835-F5F7-4E12-9130-C75BAD53ABDC}">
          <x14:formula1>
            <xm:f>'Transaction Type Mapping'!$L$3:$L$22</xm:f>
          </x14:formula1>
          <xm:sqref>D8:D10 D38:D106 D32:D36 D24:D30 D21:D22 D16:D19 D12:D14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0F30-0006-4EB3-B888-4FADB2A3B9B6}">
  <sheetPr>
    <tabColor theme="3" tint="0.249977111117893"/>
  </sheetPr>
  <dimension ref="A1:U23"/>
  <sheetViews>
    <sheetView showGridLines="0" zoomScale="70" zoomScaleNormal="70" zoomScalePageLayoutView="70" workbookViewId="0"/>
  </sheetViews>
  <sheetFormatPr defaultColWidth="24.1796875" defaultRowHeight="15.5" x14ac:dyDescent="0.3"/>
  <cols>
    <col min="1" max="1" width="23.54296875" style="80" customWidth="1"/>
    <col min="2" max="2" width="20.90625" style="84" customWidth="1"/>
    <col min="3" max="3" width="89.453125" style="80" customWidth="1"/>
    <col min="4" max="7" width="30.7265625" style="80" customWidth="1"/>
    <col min="8" max="8" width="43.453125" style="219" customWidth="1"/>
    <col min="9" max="9" width="21.54296875" style="22" customWidth="1"/>
    <col min="10" max="10" width="24.1796875" style="22" customWidth="1"/>
    <col min="11" max="16384" width="24.1796875" style="22"/>
  </cols>
  <sheetData>
    <row r="1" spans="1:21" ht="20" x14ac:dyDescent="0.3">
      <c r="A1" s="85" t="s">
        <v>129</v>
      </c>
      <c r="B1" s="81"/>
      <c r="C1" s="76"/>
      <c r="D1" s="76"/>
      <c r="E1" s="76"/>
      <c r="F1" s="76"/>
      <c r="G1" s="287"/>
    </row>
    <row r="2" spans="1:21" ht="15.5" customHeight="1" x14ac:dyDescent="0.3">
      <c r="A2" s="318" t="s">
        <v>133</v>
      </c>
      <c r="B2" s="319">
        <v>45473</v>
      </c>
      <c r="C2" s="77"/>
      <c r="D2" s="90"/>
      <c r="E2" s="90"/>
      <c r="F2" s="90"/>
      <c r="G2" s="287"/>
    </row>
    <row r="3" spans="1:21" ht="15.5" customHeight="1" x14ac:dyDescent="0.3">
      <c r="A3" s="318" t="s">
        <v>134</v>
      </c>
      <c r="B3" s="320" t="s">
        <v>135</v>
      </c>
      <c r="C3" s="77"/>
      <c r="D3" s="90"/>
      <c r="E3" s="90"/>
      <c r="F3" s="90"/>
      <c r="G3" s="287"/>
    </row>
    <row r="4" spans="1:21" ht="15.5" customHeight="1" x14ac:dyDescent="0.3">
      <c r="A4" s="318" t="s">
        <v>136</v>
      </c>
      <c r="B4" s="321"/>
      <c r="C4" s="77"/>
      <c r="D4" s="90"/>
      <c r="E4" s="90"/>
      <c r="F4" s="90"/>
      <c r="G4" s="287"/>
    </row>
    <row r="5" spans="1:21" x14ac:dyDescent="0.3">
      <c r="A5" s="86"/>
      <c r="B5" s="82"/>
      <c r="C5" s="77"/>
      <c r="D5" s="90"/>
      <c r="E5" s="90"/>
      <c r="F5" s="90"/>
      <c r="G5" s="287"/>
    </row>
    <row r="6" spans="1:21" ht="16" thickBot="1" x14ac:dyDescent="0.35">
      <c r="A6" s="86" t="s">
        <v>80</v>
      </c>
      <c r="B6" s="82"/>
      <c r="C6" s="77"/>
      <c r="D6" s="90"/>
      <c r="E6" s="90"/>
      <c r="F6" s="90"/>
      <c r="G6" s="287"/>
    </row>
    <row r="7" spans="1:21" ht="15" customHeight="1" thickBot="1" x14ac:dyDescent="0.35">
      <c r="A7" s="327" t="s">
        <v>3</v>
      </c>
      <c r="B7" s="328"/>
      <c r="C7" s="357" t="s">
        <v>4</v>
      </c>
      <c r="D7" s="327" t="s">
        <v>5</v>
      </c>
      <c r="E7" s="332"/>
      <c r="F7" s="332"/>
      <c r="G7" s="333"/>
      <c r="H7" s="220"/>
      <c r="I7" s="23"/>
      <c r="J7" s="23"/>
      <c r="K7" s="23"/>
      <c r="L7" s="23"/>
      <c r="M7" s="23"/>
    </row>
    <row r="8" spans="1:21" ht="39.5" thickBot="1" x14ac:dyDescent="0.35">
      <c r="A8" s="73" t="s">
        <v>9</v>
      </c>
      <c r="B8" s="21" t="s">
        <v>10</v>
      </c>
      <c r="C8" s="358"/>
      <c r="D8" s="21" t="s">
        <v>11</v>
      </c>
      <c r="E8" s="21" t="s">
        <v>12</v>
      </c>
      <c r="F8" s="21" t="s">
        <v>13</v>
      </c>
      <c r="G8" s="72" t="s">
        <v>14</v>
      </c>
      <c r="H8" s="225" t="s">
        <v>15</v>
      </c>
      <c r="I8" s="68" t="s">
        <v>16</v>
      </c>
      <c r="J8" s="23"/>
      <c r="K8" s="23"/>
      <c r="L8" s="23"/>
      <c r="M8" s="23"/>
    </row>
    <row r="9" spans="1:21" ht="26.5" thickTop="1" x14ac:dyDescent="0.3">
      <c r="A9" s="114">
        <v>44757</v>
      </c>
      <c r="B9" s="187">
        <v>-15000</v>
      </c>
      <c r="C9" s="115" t="s">
        <v>21</v>
      </c>
      <c r="D9" s="189">
        <v>0</v>
      </c>
      <c r="E9" s="189">
        <v>0</v>
      </c>
      <c r="F9" s="189">
        <v>-15000</v>
      </c>
      <c r="G9" s="190">
        <v>-15000</v>
      </c>
      <c r="H9" s="222" t="s">
        <v>81</v>
      </c>
      <c r="I9" s="256">
        <v>15000</v>
      </c>
      <c r="J9" s="71"/>
      <c r="K9" s="71"/>
      <c r="L9" s="71"/>
      <c r="M9" s="71"/>
    </row>
    <row r="10" spans="1:21" ht="26" x14ac:dyDescent="0.35">
      <c r="A10" s="114">
        <v>44757</v>
      </c>
      <c r="B10" s="187">
        <v>-300</v>
      </c>
      <c r="C10" s="115" t="s">
        <v>25</v>
      </c>
      <c r="D10" s="189">
        <v>0</v>
      </c>
      <c r="E10" s="189">
        <v>0</v>
      </c>
      <c r="F10" s="189">
        <v>0</v>
      </c>
      <c r="G10" s="190">
        <v>-300</v>
      </c>
      <c r="H10" s="223" t="s">
        <v>82</v>
      </c>
      <c r="I10" s="257">
        <v>15300</v>
      </c>
      <c r="J10" s="31"/>
      <c r="K10" s="31"/>
      <c r="L10" s="31"/>
      <c r="M10" s="31"/>
      <c r="N10" s="25"/>
      <c r="O10" s="25"/>
      <c r="P10" s="25"/>
      <c r="Q10" s="25"/>
    </row>
    <row r="11" spans="1:21" ht="26" x14ac:dyDescent="0.35">
      <c r="A11" s="114">
        <v>44757</v>
      </c>
      <c r="B11" s="187">
        <v>-700</v>
      </c>
      <c r="C11" s="66" t="s">
        <v>29</v>
      </c>
      <c r="D11" s="189">
        <v>0</v>
      </c>
      <c r="E11" s="189">
        <v>0</v>
      </c>
      <c r="F11" s="189">
        <v>-700</v>
      </c>
      <c r="G11" s="190">
        <v>-700</v>
      </c>
      <c r="H11" s="223" t="s">
        <v>30</v>
      </c>
      <c r="I11" s="257">
        <v>16000</v>
      </c>
      <c r="J11" s="31"/>
      <c r="K11" s="31"/>
      <c r="L11" s="31"/>
      <c r="M11" s="31"/>
      <c r="N11" s="25"/>
      <c r="O11" s="25"/>
      <c r="P11" s="25"/>
      <c r="Q11" s="25"/>
    </row>
    <row r="12" spans="1:21" ht="77.5" customHeight="1" thickBot="1" x14ac:dyDescent="0.4">
      <c r="A12" s="74">
        <v>44835</v>
      </c>
      <c r="B12" s="188">
        <v>-100</v>
      </c>
      <c r="C12" s="112" t="s">
        <v>34</v>
      </c>
      <c r="D12" s="156">
        <v>0</v>
      </c>
      <c r="E12" s="156">
        <v>-100</v>
      </c>
      <c r="F12" s="156">
        <v>0</v>
      </c>
      <c r="G12" s="172">
        <v>0</v>
      </c>
      <c r="H12" s="223" t="s">
        <v>83</v>
      </c>
      <c r="I12" s="257">
        <v>16000</v>
      </c>
      <c r="J12" s="31"/>
      <c r="K12" s="31"/>
      <c r="L12" s="31"/>
      <c r="M12" s="31"/>
      <c r="N12" s="25"/>
      <c r="O12" s="25"/>
      <c r="P12" s="25"/>
      <c r="Q12" s="25"/>
      <c r="R12" s="25"/>
      <c r="S12" s="25"/>
      <c r="T12" s="25"/>
      <c r="U12" s="25"/>
    </row>
    <row r="13" spans="1:21" ht="26" x14ac:dyDescent="0.35">
      <c r="A13" s="258">
        <v>44880</v>
      </c>
      <c r="B13" s="163">
        <v>-700</v>
      </c>
      <c r="C13" s="131" t="s">
        <v>25</v>
      </c>
      <c r="D13" s="177">
        <v>0</v>
      </c>
      <c r="E13" s="178">
        <v>0</v>
      </c>
      <c r="F13" s="177">
        <v>0</v>
      </c>
      <c r="G13" s="206">
        <v>-700</v>
      </c>
      <c r="H13" s="223" t="s">
        <v>42</v>
      </c>
      <c r="I13" s="247">
        <v>16000</v>
      </c>
      <c r="J13" s="31"/>
      <c r="K13" s="31"/>
      <c r="L13" s="31"/>
      <c r="M13" s="31"/>
      <c r="N13" s="25"/>
      <c r="O13" s="25"/>
      <c r="P13" s="25"/>
      <c r="Q13" s="25"/>
      <c r="R13" s="25"/>
      <c r="S13" s="25"/>
      <c r="T13" s="25"/>
      <c r="U13" s="25"/>
    </row>
    <row r="14" spans="1:21" ht="39.5" thickBot="1" x14ac:dyDescent="0.4">
      <c r="A14" s="259">
        <v>44880</v>
      </c>
      <c r="B14" s="164">
        <v>700</v>
      </c>
      <c r="C14" s="133" t="s">
        <v>29</v>
      </c>
      <c r="D14" s="179">
        <v>0</v>
      </c>
      <c r="E14" s="180">
        <v>0</v>
      </c>
      <c r="F14" s="179">
        <v>700</v>
      </c>
      <c r="G14" s="207">
        <v>700</v>
      </c>
      <c r="H14" s="223" t="s">
        <v>45</v>
      </c>
      <c r="I14" s="247">
        <v>16000</v>
      </c>
      <c r="J14" s="31"/>
      <c r="K14" s="31"/>
      <c r="L14" s="31"/>
      <c r="M14" s="31"/>
      <c r="N14" s="25"/>
      <c r="O14" s="25"/>
      <c r="P14" s="25"/>
      <c r="Q14" s="25"/>
      <c r="R14" s="25"/>
      <c r="S14" s="25"/>
      <c r="T14" s="25"/>
      <c r="U14" s="25"/>
    </row>
    <row r="15" spans="1:21" ht="14" x14ac:dyDescent="0.3">
      <c r="A15" s="114">
        <v>45017</v>
      </c>
      <c r="B15" s="187">
        <v>-15000</v>
      </c>
      <c r="C15" s="116" t="s">
        <v>47</v>
      </c>
      <c r="D15" s="189">
        <v>-15000</v>
      </c>
      <c r="E15" s="189">
        <v>-15000</v>
      </c>
      <c r="F15" s="189">
        <v>-15000</v>
      </c>
      <c r="G15" s="190">
        <v>-15000</v>
      </c>
      <c r="H15" s="223" t="s">
        <v>48</v>
      </c>
      <c r="I15" s="257">
        <v>16000</v>
      </c>
      <c r="J15" s="71"/>
      <c r="K15" s="71"/>
      <c r="L15" s="71"/>
      <c r="M15" s="71"/>
    </row>
    <row r="16" spans="1:21" ht="78" x14ac:dyDescent="0.3">
      <c r="A16" s="114">
        <v>45017</v>
      </c>
      <c r="B16" s="187">
        <v>-1000</v>
      </c>
      <c r="C16" s="116" t="s">
        <v>49</v>
      </c>
      <c r="D16" s="189">
        <v>0</v>
      </c>
      <c r="E16" s="189">
        <v>-1000</v>
      </c>
      <c r="F16" s="189">
        <v>0</v>
      </c>
      <c r="G16" s="190">
        <v>-1000</v>
      </c>
      <c r="H16" s="223" t="s">
        <v>84</v>
      </c>
      <c r="I16" s="257">
        <v>16000</v>
      </c>
      <c r="J16" s="71"/>
      <c r="K16" s="71"/>
      <c r="L16" s="71"/>
      <c r="M16" s="71"/>
    </row>
    <row r="17" spans="1:13" ht="26" x14ac:dyDescent="0.3">
      <c r="A17" s="114">
        <v>45019</v>
      </c>
      <c r="B17" s="187">
        <v>15000</v>
      </c>
      <c r="C17" s="116" t="s">
        <v>53</v>
      </c>
      <c r="D17" s="189">
        <v>0</v>
      </c>
      <c r="E17" s="189">
        <v>0</v>
      </c>
      <c r="F17" s="189">
        <v>15000</v>
      </c>
      <c r="G17" s="190">
        <v>15000</v>
      </c>
      <c r="H17" s="223" t="s">
        <v>54</v>
      </c>
      <c r="I17" s="257">
        <v>15000</v>
      </c>
      <c r="J17" s="71"/>
      <c r="K17" s="71"/>
      <c r="L17" s="71"/>
      <c r="M17" s="71"/>
    </row>
    <row r="18" spans="1:13" ht="26" x14ac:dyDescent="0.3">
      <c r="A18" s="114">
        <v>45019</v>
      </c>
      <c r="B18" s="187">
        <v>1000</v>
      </c>
      <c r="C18" s="116" t="s">
        <v>55</v>
      </c>
      <c r="D18" s="189">
        <v>0</v>
      </c>
      <c r="E18" s="189">
        <v>0</v>
      </c>
      <c r="F18" s="189">
        <v>0</v>
      </c>
      <c r="G18" s="190">
        <v>1000</v>
      </c>
      <c r="H18" s="223" t="s">
        <v>54</v>
      </c>
      <c r="I18" s="257">
        <v>0</v>
      </c>
      <c r="J18" s="71"/>
      <c r="K18" s="71"/>
      <c r="L18" s="71"/>
      <c r="M18" s="71"/>
    </row>
    <row r="19" spans="1:13" ht="14.5" thickBot="1" x14ac:dyDescent="0.35">
      <c r="A19" s="87">
        <v>45473</v>
      </c>
      <c r="B19" s="260" t="s">
        <v>85</v>
      </c>
      <c r="C19" s="261" t="s">
        <v>78</v>
      </c>
      <c r="D19" s="260" t="s">
        <v>85</v>
      </c>
      <c r="E19" s="260" t="s">
        <v>85</v>
      </c>
      <c r="F19" s="260" t="s">
        <v>85</v>
      </c>
      <c r="G19" s="262" t="s">
        <v>85</v>
      </c>
      <c r="H19" s="226"/>
      <c r="I19" s="192"/>
      <c r="J19" s="23"/>
      <c r="K19" s="23"/>
      <c r="L19" s="23"/>
      <c r="M19" s="23"/>
    </row>
    <row r="20" spans="1:13" ht="14" x14ac:dyDescent="0.3">
      <c r="A20" s="88"/>
      <c r="B20" s="83"/>
      <c r="C20" s="153" t="s">
        <v>86</v>
      </c>
      <c r="D20" s="191">
        <f>SUM(D9:D18)</f>
        <v>-15000</v>
      </c>
      <c r="E20" s="191">
        <f>SUM(E9:E18)</f>
        <v>-16100</v>
      </c>
      <c r="F20" s="191">
        <f>SUM(F9:F18)</f>
        <v>-15000</v>
      </c>
      <c r="G20" s="191">
        <f>SUM(G9:G18)</f>
        <v>-16000</v>
      </c>
      <c r="H20" s="220"/>
      <c r="I20" s="23"/>
      <c r="J20" s="23"/>
      <c r="K20" s="23"/>
      <c r="L20" s="23"/>
      <c r="M20" s="23"/>
    </row>
    <row r="21" spans="1:13" ht="14" x14ac:dyDescent="0.3">
      <c r="A21" s="88"/>
      <c r="B21" s="83"/>
      <c r="C21" s="79"/>
      <c r="D21" s="83"/>
      <c r="F21" s="83"/>
      <c r="G21" s="83"/>
      <c r="H21" s="220"/>
      <c r="I21" s="23"/>
      <c r="J21" s="23"/>
      <c r="K21" s="23"/>
      <c r="L21" s="23"/>
      <c r="M21" s="23"/>
    </row>
    <row r="22" spans="1:13" x14ac:dyDescent="0.3">
      <c r="A22" s="289" t="str">
        <f>'Granular Template_Sample'!B112</f>
        <v>Sample Cash Flow Mapping - Granular Methodology (v. 1.1) – This packet was last updated on April 28, 2025</v>
      </c>
      <c r="E22" s="83"/>
    </row>
    <row r="23" spans="1:13" x14ac:dyDescent="0.3">
      <c r="A23" s="1"/>
    </row>
  </sheetData>
  <mergeCells count="3">
    <mergeCell ref="A7:B7"/>
    <mergeCell ref="C7:C8"/>
    <mergeCell ref="D7:G7"/>
  </mergeCells>
  <pageMargins left="0.7" right="0.7" top="0.75" bottom="0.75" header="0.3" footer="0.3"/>
  <pageSetup scale="38" orientation="landscape" r:id="rId1"/>
  <headerFooter>
    <oddHeader>&amp;L&amp;G&amp;C&amp;"Arial,Regular"Granular Methodology - Subscription Facility - Example 1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84DB7E2-99C6-4BD6-AB3B-839DBA96ED68}">
          <x14:formula1>
            <xm:f>'Transaction Type Mapping'!$L$3:$L$22</xm:f>
          </x14:formula1>
          <xm:sqref>C11 C13:C14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D8D5-10F8-41EB-B6B0-5B96D739480D}">
  <sheetPr>
    <tabColor theme="3" tint="0.249977111117893"/>
  </sheetPr>
  <dimension ref="A1:U26"/>
  <sheetViews>
    <sheetView showGridLines="0" zoomScale="80" zoomScaleNormal="80" zoomScalePageLayoutView="70" workbookViewId="0"/>
  </sheetViews>
  <sheetFormatPr defaultColWidth="24.1796875" defaultRowHeight="15.5" x14ac:dyDescent="0.3"/>
  <cols>
    <col min="1" max="1" width="23.54296875" style="80" customWidth="1"/>
    <col min="2" max="2" width="20.90625" style="84" customWidth="1"/>
    <col min="3" max="3" width="89.453125" style="80" customWidth="1"/>
    <col min="4" max="7" width="30.7265625" style="80" customWidth="1"/>
    <col min="8" max="8" width="43.36328125" style="219" customWidth="1"/>
    <col min="9" max="9" width="21.54296875" style="22" customWidth="1"/>
    <col min="10" max="10" width="24.1796875" style="22" customWidth="1"/>
    <col min="11" max="16384" width="24.1796875" style="22"/>
  </cols>
  <sheetData>
    <row r="1" spans="1:21" ht="20" x14ac:dyDescent="0.3">
      <c r="A1" s="85" t="s">
        <v>131</v>
      </c>
      <c r="B1" s="81"/>
      <c r="C1" s="76"/>
      <c r="D1" s="76"/>
      <c r="E1" s="76"/>
      <c r="F1" s="76"/>
      <c r="G1" s="287"/>
    </row>
    <row r="2" spans="1:21" ht="15.5" customHeight="1" x14ac:dyDescent="0.3">
      <c r="A2" s="318" t="s">
        <v>133</v>
      </c>
      <c r="B2" s="319">
        <v>45473</v>
      </c>
      <c r="C2" s="77"/>
      <c r="D2" s="90"/>
      <c r="E2" s="90"/>
      <c r="F2" s="90"/>
      <c r="G2" s="287"/>
    </row>
    <row r="3" spans="1:21" ht="15.5" customHeight="1" x14ac:dyDescent="0.3">
      <c r="A3" s="318" t="s">
        <v>134</v>
      </c>
      <c r="B3" s="320" t="s">
        <v>135</v>
      </c>
      <c r="C3" s="77"/>
      <c r="D3" s="90"/>
      <c r="E3" s="90"/>
      <c r="F3" s="90"/>
      <c r="G3" s="287"/>
    </row>
    <row r="4" spans="1:21" ht="15.5" customHeight="1" x14ac:dyDescent="0.3">
      <c r="A4" s="318" t="s">
        <v>136</v>
      </c>
      <c r="B4" s="321"/>
      <c r="C4" s="77"/>
      <c r="D4" s="90"/>
      <c r="E4" s="90"/>
      <c r="F4" s="90"/>
      <c r="G4" s="287"/>
    </row>
    <row r="5" spans="1:21" x14ac:dyDescent="0.3">
      <c r="A5" s="86"/>
      <c r="B5" s="82"/>
      <c r="C5" s="77"/>
      <c r="D5" s="90"/>
      <c r="E5" s="90"/>
      <c r="F5" s="90"/>
      <c r="G5" s="287"/>
    </row>
    <row r="6" spans="1:21" ht="16" thickBot="1" x14ac:dyDescent="0.35">
      <c r="A6" s="86" t="s">
        <v>87</v>
      </c>
      <c r="B6" s="82"/>
      <c r="C6" s="77"/>
      <c r="D6" s="90"/>
      <c r="E6" s="90"/>
      <c r="F6" s="90"/>
      <c r="G6" s="287"/>
    </row>
    <row r="7" spans="1:21" ht="15" customHeight="1" thickBot="1" x14ac:dyDescent="0.35">
      <c r="A7" s="327" t="s">
        <v>3</v>
      </c>
      <c r="B7" s="328"/>
      <c r="C7" s="357" t="s">
        <v>4</v>
      </c>
      <c r="D7" s="359" t="s">
        <v>5</v>
      </c>
      <c r="E7" s="359"/>
      <c r="F7" s="359"/>
      <c r="G7" s="360"/>
      <c r="H7" s="220"/>
      <c r="I7" s="23"/>
      <c r="J7" s="23"/>
      <c r="K7" s="23"/>
      <c r="L7" s="23"/>
      <c r="M7" s="23"/>
    </row>
    <row r="8" spans="1:21" ht="39.5" thickBot="1" x14ac:dyDescent="0.35">
      <c r="A8" s="73" t="s">
        <v>9</v>
      </c>
      <c r="B8" s="21" t="s">
        <v>10</v>
      </c>
      <c r="C8" s="358"/>
      <c r="D8" s="21" t="s">
        <v>11</v>
      </c>
      <c r="E8" s="21" t="s">
        <v>12</v>
      </c>
      <c r="F8" s="21" t="s">
        <v>13</v>
      </c>
      <c r="G8" s="72" t="s">
        <v>14</v>
      </c>
      <c r="H8" s="221" t="s">
        <v>15</v>
      </c>
      <c r="I8" s="68" t="s">
        <v>16</v>
      </c>
      <c r="J8" s="23"/>
      <c r="K8" s="23"/>
      <c r="L8" s="23"/>
      <c r="M8" s="23"/>
    </row>
    <row r="9" spans="1:21" ht="26.5" thickTop="1" x14ac:dyDescent="0.3">
      <c r="A9" s="74">
        <v>44757</v>
      </c>
      <c r="B9" s="188">
        <v>-15000</v>
      </c>
      <c r="C9" s="113" t="s">
        <v>21</v>
      </c>
      <c r="D9" s="156">
        <v>0</v>
      </c>
      <c r="E9" s="156">
        <v>0</v>
      </c>
      <c r="F9" s="156">
        <v>-15000</v>
      </c>
      <c r="G9" s="172">
        <v>-15000</v>
      </c>
      <c r="H9" s="222" t="s">
        <v>81</v>
      </c>
      <c r="I9" s="256">
        <v>15000</v>
      </c>
      <c r="J9" s="23"/>
      <c r="K9" s="23"/>
      <c r="L9" s="23"/>
      <c r="M9" s="23"/>
    </row>
    <row r="10" spans="1:21" ht="26" x14ac:dyDescent="0.35">
      <c r="A10" s="74">
        <v>44757</v>
      </c>
      <c r="B10" s="188">
        <v>-300</v>
      </c>
      <c r="C10" s="113" t="s">
        <v>25</v>
      </c>
      <c r="D10" s="156">
        <v>0</v>
      </c>
      <c r="E10" s="156">
        <v>0</v>
      </c>
      <c r="F10" s="156">
        <v>0</v>
      </c>
      <c r="G10" s="172">
        <v>-300</v>
      </c>
      <c r="H10" s="223" t="s">
        <v>82</v>
      </c>
      <c r="I10" s="256">
        <v>15300</v>
      </c>
      <c r="J10" s="31"/>
      <c r="K10" s="31"/>
      <c r="L10" s="31"/>
      <c r="M10" s="31"/>
      <c r="N10" s="25"/>
      <c r="O10" s="25"/>
      <c r="P10" s="25"/>
      <c r="Q10" s="25"/>
    </row>
    <row r="11" spans="1:21" ht="26" x14ac:dyDescent="0.35">
      <c r="A11" s="74">
        <v>44757</v>
      </c>
      <c r="B11" s="188">
        <v>-700</v>
      </c>
      <c r="C11" s="35" t="s">
        <v>29</v>
      </c>
      <c r="D11" s="156">
        <v>0</v>
      </c>
      <c r="E11" s="156">
        <v>0</v>
      </c>
      <c r="F11" s="156">
        <v>-700</v>
      </c>
      <c r="G11" s="172">
        <v>-700</v>
      </c>
      <c r="H11" s="223" t="s">
        <v>30</v>
      </c>
      <c r="I11" s="256">
        <v>16000</v>
      </c>
      <c r="J11" s="31"/>
      <c r="K11" s="31"/>
      <c r="L11" s="31"/>
      <c r="M11" s="31"/>
      <c r="N11" s="25"/>
      <c r="O11" s="25"/>
      <c r="P11" s="25"/>
      <c r="Q11" s="25"/>
    </row>
    <row r="12" spans="1:21" ht="71" customHeight="1" x14ac:dyDescent="0.35">
      <c r="A12" s="74">
        <v>44835</v>
      </c>
      <c r="B12" s="188">
        <v>-100</v>
      </c>
      <c r="C12" s="112" t="s">
        <v>34</v>
      </c>
      <c r="D12" s="156">
        <v>0</v>
      </c>
      <c r="E12" s="156">
        <v>-100</v>
      </c>
      <c r="F12" s="156">
        <v>0</v>
      </c>
      <c r="G12" s="172">
        <v>0</v>
      </c>
      <c r="H12" s="223" t="s">
        <v>83</v>
      </c>
      <c r="I12" s="256">
        <v>16000</v>
      </c>
      <c r="J12" s="31"/>
      <c r="K12" s="31"/>
      <c r="L12" s="31"/>
      <c r="M12" s="31"/>
      <c r="N12" s="25"/>
      <c r="O12" s="25"/>
      <c r="P12" s="25"/>
      <c r="Q12" s="25"/>
      <c r="R12" s="25"/>
      <c r="S12" s="25"/>
      <c r="T12" s="25"/>
      <c r="U12" s="25"/>
    </row>
    <row r="13" spans="1:21" ht="26" x14ac:dyDescent="0.3">
      <c r="A13" s="89">
        <v>44849</v>
      </c>
      <c r="B13" s="193">
        <v>-10000</v>
      </c>
      <c r="C13" s="67" t="s">
        <v>21</v>
      </c>
      <c r="D13" s="194">
        <v>0</v>
      </c>
      <c r="E13" s="194">
        <v>0</v>
      </c>
      <c r="F13" s="194">
        <v>-10000</v>
      </c>
      <c r="G13" s="195">
        <v>-10000</v>
      </c>
      <c r="H13" s="224" t="s">
        <v>81</v>
      </c>
      <c r="I13" s="256">
        <v>26000</v>
      </c>
      <c r="J13" s="23"/>
      <c r="K13" s="23"/>
      <c r="L13" s="23"/>
      <c r="M13" s="23"/>
    </row>
    <row r="14" spans="1:21" ht="26" x14ac:dyDescent="0.3">
      <c r="A14" s="89">
        <v>44849</v>
      </c>
      <c r="B14" s="193">
        <v>-500</v>
      </c>
      <c r="C14" s="70" t="s">
        <v>29</v>
      </c>
      <c r="D14" s="194">
        <v>0</v>
      </c>
      <c r="E14" s="194">
        <v>0</v>
      </c>
      <c r="F14" s="194">
        <v>-500</v>
      </c>
      <c r="G14" s="195">
        <v>-500</v>
      </c>
      <c r="H14" s="224" t="s">
        <v>88</v>
      </c>
      <c r="I14" s="256">
        <v>26500</v>
      </c>
      <c r="J14" s="23"/>
      <c r="K14" s="23"/>
      <c r="L14" s="23"/>
      <c r="M14" s="23"/>
    </row>
    <row r="15" spans="1:21" ht="26" hidden="1" x14ac:dyDescent="0.35">
      <c r="A15" s="258">
        <v>44880</v>
      </c>
      <c r="B15" s="163">
        <v>-700</v>
      </c>
      <c r="C15" s="131" t="s">
        <v>25</v>
      </c>
      <c r="D15" s="196">
        <v>0</v>
      </c>
      <c r="E15" s="197">
        <v>0</v>
      </c>
      <c r="F15" s="196">
        <v>0</v>
      </c>
      <c r="G15" s="206">
        <v>-700</v>
      </c>
      <c r="H15" s="223" t="s">
        <v>89</v>
      </c>
      <c r="I15" s="256">
        <v>16000</v>
      </c>
      <c r="J15" s="31"/>
      <c r="K15" s="31"/>
      <c r="L15" s="31"/>
      <c r="M15" s="31"/>
      <c r="N15" s="25"/>
      <c r="O15" s="25"/>
      <c r="P15" s="25"/>
      <c r="Q15" s="25"/>
      <c r="R15" s="25"/>
      <c r="S15" s="25"/>
      <c r="T15" s="25"/>
      <c r="U15" s="25"/>
    </row>
    <row r="16" spans="1:21" ht="39.5" hidden="1" thickBot="1" x14ac:dyDescent="0.4">
      <c r="A16" s="259">
        <v>44880</v>
      </c>
      <c r="B16" s="164">
        <v>700</v>
      </c>
      <c r="C16" s="133" t="s">
        <v>29</v>
      </c>
      <c r="D16" s="198">
        <v>0</v>
      </c>
      <c r="E16" s="199">
        <v>0</v>
      </c>
      <c r="F16" s="198">
        <v>700</v>
      </c>
      <c r="G16" s="207">
        <v>700</v>
      </c>
      <c r="H16" s="223" t="s">
        <v>45</v>
      </c>
      <c r="I16" s="256">
        <v>16000</v>
      </c>
      <c r="J16" s="31"/>
      <c r="K16" s="31"/>
      <c r="L16" s="31"/>
      <c r="M16" s="31"/>
      <c r="N16" s="25"/>
      <c r="O16" s="25"/>
      <c r="P16" s="25"/>
      <c r="Q16" s="25"/>
      <c r="R16" s="25"/>
      <c r="S16" s="25"/>
      <c r="T16" s="25"/>
      <c r="U16" s="25"/>
    </row>
    <row r="17" spans="1:13" ht="24.5" customHeight="1" x14ac:dyDescent="0.3">
      <c r="A17" s="74">
        <v>45017</v>
      </c>
      <c r="B17" s="188">
        <v>-15000</v>
      </c>
      <c r="C17" s="35" t="s">
        <v>47</v>
      </c>
      <c r="D17" s="156">
        <v>-15000</v>
      </c>
      <c r="E17" s="156">
        <v>-15000</v>
      </c>
      <c r="F17" s="156">
        <v>-15000</v>
      </c>
      <c r="G17" s="172">
        <v>-15000</v>
      </c>
      <c r="H17" s="224" t="s">
        <v>48</v>
      </c>
      <c r="I17" s="256">
        <v>26500</v>
      </c>
      <c r="J17" s="23"/>
      <c r="K17" s="23"/>
      <c r="L17" s="23"/>
      <c r="M17" s="23"/>
    </row>
    <row r="18" spans="1:13" ht="82.5" customHeight="1" x14ac:dyDescent="0.3">
      <c r="A18" s="74">
        <v>45017</v>
      </c>
      <c r="B18" s="188">
        <v>-1000</v>
      </c>
      <c r="C18" s="35" t="s">
        <v>49</v>
      </c>
      <c r="D18" s="156">
        <v>0</v>
      </c>
      <c r="E18" s="156">
        <v>-1000</v>
      </c>
      <c r="F18" s="156">
        <v>0</v>
      </c>
      <c r="G18" s="172">
        <v>-1000</v>
      </c>
      <c r="H18" s="224" t="s">
        <v>50</v>
      </c>
      <c r="I18" s="256">
        <v>26500</v>
      </c>
      <c r="J18" s="23"/>
      <c r="K18" s="23"/>
      <c r="L18" s="23"/>
      <c r="M18" s="23"/>
    </row>
    <row r="19" spans="1:13" ht="26" x14ac:dyDescent="0.3">
      <c r="A19" s="74">
        <v>45019</v>
      </c>
      <c r="B19" s="188">
        <v>15000</v>
      </c>
      <c r="C19" s="35" t="s">
        <v>53</v>
      </c>
      <c r="D19" s="156">
        <v>0</v>
      </c>
      <c r="E19" s="156">
        <v>0</v>
      </c>
      <c r="F19" s="156">
        <v>15000</v>
      </c>
      <c r="G19" s="172">
        <v>15000</v>
      </c>
      <c r="H19" s="224" t="s">
        <v>54</v>
      </c>
      <c r="I19" s="256">
        <v>11500</v>
      </c>
      <c r="J19" s="23"/>
      <c r="K19" s="23"/>
      <c r="L19" s="23"/>
      <c r="M19" s="23"/>
    </row>
    <row r="20" spans="1:13" ht="26" x14ac:dyDescent="0.3">
      <c r="A20" s="74">
        <v>45019</v>
      </c>
      <c r="B20" s="188">
        <v>1000</v>
      </c>
      <c r="C20" s="35" t="s">
        <v>55</v>
      </c>
      <c r="D20" s="156">
        <v>0</v>
      </c>
      <c r="E20" s="156">
        <v>0</v>
      </c>
      <c r="F20" s="156">
        <v>0</v>
      </c>
      <c r="G20" s="172">
        <v>1000</v>
      </c>
      <c r="H20" s="224" t="s">
        <v>54</v>
      </c>
      <c r="I20" s="256">
        <v>10500</v>
      </c>
      <c r="J20" s="23"/>
      <c r="K20" s="23"/>
      <c r="L20" s="23"/>
      <c r="M20" s="23"/>
    </row>
    <row r="21" spans="1:13" ht="30.65" customHeight="1" x14ac:dyDescent="0.3">
      <c r="A21" s="89">
        <v>45473</v>
      </c>
      <c r="B21" s="193">
        <v>10500</v>
      </c>
      <c r="C21" s="67" t="s">
        <v>76</v>
      </c>
      <c r="D21" s="194">
        <v>0</v>
      </c>
      <c r="E21" s="194">
        <v>0</v>
      </c>
      <c r="F21" s="194">
        <v>10500</v>
      </c>
      <c r="G21" s="195">
        <v>10500</v>
      </c>
      <c r="H21" s="224" t="s">
        <v>77</v>
      </c>
      <c r="I21" s="256">
        <v>10500</v>
      </c>
      <c r="J21" s="31"/>
      <c r="K21" s="31"/>
      <c r="L21" s="31"/>
      <c r="M21" s="31"/>
    </row>
    <row r="22" spans="1:13" ht="14.5" thickBot="1" x14ac:dyDescent="0.35">
      <c r="A22" s="87">
        <v>45473</v>
      </c>
      <c r="B22" s="260" t="s">
        <v>85</v>
      </c>
      <c r="C22" s="78" t="s">
        <v>78</v>
      </c>
      <c r="D22" s="260" t="s">
        <v>85</v>
      </c>
      <c r="E22" s="260" t="s">
        <v>85</v>
      </c>
      <c r="F22" s="260" t="s">
        <v>85</v>
      </c>
      <c r="G22" s="262" t="s">
        <v>85</v>
      </c>
      <c r="H22" s="226"/>
      <c r="I22" s="192"/>
      <c r="J22" s="23"/>
      <c r="K22" s="23"/>
      <c r="L22" s="23"/>
      <c r="M22" s="23"/>
    </row>
    <row r="23" spans="1:13" ht="14" x14ac:dyDescent="0.3">
      <c r="A23" s="88"/>
      <c r="B23" s="83"/>
      <c r="C23" s="153" t="s">
        <v>86</v>
      </c>
      <c r="D23" s="191">
        <f>SUM(D9:D21)</f>
        <v>-15000</v>
      </c>
      <c r="E23" s="191">
        <f t="shared" ref="E23:G23" si="0">SUM(E9:E21)</f>
        <v>-16100</v>
      </c>
      <c r="F23" s="191">
        <f t="shared" si="0"/>
        <v>-15000</v>
      </c>
      <c r="G23" s="191">
        <f t="shared" si="0"/>
        <v>-16000</v>
      </c>
      <c r="H23" s="220"/>
      <c r="I23" s="23"/>
      <c r="J23" s="23"/>
      <c r="K23" s="23"/>
      <c r="L23" s="23"/>
      <c r="M23" s="23"/>
    </row>
    <row r="24" spans="1:13" ht="14" x14ac:dyDescent="0.3">
      <c r="A24" s="88"/>
      <c r="B24" s="83"/>
      <c r="C24" s="79"/>
      <c r="D24" s="83"/>
      <c r="E24" s="83"/>
      <c r="F24" s="83"/>
      <c r="G24" s="83"/>
      <c r="H24" s="220"/>
      <c r="I24" s="23"/>
      <c r="J24" s="23"/>
      <c r="K24" s="23"/>
      <c r="L24" s="23"/>
      <c r="M24" s="23"/>
    </row>
    <row r="25" spans="1:13" x14ac:dyDescent="0.3">
      <c r="A25" s="289" t="str">
        <f>'Granular Template_Sample'!B112</f>
        <v>Sample Cash Flow Mapping - Granular Methodology (v. 1.1) – This packet was last updated on April 28, 2025</v>
      </c>
    </row>
    <row r="26" spans="1:13" x14ac:dyDescent="0.3">
      <c r="A26" s="1"/>
    </row>
  </sheetData>
  <mergeCells count="3">
    <mergeCell ref="A7:B7"/>
    <mergeCell ref="C7:C8"/>
    <mergeCell ref="D7:G7"/>
  </mergeCells>
  <pageMargins left="0.7" right="0.7" top="0.75" bottom="0.75" header="0.3" footer="0.3"/>
  <pageSetup scale="38" orientation="landscape" r:id="rId1"/>
  <headerFooter>
    <oddHeader>&amp;L&amp;G&amp;C&amp;"Arial,Regular"Granular Methodology - Subscription Facility - Example 2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9977CBE6-2E1D-45F7-889C-1505C0D1B324}">
          <x14:formula1>
            <xm:f>'Transaction Type Mapping'!$L$3:$L$14</xm:f>
          </x14:formula1>
          <xm:sqref>C13:C14</xm:sqref>
        </x14:dataValidation>
        <x14:dataValidation type="list" allowBlank="1" showInputMessage="1" showErrorMessage="1" xr:uid="{B301520E-CF56-4E1A-8ADE-1CF86220AE38}">
          <x14:formula1>
            <xm:f>'Transaction Type Mapping'!$L$3:$L$22</xm:f>
          </x14:formula1>
          <xm:sqref>C11 C15:C16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3FDB-0159-445E-99AE-A0B3363701CF}">
  <sheetPr>
    <tabColor theme="3" tint="0.499984740745262"/>
  </sheetPr>
  <dimension ref="A1:O16"/>
  <sheetViews>
    <sheetView showGridLines="0" zoomScale="80" zoomScaleNormal="80" zoomScalePageLayoutView="70" workbookViewId="0"/>
  </sheetViews>
  <sheetFormatPr defaultColWidth="24.1796875" defaultRowHeight="15.5" x14ac:dyDescent="0.3"/>
  <cols>
    <col min="1" max="1" width="23.54296875" style="80" customWidth="1"/>
    <col min="2" max="2" width="20.90625" style="80" customWidth="1"/>
    <col min="3" max="3" width="89.453125" style="80" customWidth="1"/>
    <col min="4" max="7" width="30.7265625" style="80" customWidth="1"/>
    <col min="8" max="8" width="43.36328125" style="230" customWidth="1"/>
    <col min="9" max="9" width="21.54296875" style="26" customWidth="1"/>
    <col min="10" max="10" width="32.1796875" style="22" customWidth="1"/>
    <col min="11" max="12" width="24.1796875" style="22" customWidth="1"/>
    <col min="13" max="16384" width="24.1796875" style="22"/>
  </cols>
  <sheetData>
    <row r="1" spans="1:15" ht="20" x14ac:dyDescent="0.3">
      <c r="A1" s="85" t="s">
        <v>90</v>
      </c>
      <c r="B1" s="76"/>
      <c r="C1" s="76"/>
      <c r="D1" s="76"/>
      <c r="E1" s="76"/>
      <c r="F1" s="76"/>
      <c r="G1" s="287"/>
      <c r="H1" s="227"/>
      <c r="I1" s="30"/>
    </row>
    <row r="2" spans="1:15" ht="15.5" customHeight="1" x14ac:dyDescent="0.3">
      <c r="A2" s="318" t="s">
        <v>133</v>
      </c>
      <c r="B2" s="319">
        <v>45473</v>
      </c>
      <c r="C2" s="77"/>
      <c r="D2" s="90"/>
      <c r="E2" s="90"/>
      <c r="F2" s="90"/>
      <c r="G2" s="287"/>
      <c r="H2" s="227"/>
      <c r="I2" s="30"/>
    </row>
    <row r="3" spans="1:15" ht="15.5" customHeight="1" x14ac:dyDescent="0.3">
      <c r="A3" s="318" t="s">
        <v>134</v>
      </c>
      <c r="B3" s="320" t="s">
        <v>135</v>
      </c>
      <c r="C3" s="77"/>
      <c r="D3" s="90"/>
      <c r="E3" s="90"/>
      <c r="F3" s="90"/>
      <c r="G3" s="287"/>
      <c r="H3" s="227"/>
      <c r="I3" s="30"/>
    </row>
    <row r="4" spans="1:15" ht="15.5" customHeight="1" x14ac:dyDescent="0.3">
      <c r="A4" s="318" t="s">
        <v>136</v>
      </c>
      <c r="B4" s="321"/>
      <c r="C4" s="77"/>
      <c r="D4" s="90"/>
      <c r="E4" s="90"/>
      <c r="F4" s="90"/>
      <c r="G4" s="287"/>
      <c r="H4" s="227"/>
      <c r="I4" s="30"/>
    </row>
    <row r="5" spans="1:15" x14ac:dyDescent="0.3">
      <c r="A5" s="86"/>
      <c r="B5" s="77"/>
      <c r="C5" s="77"/>
      <c r="D5" s="90"/>
      <c r="E5" s="90"/>
      <c r="F5" s="90"/>
      <c r="G5" s="287"/>
      <c r="H5" s="227"/>
      <c r="I5" s="30"/>
    </row>
    <row r="6" spans="1:15" ht="16" thickBot="1" x14ac:dyDescent="0.35">
      <c r="A6" s="95" t="s">
        <v>132</v>
      </c>
      <c r="B6" s="90"/>
      <c r="C6" s="90"/>
      <c r="D6" s="90"/>
      <c r="E6" s="90"/>
      <c r="F6" s="90"/>
      <c r="G6" s="287"/>
      <c r="H6" s="227"/>
      <c r="I6" s="30"/>
    </row>
    <row r="7" spans="1:15" ht="14.5" thickBot="1" x14ac:dyDescent="0.35">
      <c r="A7" s="327" t="s">
        <v>3</v>
      </c>
      <c r="B7" s="328"/>
      <c r="C7" s="357" t="s">
        <v>4</v>
      </c>
      <c r="D7" s="327" t="s">
        <v>5</v>
      </c>
      <c r="E7" s="332"/>
      <c r="F7" s="332"/>
      <c r="G7" s="333"/>
      <c r="H7" s="79"/>
      <c r="I7" s="29"/>
      <c r="K7" s="23"/>
      <c r="L7" s="23"/>
      <c r="M7" s="23"/>
      <c r="N7" s="23"/>
      <c r="O7" s="23"/>
    </row>
    <row r="8" spans="1:15" ht="39.5" thickBot="1" x14ac:dyDescent="0.35">
      <c r="A8" s="73" t="s">
        <v>9</v>
      </c>
      <c r="B8" s="21" t="s">
        <v>10</v>
      </c>
      <c r="C8" s="358"/>
      <c r="D8" s="21" t="s">
        <v>11</v>
      </c>
      <c r="E8" s="21" t="s">
        <v>12</v>
      </c>
      <c r="F8" s="21" t="s">
        <v>13</v>
      </c>
      <c r="G8" s="72" t="s">
        <v>14</v>
      </c>
      <c r="H8" s="221" t="s">
        <v>15</v>
      </c>
      <c r="I8" s="75" t="s">
        <v>17</v>
      </c>
      <c r="K8" s="23"/>
      <c r="L8" s="23"/>
      <c r="M8" s="23"/>
      <c r="N8" s="23"/>
      <c r="O8" s="23"/>
    </row>
    <row r="9" spans="1:15" ht="28.5" customHeight="1" thickTop="1" thickBot="1" x14ac:dyDescent="0.35">
      <c r="A9" s="146">
        <v>45138</v>
      </c>
      <c r="B9" s="200">
        <v>-2300</v>
      </c>
      <c r="C9" s="147" t="s">
        <v>64</v>
      </c>
      <c r="D9" s="200">
        <v>-2700</v>
      </c>
      <c r="E9" s="200">
        <v>-2700</v>
      </c>
      <c r="F9" s="200">
        <v>-2700</v>
      </c>
      <c r="G9" s="185">
        <v>-2700</v>
      </c>
      <c r="H9" s="266" t="s">
        <v>91</v>
      </c>
      <c r="I9" s="263">
        <v>2300</v>
      </c>
      <c r="K9" s="23"/>
      <c r="L9" s="23"/>
      <c r="M9" s="23"/>
      <c r="N9" s="23"/>
      <c r="O9" s="23"/>
    </row>
    <row r="10" spans="1:15" ht="71" customHeight="1" x14ac:dyDescent="0.3">
      <c r="A10" s="268">
        <v>45214</v>
      </c>
      <c r="B10" s="201">
        <v>-100</v>
      </c>
      <c r="C10" s="148" t="s">
        <v>34</v>
      </c>
      <c r="D10" s="201">
        <v>0</v>
      </c>
      <c r="E10" s="201">
        <v>-100</v>
      </c>
      <c r="F10" s="201">
        <v>0</v>
      </c>
      <c r="G10" s="206">
        <v>0</v>
      </c>
      <c r="H10" s="224" t="s">
        <v>83</v>
      </c>
      <c r="I10" s="264">
        <v>2300</v>
      </c>
      <c r="K10" s="23"/>
      <c r="L10" s="23"/>
      <c r="M10" s="23"/>
      <c r="N10" s="23"/>
      <c r="O10" s="23"/>
    </row>
    <row r="11" spans="1:15" ht="42.5" customHeight="1" thickBot="1" x14ac:dyDescent="0.35">
      <c r="A11" s="269">
        <v>45214</v>
      </c>
      <c r="B11" s="202">
        <v>100</v>
      </c>
      <c r="C11" s="149" t="s">
        <v>64</v>
      </c>
      <c r="D11" s="202">
        <v>100</v>
      </c>
      <c r="E11" s="202">
        <v>100</v>
      </c>
      <c r="F11" s="202">
        <v>100</v>
      </c>
      <c r="G11" s="207">
        <v>100</v>
      </c>
      <c r="H11" s="224" t="s">
        <v>92</v>
      </c>
      <c r="I11" s="264">
        <v>2200</v>
      </c>
      <c r="K11" s="31"/>
      <c r="L11" s="31"/>
      <c r="M11" s="31"/>
      <c r="N11" s="31"/>
      <c r="O11" s="31"/>
    </row>
    <row r="12" spans="1:15" ht="14.5" thickBot="1" x14ac:dyDescent="0.35">
      <c r="A12" s="270">
        <v>45473</v>
      </c>
      <c r="B12" s="271" t="s">
        <v>85</v>
      </c>
      <c r="C12" s="272" t="s">
        <v>78</v>
      </c>
      <c r="D12" s="271" t="s">
        <v>85</v>
      </c>
      <c r="E12" s="271" t="s">
        <v>85</v>
      </c>
      <c r="F12" s="271" t="s">
        <v>85</v>
      </c>
      <c r="G12" s="273" t="s">
        <v>85</v>
      </c>
      <c r="H12" s="267"/>
      <c r="I12" s="265">
        <v>2600</v>
      </c>
      <c r="K12" s="23"/>
      <c r="L12" s="23"/>
      <c r="M12" s="23"/>
      <c r="N12" s="23"/>
      <c r="O12" s="23"/>
    </row>
    <row r="13" spans="1:15" ht="14" x14ac:dyDescent="0.3">
      <c r="A13" s="88"/>
      <c r="B13" s="83"/>
      <c r="C13" s="153" t="s">
        <v>86</v>
      </c>
      <c r="D13" s="203">
        <f>SUM(D9:D11)</f>
        <v>-2600</v>
      </c>
      <c r="E13" s="203">
        <f t="shared" ref="E13:G13" si="0">SUM(E9:E11)</f>
        <v>-2700</v>
      </c>
      <c r="F13" s="203">
        <f t="shared" si="0"/>
        <v>-2600</v>
      </c>
      <c r="G13" s="203">
        <f t="shared" si="0"/>
        <v>-2600</v>
      </c>
      <c r="H13" s="229"/>
      <c r="I13" s="27"/>
      <c r="K13" s="23"/>
      <c r="L13" s="23"/>
      <c r="M13" s="23"/>
      <c r="N13" s="23"/>
      <c r="O13" s="23"/>
    </row>
    <row r="14" spans="1:15" ht="14" x14ac:dyDescent="0.3">
      <c r="A14" s="88"/>
      <c r="B14" s="83"/>
      <c r="C14" s="79"/>
      <c r="D14" s="83"/>
      <c r="E14" s="83"/>
      <c r="F14" s="83"/>
      <c r="G14" s="83"/>
      <c r="H14" s="229"/>
      <c r="I14" s="27"/>
      <c r="K14" s="23"/>
      <c r="L14" s="23"/>
      <c r="M14" s="23"/>
      <c r="N14" s="23"/>
      <c r="O14" s="23"/>
    </row>
    <row r="15" spans="1:15" x14ac:dyDescent="0.3">
      <c r="A15" s="289" t="str">
        <f>'Granular Template_Sample'!B112</f>
        <v>Sample Cash Flow Mapping - Granular Methodology (v. 1.1) – This packet was last updated on April 28, 2025</v>
      </c>
    </row>
    <row r="16" spans="1:15" x14ac:dyDescent="0.3">
      <c r="A16" s="1"/>
    </row>
  </sheetData>
  <mergeCells count="3">
    <mergeCell ref="A7:B7"/>
    <mergeCell ref="C7:C8"/>
    <mergeCell ref="D7:G7"/>
  </mergeCells>
  <pageMargins left="0.7" right="0.7" top="0.75" bottom="0.75" header="0.3" footer="0.3"/>
  <pageSetup scale="38" orientation="landscape" r:id="rId1"/>
  <headerFooter>
    <oddHeader>&amp;L&amp;G&amp;C&amp;"Arial,Regular"Granular Methodology - Working Capital - Example 1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00F1-C9D9-4EF5-989B-8CC7E7969D8D}">
  <sheetPr>
    <tabColor theme="3" tint="0.499984740745262"/>
    <pageSetUpPr fitToPage="1"/>
  </sheetPr>
  <dimension ref="A1:W119"/>
  <sheetViews>
    <sheetView showGridLines="0" zoomScale="80" zoomScaleNormal="80" zoomScaleSheetLayoutView="89" workbookViewId="0"/>
  </sheetViews>
  <sheetFormatPr defaultColWidth="18.81640625" defaultRowHeight="12.5" x14ac:dyDescent="0.25"/>
  <cols>
    <col min="1" max="1" width="23.54296875" style="103" customWidth="1"/>
    <col min="2" max="2" width="20.90625" style="103" customWidth="1"/>
    <col min="3" max="3" width="89.453125" style="24" customWidth="1"/>
    <col min="4" max="5" width="30.7265625" style="28" customWidth="1"/>
    <col min="6" max="6" width="32.26953125" style="28" customWidth="1"/>
    <col min="7" max="7" width="30.7265625" style="28" customWidth="1"/>
    <col min="8" max="8" width="62.90625" style="79" customWidth="1"/>
    <col min="9" max="9" width="21.54296875" style="106" customWidth="1"/>
    <col min="10" max="10" width="7.81640625" style="28" customWidth="1"/>
    <col min="11" max="16384" width="18.81640625" style="28"/>
  </cols>
  <sheetData>
    <row r="1" spans="1:10" ht="20" x14ac:dyDescent="0.25">
      <c r="A1" s="85" t="s">
        <v>93</v>
      </c>
      <c r="C1" s="28"/>
    </row>
    <row r="2" spans="1:10" ht="15.5" customHeight="1" x14ac:dyDescent="0.25">
      <c r="A2" s="318" t="s">
        <v>133</v>
      </c>
      <c r="B2" s="319">
        <v>45473</v>
      </c>
      <c r="C2" s="111"/>
    </row>
    <row r="3" spans="1:10" ht="15.5" customHeight="1" x14ac:dyDescent="0.25">
      <c r="A3" s="318" t="s">
        <v>134</v>
      </c>
      <c r="B3" s="320" t="s">
        <v>135</v>
      </c>
      <c r="C3" s="111"/>
    </row>
    <row r="4" spans="1:10" ht="15.5" customHeight="1" x14ac:dyDescent="0.25">
      <c r="A4" s="318" t="s">
        <v>136</v>
      </c>
      <c r="B4" s="321"/>
      <c r="C4" s="111"/>
    </row>
    <row r="5" spans="1:10" ht="13" x14ac:dyDescent="0.25">
      <c r="A5" s="86"/>
      <c r="B5" s="110"/>
      <c r="C5" s="111"/>
    </row>
    <row r="6" spans="1:10" ht="13.5" thickBot="1" x14ac:dyDescent="0.3">
      <c r="A6" s="95" t="s">
        <v>94</v>
      </c>
      <c r="C6" s="28"/>
      <c r="D6" s="152"/>
      <c r="E6" s="152"/>
      <c r="F6" s="152"/>
      <c r="G6" s="152"/>
    </row>
    <row r="7" spans="1:10" ht="13.5" thickBot="1" x14ac:dyDescent="0.3">
      <c r="A7" s="327" t="s">
        <v>3</v>
      </c>
      <c r="B7" s="328"/>
      <c r="C7" s="357" t="s">
        <v>4</v>
      </c>
      <c r="D7" s="327" t="s">
        <v>5</v>
      </c>
      <c r="E7" s="332"/>
      <c r="F7" s="332"/>
      <c r="G7" s="333"/>
    </row>
    <row r="8" spans="1:10" ht="39.5" thickBot="1" x14ac:dyDescent="0.35">
      <c r="A8" s="73" t="s">
        <v>9</v>
      </c>
      <c r="B8" s="21" t="s">
        <v>10</v>
      </c>
      <c r="C8" s="358"/>
      <c r="D8" s="21" t="s">
        <v>11</v>
      </c>
      <c r="E8" s="21" t="s">
        <v>12</v>
      </c>
      <c r="F8" s="21" t="s">
        <v>13</v>
      </c>
      <c r="G8" s="72" t="s">
        <v>14</v>
      </c>
      <c r="H8" s="274" t="s">
        <v>15</v>
      </c>
      <c r="I8" s="283" t="s">
        <v>17</v>
      </c>
      <c r="J8" s="108"/>
    </row>
    <row r="9" spans="1:10" ht="14.5" customHeight="1" thickTop="1" x14ac:dyDescent="0.25">
      <c r="A9" s="74">
        <v>45138</v>
      </c>
      <c r="B9" s="204">
        <v>-7000</v>
      </c>
      <c r="C9" s="119" t="s">
        <v>47</v>
      </c>
      <c r="D9" s="156">
        <v>-7000</v>
      </c>
      <c r="E9" s="171">
        <v>-7000</v>
      </c>
      <c r="F9" s="156">
        <v>-7000</v>
      </c>
      <c r="G9" s="172">
        <v>-7000</v>
      </c>
      <c r="H9" s="316" t="s">
        <v>95</v>
      </c>
      <c r="I9" s="280">
        <v>0</v>
      </c>
      <c r="J9" s="109"/>
    </row>
    <row r="10" spans="1:10" ht="14.5" customHeight="1" x14ac:dyDescent="0.25">
      <c r="A10" s="74">
        <v>45138</v>
      </c>
      <c r="B10" s="204">
        <v>-700</v>
      </c>
      <c r="C10" s="119" t="s">
        <v>49</v>
      </c>
      <c r="D10" s="156">
        <v>0</v>
      </c>
      <c r="E10" s="171">
        <v>-700</v>
      </c>
      <c r="F10" s="156">
        <v>0</v>
      </c>
      <c r="G10" s="172">
        <v>-700</v>
      </c>
      <c r="H10" s="316"/>
      <c r="I10" s="280"/>
      <c r="J10" s="109"/>
    </row>
    <row r="11" spans="1:10" ht="14.5" customHeight="1" thickBot="1" x14ac:dyDescent="0.3">
      <c r="A11" s="74">
        <v>45138</v>
      </c>
      <c r="B11" s="156">
        <v>-2300</v>
      </c>
      <c r="C11" s="35" t="s">
        <v>64</v>
      </c>
      <c r="D11" s="156">
        <v>-2300</v>
      </c>
      <c r="E11" s="171">
        <v>-2300</v>
      </c>
      <c r="F11" s="156">
        <v>-2300</v>
      </c>
      <c r="G11" s="172">
        <v>-2300</v>
      </c>
      <c r="H11" s="316" t="s">
        <v>96</v>
      </c>
      <c r="I11" s="281">
        <v>2300</v>
      </c>
    </row>
    <row r="12" spans="1:10" ht="69.5" customHeight="1" x14ac:dyDescent="0.25">
      <c r="A12" s="276">
        <v>45245</v>
      </c>
      <c r="B12" s="166">
        <v>-100</v>
      </c>
      <c r="C12" s="137" t="s">
        <v>34</v>
      </c>
      <c r="D12" s="196">
        <v>0</v>
      </c>
      <c r="E12" s="197">
        <v>-100</v>
      </c>
      <c r="F12" s="196">
        <v>0</v>
      </c>
      <c r="G12" s="206">
        <v>0</v>
      </c>
      <c r="H12" s="317" t="s">
        <v>97</v>
      </c>
      <c r="I12" s="281">
        <v>2300</v>
      </c>
      <c r="J12" s="104"/>
    </row>
    <row r="13" spans="1:10" ht="31.5" customHeight="1" thickBot="1" x14ac:dyDescent="0.3">
      <c r="A13" s="277">
        <v>45245</v>
      </c>
      <c r="B13" s="167">
        <v>100</v>
      </c>
      <c r="C13" s="139" t="s">
        <v>64</v>
      </c>
      <c r="D13" s="198">
        <v>100</v>
      </c>
      <c r="E13" s="199">
        <v>100</v>
      </c>
      <c r="F13" s="198">
        <v>100</v>
      </c>
      <c r="G13" s="207">
        <v>100</v>
      </c>
      <c r="H13" s="317" t="s">
        <v>45</v>
      </c>
      <c r="I13" s="281">
        <v>2200</v>
      </c>
      <c r="J13" s="104"/>
    </row>
    <row r="14" spans="1:10" ht="35.15" customHeight="1" x14ac:dyDescent="0.25">
      <c r="A14" s="276">
        <v>45427</v>
      </c>
      <c r="B14" s="166">
        <v>-700</v>
      </c>
      <c r="C14" s="150" t="s">
        <v>49</v>
      </c>
      <c r="D14" s="196">
        <v>0</v>
      </c>
      <c r="E14" s="197">
        <v>-700</v>
      </c>
      <c r="F14" s="196">
        <v>0</v>
      </c>
      <c r="G14" s="206">
        <v>-700</v>
      </c>
      <c r="H14" s="317" t="s">
        <v>70</v>
      </c>
      <c r="I14" s="281">
        <v>2200</v>
      </c>
      <c r="J14" s="104"/>
    </row>
    <row r="15" spans="1:10" ht="33" customHeight="1" thickBot="1" x14ac:dyDescent="0.3">
      <c r="A15" s="277">
        <v>45427</v>
      </c>
      <c r="B15" s="167">
        <v>700</v>
      </c>
      <c r="C15" s="151" t="s">
        <v>64</v>
      </c>
      <c r="D15" s="198">
        <v>700</v>
      </c>
      <c r="E15" s="199">
        <v>700</v>
      </c>
      <c r="F15" s="198">
        <v>700</v>
      </c>
      <c r="G15" s="207">
        <v>700</v>
      </c>
      <c r="H15" s="317" t="s">
        <v>45</v>
      </c>
      <c r="I15" s="281">
        <v>1500</v>
      </c>
      <c r="J15" s="104"/>
    </row>
    <row r="16" spans="1:10" ht="13" thickBot="1" x14ac:dyDescent="0.3">
      <c r="A16" s="278">
        <v>45473</v>
      </c>
      <c r="B16" s="260" t="s">
        <v>85</v>
      </c>
      <c r="C16" s="279" t="s">
        <v>78</v>
      </c>
      <c r="D16" s="260" t="s">
        <v>85</v>
      </c>
      <c r="E16" s="260" t="s">
        <v>85</v>
      </c>
      <c r="F16" s="260" t="s">
        <v>85</v>
      </c>
      <c r="G16" s="262" t="s">
        <v>85</v>
      </c>
      <c r="H16" s="275"/>
      <c r="I16" s="282">
        <v>1500</v>
      </c>
      <c r="J16" s="104"/>
    </row>
    <row r="17" spans="1:10" ht="13" x14ac:dyDescent="0.25">
      <c r="A17" s="101"/>
      <c r="B17" s="101"/>
      <c r="C17" s="101" t="s">
        <v>86</v>
      </c>
      <c r="D17" s="205">
        <f>SUM(D9:D15)</f>
        <v>-8500</v>
      </c>
      <c r="E17" s="205">
        <f t="shared" ref="E17:G17" si="0">SUM(E9:E15)</f>
        <v>-10000</v>
      </c>
      <c r="F17" s="205">
        <f t="shared" si="0"/>
        <v>-8500</v>
      </c>
      <c r="G17" s="205">
        <f t="shared" si="0"/>
        <v>-9900</v>
      </c>
      <c r="H17" s="231"/>
      <c r="I17" s="99"/>
      <c r="J17" s="100"/>
    </row>
    <row r="18" spans="1:10" ht="13" x14ac:dyDescent="0.25">
      <c r="A18" s="101"/>
      <c r="B18" s="101"/>
      <c r="C18" s="101"/>
      <c r="D18" s="102"/>
      <c r="E18" s="102"/>
      <c r="F18" s="102"/>
      <c r="G18" s="102"/>
      <c r="H18" s="231"/>
      <c r="I18" s="99"/>
      <c r="J18" s="100"/>
    </row>
    <row r="19" spans="1:10" x14ac:dyDescent="0.25">
      <c r="A19" s="290" t="str">
        <f>'Granular Template_Sample'!B112</f>
        <v>Sample Cash Flow Mapping - Granular Methodology (v. 1.1) – This packet was last updated on April 28, 2025</v>
      </c>
      <c r="H19" s="231"/>
      <c r="I19" s="99"/>
      <c r="J19" s="104"/>
    </row>
    <row r="20" spans="1:10" x14ac:dyDescent="0.25">
      <c r="H20" s="231"/>
      <c r="I20" s="99"/>
      <c r="J20" s="104"/>
    </row>
    <row r="21" spans="1:10" x14ac:dyDescent="0.25">
      <c r="H21" s="231"/>
      <c r="I21" s="99"/>
      <c r="J21" s="104"/>
    </row>
    <row r="22" spans="1:10" x14ac:dyDescent="0.25">
      <c r="H22" s="231"/>
      <c r="I22" s="99"/>
      <c r="J22" s="104"/>
    </row>
    <row r="23" spans="1:10" x14ac:dyDescent="0.25">
      <c r="H23" s="231"/>
      <c r="I23" s="99"/>
      <c r="J23" s="104"/>
    </row>
    <row r="24" spans="1:10" x14ac:dyDescent="0.25">
      <c r="H24" s="231"/>
      <c r="I24" s="99"/>
      <c r="J24" s="104"/>
    </row>
    <row r="25" spans="1:10" x14ac:dyDescent="0.25">
      <c r="H25" s="231"/>
      <c r="I25" s="99"/>
      <c r="J25" s="104"/>
    </row>
    <row r="26" spans="1:10" x14ac:dyDescent="0.25">
      <c r="H26" s="231"/>
      <c r="I26" s="99"/>
      <c r="J26" s="104"/>
    </row>
    <row r="27" spans="1:10" x14ac:dyDescent="0.25">
      <c r="H27" s="231"/>
      <c r="I27" s="99"/>
      <c r="J27" s="104"/>
    </row>
    <row r="28" spans="1:10" x14ac:dyDescent="0.25">
      <c r="H28" s="231"/>
      <c r="I28" s="99"/>
      <c r="J28" s="104"/>
    </row>
    <row r="29" spans="1:10" x14ac:dyDescent="0.25">
      <c r="H29" s="231"/>
      <c r="I29" s="99"/>
      <c r="J29" s="104"/>
    </row>
    <row r="30" spans="1:10" x14ac:dyDescent="0.25">
      <c r="H30" s="231"/>
      <c r="I30" s="99"/>
      <c r="J30" s="104"/>
    </row>
    <row r="31" spans="1:10" x14ac:dyDescent="0.25">
      <c r="H31" s="231"/>
      <c r="I31" s="99"/>
      <c r="J31" s="104"/>
    </row>
    <row r="32" spans="1:10" x14ac:dyDescent="0.25">
      <c r="H32" s="231"/>
      <c r="I32" s="99"/>
      <c r="J32" s="104"/>
    </row>
    <row r="33" spans="8:10" x14ac:dyDescent="0.25">
      <c r="H33" s="231"/>
      <c r="I33" s="99"/>
      <c r="J33" s="104"/>
    </row>
    <row r="34" spans="8:10" x14ac:dyDescent="0.25">
      <c r="H34" s="231"/>
      <c r="I34" s="99"/>
      <c r="J34" s="104"/>
    </row>
    <row r="35" spans="8:10" x14ac:dyDescent="0.25">
      <c r="H35" s="231"/>
      <c r="I35" s="99"/>
      <c r="J35" s="104"/>
    </row>
    <row r="36" spans="8:10" x14ac:dyDescent="0.25">
      <c r="H36" s="231"/>
      <c r="I36" s="99"/>
      <c r="J36" s="104"/>
    </row>
    <row r="37" spans="8:10" x14ac:dyDescent="0.25">
      <c r="H37" s="231"/>
      <c r="I37" s="99"/>
      <c r="J37" s="104"/>
    </row>
    <row r="38" spans="8:10" x14ac:dyDescent="0.25">
      <c r="H38" s="231"/>
      <c r="I38" s="99"/>
      <c r="J38" s="104"/>
    </row>
    <row r="39" spans="8:10" x14ac:dyDescent="0.25">
      <c r="H39" s="231"/>
      <c r="I39" s="99"/>
      <c r="J39" s="104"/>
    </row>
    <row r="40" spans="8:10" x14ac:dyDescent="0.25">
      <c r="H40" s="231"/>
      <c r="I40" s="99"/>
      <c r="J40" s="104"/>
    </row>
    <row r="41" spans="8:10" x14ac:dyDescent="0.25">
      <c r="H41" s="231"/>
      <c r="I41" s="99"/>
      <c r="J41" s="104"/>
    </row>
    <row r="42" spans="8:10" x14ac:dyDescent="0.25">
      <c r="H42" s="231"/>
      <c r="I42" s="99"/>
      <c r="J42" s="104"/>
    </row>
    <row r="43" spans="8:10" x14ac:dyDescent="0.25">
      <c r="H43" s="231"/>
      <c r="I43" s="99"/>
      <c r="J43" s="104"/>
    </row>
    <row r="44" spans="8:10" x14ac:dyDescent="0.25">
      <c r="H44" s="231"/>
      <c r="I44" s="99"/>
      <c r="J44" s="104"/>
    </row>
    <row r="45" spans="8:10" x14ac:dyDescent="0.25">
      <c r="H45" s="231"/>
      <c r="I45" s="99"/>
      <c r="J45" s="104"/>
    </row>
    <row r="46" spans="8:10" x14ac:dyDescent="0.25">
      <c r="H46" s="231"/>
      <c r="I46" s="99"/>
      <c r="J46" s="104"/>
    </row>
    <row r="47" spans="8:10" x14ac:dyDescent="0.25">
      <c r="H47" s="231"/>
      <c r="I47" s="99"/>
      <c r="J47" s="104"/>
    </row>
    <row r="48" spans="8:10" x14ac:dyDescent="0.25">
      <c r="H48" s="231"/>
      <c r="I48" s="99"/>
      <c r="J48" s="104"/>
    </row>
    <row r="49" spans="8:10" x14ac:dyDescent="0.25">
      <c r="H49" s="231"/>
      <c r="I49" s="99"/>
      <c r="J49" s="104"/>
    </row>
    <row r="50" spans="8:10" x14ac:dyDescent="0.25">
      <c r="H50" s="231"/>
      <c r="I50" s="99"/>
      <c r="J50" s="104"/>
    </row>
    <row r="51" spans="8:10" x14ac:dyDescent="0.25">
      <c r="H51" s="231"/>
      <c r="I51" s="99"/>
      <c r="J51" s="104"/>
    </row>
    <row r="52" spans="8:10" x14ac:dyDescent="0.25">
      <c r="H52" s="231"/>
      <c r="I52" s="99"/>
      <c r="J52" s="104"/>
    </row>
    <row r="53" spans="8:10" x14ac:dyDescent="0.25">
      <c r="H53" s="231"/>
      <c r="I53" s="99"/>
      <c r="J53" s="104"/>
    </row>
    <row r="54" spans="8:10" x14ac:dyDescent="0.25">
      <c r="H54" s="231"/>
      <c r="I54" s="99"/>
      <c r="J54" s="104"/>
    </row>
    <row r="55" spans="8:10" x14ac:dyDescent="0.25">
      <c r="H55" s="231"/>
      <c r="I55" s="99"/>
      <c r="J55" s="104"/>
    </row>
    <row r="56" spans="8:10" x14ac:dyDescent="0.25">
      <c r="H56" s="231"/>
      <c r="I56" s="99"/>
      <c r="J56" s="104"/>
    </row>
    <row r="57" spans="8:10" x14ac:dyDescent="0.25">
      <c r="H57" s="231"/>
      <c r="I57" s="99"/>
      <c r="J57" s="104"/>
    </row>
    <row r="58" spans="8:10" x14ac:dyDescent="0.25">
      <c r="H58" s="231"/>
      <c r="I58" s="99"/>
      <c r="J58" s="104"/>
    </row>
    <row r="59" spans="8:10" x14ac:dyDescent="0.25">
      <c r="H59" s="231"/>
      <c r="I59" s="99"/>
      <c r="J59" s="104"/>
    </row>
    <row r="60" spans="8:10" x14ac:dyDescent="0.25">
      <c r="H60" s="231"/>
      <c r="I60" s="99"/>
      <c r="J60" s="104"/>
    </row>
    <row r="61" spans="8:10" x14ac:dyDescent="0.25">
      <c r="H61" s="231"/>
      <c r="I61" s="99"/>
      <c r="J61" s="104"/>
    </row>
    <row r="62" spans="8:10" x14ac:dyDescent="0.25">
      <c r="H62" s="231"/>
      <c r="I62" s="99"/>
      <c r="J62" s="104"/>
    </row>
    <row r="63" spans="8:10" x14ac:dyDescent="0.25">
      <c r="H63" s="231"/>
      <c r="I63" s="99"/>
      <c r="J63" s="104"/>
    </row>
    <row r="64" spans="8:10" x14ac:dyDescent="0.25">
      <c r="H64" s="231"/>
      <c r="I64" s="99"/>
      <c r="J64" s="104"/>
    </row>
    <row r="65" spans="8:10" x14ac:dyDescent="0.25">
      <c r="H65" s="231"/>
      <c r="I65" s="99"/>
      <c r="J65" s="104"/>
    </row>
    <row r="66" spans="8:10" x14ac:dyDescent="0.25">
      <c r="H66" s="231"/>
      <c r="I66" s="99"/>
      <c r="J66" s="104"/>
    </row>
    <row r="67" spans="8:10" x14ac:dyDescent="0.25">
      <c r="H67" s="231"/>
      <c r="I67" s="99"/>
      <c r="J67" s="104"/>
    </row>
    <row r="68" spans="8:10" x14ac:dyDescent="0.25">
      <c r="H68" s="231"/>
      <c r="I68" s="99"/>
      <c r="J68" s="104"/>
    </row>
    <row r="69" spans="8:10" x14ac:dyDescent="0.25">
      <c r="H69" s="231"/>
      <c r="I69" s="99"/>
      <c r="J69" s="104"/>
    </row>
    <row r="70" spans="8:10" x14ac:dyDescent="0.25">
      <c r="H70" s="231"/>
      <c r="I70" s="99"/>
      <c r="J70" s="104"/>
    </row>
    <row r="71" spans="8:10" x14ac:dyDescent="0.25">
      <c r="H71" s="231"/>
      <c r="I71" s="99"/>
      <c r="J71" s="104"/>
    </row>
    <row r="72" spans="8:10" x14ac:dyDescent="0.25">
      <c r="H72" s="231"/>
      <c r="I72" s="99"/>
      <c r="J72" s="104"/>
    </row>
    <row r="73" spans="8:10" x14ac:dyDescent="0.25">
      <c r="H73" s="231"/>
      <c r="I73" s="99"/>
      <c r="J73" s="104"/>
    </row>
    <row r="74" spans="8:10" x14ac:dyDescent="0.25">
      <c r="H74" s="231"/>
      <c r="I74" s="99"/>
      <c r="J74" s="104"/>
    </row>
    <row r="75" spans="8:10" x14ac:dyDescent="0.25">
      <c r="H75" s="231"/>
      <c r="I75" s="99"/>
      <c r="J75" s="104"/>
    </row>
    <row r="76" spans="8:10" x14ac:dyDescent="0.25">
      <c r="H76" s="231"/>
      <c r="I76" s="99"/>
      <c r="J76" s="104"/>
    </row>
    <row r="77" spans="8:10" x14ac:dyDescent="0.25">
      <c r="H77" s="231"/>
      <c r="I77" s="99"/>
      <c r="J77" s="104"/>
    </row>
    <row r="78" spans="8:10" x14ac:dyDescent="0.25">
      <c r="H78" s="231"/>
      <c r="I78" s="99"/>
      <c r="J78" s="104"/>
    </row>
    <row r="79" spans="8:10" x14ac:dyDescent="0.25">
      <c r="H79" s="231"/>
      <c r="I79" s="99"/>
      <c r="J79" s="104"/>
    </row>
    <row r="80" spans="8:10" x14ac:dyDescent="0.25">
      <c r="H80" s="231"/>
      <c r="I80" s="99"/>
      <c r="J80" s="104"/>
    </row>
    <row r="81" spans="8:10" x14ac:dyDescent="0.25">
      <c r="H81" s="231"/>
      <c r="I81" s="99"/>
      <c r="J81" s="104"/>
    </row>
    <row r="82" spans="8:10" x14ac:dyDescent="0.25">
      <c r="H82" s="231"/>
      <c r="I82" s="99"/>
      <c r="J82" s="104"/>
    </row>
    <row r="83" spans="8:10" x14ac:dyDescent="0.25">
      <c r="H83" s="231"/>
      <c r="I83" s="99"/>
      <c r="J83" s="104"/>
    </row>
    <row r="84" spans="8:10" x14ac:dyDescent="0.25">
      <c r="H84" s="231"/>
      <c r="I84" s="99"/>
      <c r="J84" s="104"/>
    </row>
    <row r="85" spans="8:10" x14ac:dyDescent="0.25">
      <c r="H85" s="231"/>
      <c r="I85" s="99"/>
      <c r="J85" s="104"/>
    </row>
    <row r="86" spans="8:10" x14ac:dyDescent="0.25">
      <c r="H86" s="232"/>
      <c r="I86" s="105"/>
      <c r="J86" s="104"/>
    </row>
    <row r="87" spans="8:10" x14ac:dyDescent="0.25">
      <c r="J87" s="104"/>
    </row>
    <row r="88" spans="8:10" x14ac:dyDescent="0.25">
      <c r="J88" s="104"/>
    </row>
    <row r="89" spans="8:10" x14ac:dyDescent="0.25">
      <c r="J89" s="104"/>
    </row>
    <row r="90" spans="8:10" x14ac:dyDescent="0.25">
      <c r="J90" s="104"/>
    </row>
    <row r="91" spans="8:10" x14ac:dyDescent="0.25">
      <c r="J91" s="104"/>
    </row>
    <row r="92" spans="8:10" x14ac:dyDescent="0.25">
      <c r="J92" s="104"/>
    </row>
    <row r="93" spans="8:10" x14ac:dyDescent="0.25">
      <c r="J93" s="104"/>
    </row>
    <row r="94" spans="8:10" x14ac:dyDescent="0.25">
      <c r="J94" s="104"/>
    </row>
    <row r="95" spans="8:10" x14ac:dyDescent="0.25">
      <c r="J95" s="104"/>
    </row>
    <row r="96" spans="8:10" x14ac:dyDescent="0.25">
      <c r="J96" s="104"/>
    </row>
    <row r="97" spans="10:10" x14ac:dyDescent="0.25">
      <c r="J97" s="104"/>
    </row>
    <row r="98" spans="10:10" x14ac:dyDescent="0.25">
      <c r="J98" s="104"/>
    </row>
    <row r="99" spans="10:10" x14ac:dyDescent="0.25">
      <c r="J99" s="104"/>
    </row>
    <row r="100" spans="10:10" x14ac:dyDescent="0.25">
      <c r="J100" s="104"/>
    </row>
    <row r="101" spans="10:10" x14ac:dyDescent="0.25">
      <c r="J101" s="104"/>
    </row>
    <row r="102" spans="10:10" x14ac:dyDescent="0.25">
      <c r="J102" s="104"/>
    </row>
    <row r="103" spans="10:10" x14ac:dyDescent="0.25">
      <c r="J103" s="104"/>
    </row>
    <row r="104" spans="10:10" x14ac:dyDescent="0.25">
      <c r="J104" s="107"/>
    </row>
    <row r="119" spans="3:23" s="103" customFormat="1" x14ac:dyDescent="0.25">
      <c r="C119" s="24"/>
      <c r="D119" s="28"/>
      <c r="E119" s="28"/>
      <c r="F119" s="28"/>
      <c r="G119" s="28"/>
      <c r="H119" s="79"/>
      <c r="I119" s="106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</sheetData>
  <mergeCells count="3">
    <mergeCell ref="A7:B7"/>
    <mergeCell ref="C7:C8"/>
    <mergeCell ref="D7:G7"/>
  </mergeCells>
  <pageMargins left="0.7" right="0.7" top="0.75" bottom="0.75" header="0.3" footer="0.3"/>
  <pageSetup scale="35" fitToHeight="0" orientation="landscape" r:id="rId1"/>
  <headerFooter>
    <oddHeader>&amp;L&amp;G&amp;C&amp;"Arial,Regular"Granular Methodology - Working Capital - Example 2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2619-7A01-4500-8D7A-D005A9E30110}">
  <sheetPr>
    <tabColor theme="3" tint="0.749992370372631"/>
  </sheetPr>
  <dimension ref="A1:N15"/>
  <sheetViews>
    <sheetView showGridLines="0" zoomScale="80" zoomScaleNormal="80" zoomScalePageLayoutView="70" workbookViewId="0"/>
  </sheetViews>
  <sheetFormatPr defaultColWidth="24.1796875" defaultRowHeight="15.5" x14ac:dyDescent="0.3"/>
  <cols>
    <col min="1" max="1" width="23.54296875" style="80" customWidth="1"/>
    <col min="2" max="2" width="20.90625" style="80" customWidth="1"/>
    <col min="3" max="3" width="89.453125" style="80" customWidth="1"/>
    <col min="4" max="7" width="30.7265625" style="80" customWidth="1"/>
    <col min="8" max="8" width="74.08984375" style="230" customWidth="1"/>
    <col min="9" max="9" width="21.54296875" style="22" customWidth="1"/>
    <col min="10" max="11" width="24.1796875" style="22" customWidth="1"/>
    <col min="12" max="16384" width="24.1796875" style="22"/>
  </cols>
  <sheetData>
    <row r="1" spans="1:14" ht="20" x14ac:dyDescent="0.3">
      <c r="A1" s="85" t="s">
        <v>130</v>
      </c>
      <c r="B1" s="76"/>
      <c r="C1" s="76"/>
      <c r="D1" s="76"/>
      <c r="E1" s="76"/>
      <c r="F1" s="76"/>
      <c r="G1" s="287"/>
      <c r="H1" s="227"/>
    </row>
    <row r="2" spans="1:14" ht="15.5" customHeight="1" x14ac:dyDescent="0.3">
      <c r="A2" s="318" t="s">
        <v>133</v>
      </c>
      <c r="B2" s="319">
        <v>45473</v>
      </c>
      <c r="C2" s="77"/>
      <c r="D2" s="90"/>
      <c r="E2" s="90"/>
      <c r="F2" s="90"/>
      <c r="G2" s="287"/>
      <c r="H2" s="227"/>
    </row>
    <row r="3" spans="1:14" ht="15.5" customHeight="1" x14ac:dyDescent="0.3">
      <c r="A3" s="318" t="s">
        <v>134</v>
      </c>
      <c r="B3" s="320" t="s">
        <v>135</v>
      </c>
      <c r="C3" s="77"/>
      <c r="D3" s="90"/>
      <c r="E3" s="90"/>
      <c r="F3" s="90"/>
      <c r="G3" s="287"/>
      <c r="H3" s="227"/>
    </row>
    <row r="4" spans="1:14" ht="15.5" customHeight="1" x14ac:dyDescent="0.3">
      <c r="A4" s="318" t="s">
        <v>136</v>
      </c>
      <c r="B4" s="321"/>
      <c r="C4" s="77"/>
      <c r="D4" s="90"/>
      <c r="E4" s="90"/>
      <c r="F4" s="90"/>
      <c r="G4" s="287"/>
      <c r="H4" s="227"/>
    </row>
    <row r="5" spans="1:14" ht="16" thickBot="1" x14ac:dyDescent="0.35">
      <c r="A5" s="96"/>
      <c r="B5" s="90"/>
      <c r="C5" s="90"/>
      <c r="D5" s="90"/>
      <c r="E5" s="90"/>
      <c r="F5" s="90"/>
      <c r="G5" s="287"/>
      <c r="H5" s="227"/>
    </row>
    <row r="6" spans="1:14" ht="14.5" thickBot="1" x14ac:dyDescent="0.35">
      <c r="A6" s="327" t="s">
        <v>3</v>
      </c>
      <c r="B6" s="328"/>
      <c r="C6" s="357" t="s">
        <v>4</v>
      </c>
      <c r="D6" s="327" t="s">
        <v>5</v>
      </c>
      <c r="E6" s="332"/>
      <c r="F6" s="332"/>
      <c r="G6" s="333"/>
      <c r="H6" s="79"/>
      <c r="J6" s="23"/>
      <c r="K6" s="23"/>
      <c r="L6" s="23"/>
      <c r="M6" s="23"/>
      <c r="N6" s="23"/>
    </row>
    <row r="7" spans="1:14" ht="39.5" thickBot="1" x14ac:dyDescent="0.35">
      <c r="A7" s="73" t="s">
        <v>9</v>
      </c>
      <c r="B7" s="21" t="s">
        <v>10</v>
      </c>
      <c r="C7" s="358"/>
      <c r="D7" s="21" t="s">
        <v>11</v>
      </c>
      <c r="E7" s="21" t="s">
        <v>12</v>
      </c>
      <c r="F7" s="21" t="s">
        <v>13</v>
      </c>
      <c r="G7" s="72" t="s">
        <v>14</v>
      </c>
      <c r="H7" s="225" t="s">
        <v>15</v>
      </c>
      <c r="J7" s="23"/>
      <c r="K7" s="23"/>
      <c r="L7" s="23"/>
      <c r="M7" s="23"/>
      <c r="N7" s="23"/>
    </row>
    <row r="8" spans="1:14" ht="35.5" customHeight="1" thickTop="1" x14ac:dyDescent="0.3">
      <c r="A8" s="97">
        <v>45260</v>
      </c>
      <c r="B8" s="157">
        <v>-300</v>
      </c>
      <c r="C8" s="35" t="s">
        <v>49</v>
      </c>
      <c r="D8" s="156">
        <v>0</v>
      </c>
      <c r="E8" s="157">
        <v>-300</v>
      </c>
      <c r="F8" s="156">
        <v>0</v>
      </c>
      <c r="G8" s="208">
        <v>-300</v>
      </c>
      <c r="H8" s="223" t="s">
        <v>98</v>
      </c>
      <c r="J8" s="23"/>
      <c r="K8" s="23"/>
      <c r="L8" s="23"/>
      <c r="M8" s="23"/>
      <c r="N8" s="23"/>
    </row>
    <row r="9" spans="1:14" ht="75.5" customHeight="1" x14ac:dyDescent="0.3">
      <c r="A9" s="97">
        <v>45473</v>
      </c>
      <c r="B9" s="157">
        <v>200</v>
      </c>
      <c r="C9" s="38" t="s">
        <v>71</v>
      </c>
      <c r="D9" s="157">
        <v>200</v>
      </c>
      <c r="E9" s="156">
        <v>0</v>
      </c>
      <c r="F9" s="157">
        <v>200</v>
      </c>
      <c r="G9" s="172">
        <v>0</v>
      </c>
      <c r="H9" s="223" t="s">
        <v>99</v>
      </c>
      <c r="J9" s="31"/>
      <c r="K9" s="31"/>
      <c r="L9" s="31"/>
      <c r="M9" s="31"/>
      <c r="N9" s="31"/>
    </row>
    <row r="10" spans="1:14" ht="123.5" customHeight="1" x14ac:dyDescent="0.3">
      <c r="A10" s="97">
        <v>45473</v>
      </c>
      <c r="B10" s="157">
        <v>100</v>
      </c>
      <c r="C10" s="38" t="s">
        <v>100</v>
      </c>
      <c r="D10" s="157">
        <v>100</v>
      </c>
      <c r="E10" s="156">
        <v>0</v>
      </c>
      <c r="F10" s="157">
        <v>100</v>
      </c>
      <c r="G10" s="172">
        <v>100</v>
      </c>
      <c r="H10" s="223" t="s">
        <v>139</v>
      </c>
      <c r="J10" s="31"/>
      <c r="K10" s="31"/>
      <c r="L10" s="31"/>
      <c r="M10" s="31"/>
      <c r="N10" s="31"/>
    </row>
    <row r="11" spans="1:14" ht="64" customHeight="1" x14ac:dyDescent="0.3">
      <c r="A11" s="97">
        <v>45473</v>
      </c>
      <c r="B11" s="157">
        <v>500</v>
      </c>
      <c r="C11" s="38" t="s">
        <v>74</v>
      </c>
      <c r="D11" s="157">
        <v>500</v>
      </c>
      <c r="E11" s="156">
        <v>0</v>
      </c>
      <c r="F11" s="157">
        <v>500</v>
      </c>
      <c r="G11" s="172">
        <v>0</v>
      </c>
      <c r="H11" s="233" t="s">
        <v>101</v>
      </c>
      <c r="J11" s="31"/>
      <c r="K11" s="31"/>
      <c r="L11" s="31"/>
      <c r="M11" s="31"/>
      <c r="N11" s="31"/>
    </row>
    <row r="12" spans="1:14" ht="14.5" thickBot="1" x14ac:dyDescent="0.35">
      <c r="A12" s="87">
        <v>45473</v>
      </c>
      <c r="B12" s="260" t="s">
        <v>85</v>
      </c>
      <c r="C12" s="78" t="s">
        <v>78</v>
      </c>
      <c r="D12" s="260" t="s">
        <v>85</v>
      </c>
      <c r="E12" s="260" t="s">
        <v>85</v>
      </c>
      <c r="F12" s="260" t="s">
        <v>85</v>
      </c>
      <c r="G12" s="262" t="s">
        <v>85</v>
      </c>
      <c r="H12" s="228"/>
      <c r="J12" s="23"/>
      <c r="K12" s="23"/>
      <c r="L12" s="23"/>
      <c r="M12" s="23"/>
      <c r="N12" s="23"/>
    </row>
    <row r="13" spans="1:14" ht="14" x14ac:dyDescent="0.3">
      <c r="A13" s="88"/>
      <c r="B13" s="83"/>
      <c r="C13" s="79"/>
      <c r="D13" s="83"/>
      <c r="E13" s="83"/>
      <c r="F13" s="83"/>
      <c r="G13" s="83"/>
      <c r="H13" s="229"/>
      <c r="J13" s="23"/>
      <c r="K13" s="23"/>
      <c r="L13" s="23"/>
      <c r="M13" s="23"/>
      <c r="N13" s="23"/>
    </row>
    <row r="14" spans="1:14" ht="14" x14ac:dyDescent="0.3">
      <c r="A14" s="88"/>
      <c r="B14" s="83"/>
      <c r="C14" s="79"/>
      <c r="D14" s="83"/>
      <c r="E14" s="83"/>
      <c r="F14" s="83"/>
      <c r="G14" s="83"/>
      <c r="H14" s="229"/>
      <c r="J14" s="23"/>
      <c r="K14" s="23"/>
      <c r="L14" s="23"/>
      <c r="M14" s="23"/>
      <c r="N14" s="23"/>
    </row>
    <row r="15" spans="1:14" x14ac:dyDescent="0.3">
      <c r="A15" s="289" t="str">
        <f>'Granular Template_Sample'!B112</f>
        <v>Sample Cash Flow Mapping - Granular Methodology (v. 1.1) – This packet was last updated on April 28, 2025</v>
      </c>
    </row>
  </sheetData>
  <mergeCells count="3">
    <mergeCell ref="A6:B6"/>
    <mergeCell ref="C6:C7"/>
    <mergeCell ref="D6:G6"/>
  </mergeCells>
  <pageMargins left="0.7" right="0.7" top="0.75" bottom="0.75" header="0.3" footer="0.3"/>
  <pageSetup scale="38" orientation="landscape" r:id="rId1"/>
  <headerFooter>
    <oddHeader>&amp;L&amp;G&amp;C&amp;"Arial,Regular"Granular Methodology - Quarter-end NAV Adjustment - Example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D803-8834-4C54-9BB2-C5699B4A646E}">
  <sheetPr>
    <pageSetUpPr fitToPage="1"/>
  </sheetPr>
  <dimension ref="A1:L52"/>
  <sheetViews>
    <sheetView showGridLines="0" zoomScale="80" zoomScaleNormal="80" workbookViewId="0">
      <selection sqref="A1:A2"/>
    </sheetView>
  </sheetViews>
  <sheetFormatPr defaultColWidth="16.7265625" defaultRowHeight="12.5" outlineLevelRow="1" x14ac:dyDescent="0.25"/>
  <cols>
    <col min="1" max="1" width="92.453125" style="28" customWidth="1"/>
    <col min="2" max="9" width="20.453125" style="28" customWidth="1"/>
    <col min="10" max="11" width="30.7265625" style="28" customWidth="1"/>
    <col min="12" max="12" width="30.7265625" style="28" hidden="1" customWidth="1"/>
    <col min="13" max="16384" width="16.7265625" style="28"/>
  </cols>
  <sheetData>
    <row r="1" spans="1:12" ht="26.25" customHeight="1" x14ac:dyDescent="0.25">
      <c r="A1" s="361" t="s">
        <v>102</v>
      </c>
      <c r="B1" s="363" t="s">
        <v>7</v>
      </c>
      <c r="C1" s="364"/>
      <c r="D1" s="364"/>
      <c r="E1" s="365"/>
      <c r="F1" s="363" t="s">
        <v>8</v>
      </c>
      <c r="G1" s="364"/>
      <c r="H1" s="364"/>
      <c r="I1" s="365"/>
    </row>
    <row r="2" spans="1:12" ht="29.15" customHeight="1" x14ac:dyDescent="0.25">
      <c r="A2" s="362"/>
      <c r="B2" s="284" t="s">
        <v>103</v>
      </c>
      <c r="C2" s="285" t="s">
        <v>104</v>
      </c>
      <c r="D2" s="285" t="s">
        <v>105</v>
      </c>
      <c r="E2" s="286" t="s">
        <v>106</v>
      </c>
      <c r="F2" s="284" t="s">
        <v>103</v>
      </c>
      <c r="G2" s="285" t="s">
        <v>104</v>
      </c>
      <c r="H2" s="285" t="s">
        <v>105</v>
      </c>
      <c r="I2" s="286" t="s">
        <v>106</v>
      </c>
    </row>
    <row r="3" spans="1:12" x14ac:dyDescent="0.25">
      <c r="A3" s="55" t="s">
        <v>47</v>
      </c>
      <c r="B3" s="296" t="s">
        <v>107</v>
      </c>
      <c r="C3" s="297" t="s">
        <v>107</v>
      </c>
      <c r="D3" s="297" t="s">
        <v>28</v>
      </c>
      <c r="E3" s="298" t="s">
        <v>28</v>
      </c>
      <c r="F3" s="296" t="s">
        <v>107</v>
      </c>
      <c r="G3" s="297" t="s">
        <v>107</v>
      </c>
      <c r="H3" s="297" t="s">
        <v>28</v>
      </c>
      <c r="I3" s="298" t="s">
        <v>28</v>
      </c>
      <c r="L3" s="56" t="s">
        <v>47</v>
      </c>
    </row>
    <row r="4" spans="1:12" x14ac:dyDescent="0.25">
      <c r="A4" s="55" t="s">
        <v>49</v>
      </c>
      <c r="B4" s="296" t="s">
        <v>107</v>
      </c>
      <c r="C4" s="299"/>
      <c r="D4" s="297" t="s">
        <v>28</v>
      </c>
      <c r="E4" s="300"/>
      <c r="F4" s="296" t="s">
        <v>107</v>
      </c>
      <c r="G4" s="299"/>
      <c r="H4" s="297" t="s">
        <v>28</v>
      </c>
      <c r="I4" s="300"/>
      <c r="L4" s="56" t="s">
        <v>49</v>
      </c>
    </row>
    <row r="5" spans="1:12" hidden="1" outlineLevel="1" x14ac:dyDescent="0.25">
      <c r="A5" s="292" t="s">
        <v>108</v>
      </c>
      <c r="B5" s="301" t="s">
        <v>107</v>
      </c>
      <c r="C5" s="302"/>
      <c r="D5" s="303" t="s">
        <v>28</v>
      </c>
      <c r="E5" s="304"/>
      <c r="F5" s="301" t="s">
        <v>107</v>
      </c>
      <c r="G5" s="302"/>
      <c r="H5" s="303" t="s">
        <v>28</v>
      </c>
      <c r="I5" s="304"/>
      <c r="L5" s="56" t="s">
        <v>64</v>
      </c>
    </row>
    <row r="6" spans="1:12" hidden="1" outlineLevel="1" x14ac:dyDescent="0.25">
      <c r="A6" s="292" t="s">
        <v>109</v>
      </c>
      <c r="B6" s="301" t="s">
        <v>107</v>
      </c>
      <c r="C6" s="302"/>
      <c r="D6" s="303" t="s">
        <v>28</v>
      </c>
      <c r="E6" s="304"/>
      <c r="F6" s="301" t="s">
        <v>107</v>
      </c>
      <c r="G6" s="302"/>
      <c r="H6" s="303" t="s">
        <v>28</v>
      </c>
      <c r="I6" s="304"/>
      <c r="L6" s="56" t="s">
        <v>21</v>
      </c>
    </row>
    <row r="7" spans="1:12" hidden="1" outlineLevel="1" x14ac:dyDescent="0.25">
      <c r="A7" s="292" t="s">
        <v>110</v>
      </c>
      <c r="B7" s="301" t="s">
        <v>107</v>
      </c>
      <c r="C7" s="302"/>
      <c r="D7" s="303" t="s">
        <v>28</v>
      </c>
      <c r="E7" s="304"/>
      <c r="F7" s="301" t="s">
        <v>107</v>
      </c>
      <c r="G7" s="302"/>
      <c r="H7" s="303" t="s">
        <v>28</v>
      </c>
      <c r="I7" s="304"/>
      <c r="L7" s="56" t="s">
        <v>25</v>
      </c>
    </row>
    <row r="8" spans="1:12" hidden="1" outlineLevel="1" x14ac:dyDescent="0.25">
      <c r="A8" s="292" t="s">
        <v>111</v>
      </c>
      <c r="B8" s="301" t="s">
        <v>107</v>
      </c>
      <c r="C8" s="302"/>
      <c r="D8" s="303" t="s">
        <v>28</v>
      </c>
      <c r="E8" s="304"/>
      <c r="F8" s="301" t="s">
        <v>107</v>
      </c>
      <c r="G8" s="302"/>
      <c r="H8" s="303" t="s">
        <v>28</v>
      </c>
      <c r="I8" s="304"/>
      <c r="L8" s="56" t="s">
        <v>29</v>
      </c>
    </row>
    <row r="9" spans="1:12" collapsed="1" x14ac:dyDescent="0.25">
      <c r="A9" s="55" t="s">
        <v>64</v>
      </c>
      <c r="B9" s="296" t="s">
        <v>107</v>
      </c>
      <c r="C9" s="297" t="s">
        <v>107</v>
      </c>
      <c r="D9" s="297" t="s">
        <v>28</v>
      </c>
      <c r="E9" s="298" t="s">
        <v>28</v>
      </c>
      <c r="F9" s="296" t="s">
        <v>107</v>
      </c>
      <c r="G9" s="297" t="s">
        <v>107</v>
      </c>
      <c r="H9" s="297" t="s">
        <v>28</v>
      </c>
      <c r="I9" s="298" t="s">
        <v>28</v>
      </c>
      <c r="L9" s="56" t="s">
        <v>34</v>
      </c>
    </row>
    <row r="10" spans="1:12" x14ac:dyDescent="0.25">
      <c r="A10" s="55" t="s">
        <v>21</v>
      </c>
      <c r="B10" s="305"/>
      <c r="C10" s="299"/>
      <c r="D10" s="299"/>
      <c r="E10" s="300"/>
      <c r="F10" s="296" t="s">
        <v>107</v>
      </c>
      <c r="G10" s="297" t="s">
        <v>107</v>
      </c>
      <c r="H10" s="297" t="s">
        <v>28</v>
      </c>
      <c r="I10" s="298" t="s">
        <v>28</v>
      </c>
      <c r="L10" s="56" t="s">
        <v>53</v>
      </c>
    </row>
    <row r="11" spans="1:12" x14ac:dyDescent="0.25">
      <c r="A11" s="55" t="s">
        <v>25</v>
      </c>
      <c r="B11" s="305"/>
      <c r="C11" s="299"/>
      <c r="D11" s="299"/>
      <c r="E11" s="300"/>
      <c r="F11" s="296" t="s">
        <v>107</v>
      </c>
      <c r="G11" s="299"/>
      <c r="H11" s="297" t="s">
        <v>28</v>
      </c>
      <c r="I11" s="300"/>
      <c r="L11" s="56" t="s">
        <v>55</v>
      </c>
    </row>
    <row r="12" spans="1:12" x14ac:dyDescent="0.25">
      <c r="A12" s="55" t="s">
        <v>29</v>
      </c>
      <c r="B12" s="305"/>
      <c r="C12" s="299"/>
      <c r="D12" s="299"/>
      <c r="E12" s="300"/>
      <c r="F12" s="296" t="s">
        <v>107</v>
      </c>
      <c r="G12" s="297" t="s">
        <v>107</v>
      </c>
      <c r="H12" s="297" t="s">
        <v>28</v>
      </c>
      <c r="I12" s="298" t="s">
        <v>28</v>
      </c>
      <c r="L12" s="56" t="s">
        <v>112</v>
      </c>
    </row>
    <row r="13" spans="1:12" x14ac:dyDescent="0.25">
      <c r="A13" s="55" t="s">
        <v>113</v>
      </c>
      <c r="B13" s="296" t="s">
        <v>107</v>
      </c>
      <c r="C13" s="299"/>
      <c r="D13" s="297" t="s">
        <v>28</v>
      </c>
      <c r="E13" s="300"/>
      <c r="F13" s="305"/>
      <c r="G13" s="299"/>
      <c r="H13" s="299"/>
      <c r="I13" s="300"/>
      <c r="L13" s="56" t="s">
        <v>114</v>
      </c>
    </row>
    <row r="14" spans="1:12" x14ac:dyDescent="0.25">
      <c r="A14" s="55" t="s">
        <v>53</v>
      </c>
      <c r="B14" s="305"/>
      <c r="C14" s="299"/>
      <c r="D14" s="299"/>
      <c r="E14" s="300"/>
      <c r="F14" s="296" t="s">
        <v>107</v>
      </c>
      <c r="G14" s="297" t="s">
        <v>107</v>
      </c>
      <c r="H14" s="297" t="s">
        <v>115</v>
      </c>
      <c r="I14" s="298" t="s">
        <v>115</v>
      </c>
      <c r="L14" s="56" t="s">
        <v>61</v>
      </c>
    </row>
    <row r="15" spans="1:12" x14ac:dyDescent="0.25">
      <c r="A15" s="55" t="s">
        <v>55</v>
      </c>
      <c r="B15" s="305"/>
      <c r="C15" s="299"/>
      <c r="D15" s="299"/>
      <c r="E15" s="300"/>
      <c r="F15" s="296" t="s">
        <v>107</v>
      </c>
      <c r="G15" s="299"/>
      <c r="H15" s="297" t="s">
        <v>115</v>
      </c>
      <c r="I15" s="300"/>
      <c r="L15" s="56" t="s">
        <v>116</v>
      </c>
    </row>
    <row r="16" spans="1:12" x14ac:dyDescent="0.25">
      <c r="A16" s="55" t="s">
        <v>112</v>
      </c>
      <c r="B16" s="296" t="s">
        <v>107</v>
      </c>
      <c r="C16" s="299"/>
      <c r="D16" s="297" t="s">
        <v>28</v>
      </c>
      <c r="E16" s="300"/>
      <c r="F16" s="296" t="s">
        <v>107</v>
      </c>
      <c r="G16" s="299"/>
      <c r="H16" s="297" t="s">
        <v>28</v>
      </c>
      <c r="I16" s="300"/>
      <c r="L16" s="56" t="s">
        <v>117</v>
      </c>
    </row>
    <row r="17" spans="1:12" x14ac:dyDescent="0.25">
      <c r="A17" s="55" t="s">
        <v>114</v>
      </c>
      <c r="B17" s="305"/>
      <c r="C17" s="297" t="s">
        <v>107</v>
      </c>
      <c r="D17" s="300"/>
      <c r="E17" s="298" t="s">
        <v>24</v>
      </c>
      <c r="F17" s="305"/>
      <c r="G17" s="297" t="s">
        <v>107</v>
      </c>
      <c r="H17" s="300"/>
      <c r="I17" s="298" t="s">
        <v>24</v>
      </c>
      <c r="L17" s="56" t="s">
        <v>118</v>
      </c>
    </row>
    <row r="18" spans="1:12" hidden="1" outlineLevel="1" x14ac:dyDescent="0.25">
      <c r="A18" s="292" t="s">
        <v>119</v>
      </c>
      <c r="B18" s="306"/>
      <c r="C18" s="301" t="s">
        <v>107</v>
      </c>
      <c r="D18" s="300"/>
      <c r="E18" s="307" t="s">
        <v>24</v>
      </c>
      <c r="F18" s="306"/>
      <c r="G18" s="301" t="s">
        <v>107</v>
      </c>
      <c r="H18" s="300"/>
      <c r="I18" s="307" t="s">
        <v>24</v>
      </c>
      <c r="L18" s="56" t="s">
        <v>74</v>
      </c>
    </row>
    <row r="19" spans="1:12" hidden="1" outlineLevel="1" x14ac:dyDescent="0.25">
      <c r="A19" s="292" t="s">
        <v>120</v>
      </c>
      <c r="B19" s="306"/>
      <c r="C19" s="301" t="s">
        <v>107</v>
      </c>
      <c r="D19" s="300"/>
      <c r="E19" s="307" t="s">
        <v>24</v>
      </c>
      <c r="F19" s="306"/>
      <c r="G19" s="301" t="s">
        <v>107</v>
      </c>
      <c r="H19" s="300"/>
      <c r="I19" s="307" t="s">
        <v>24</v>
      </c>
      <c r="L19" s="56" t="s">
        <v>71</v>
      </c>
    </row>
    <row r="20" spans="1:12" collapsed="1" x14ac:dyDescent="0.25">
      <c r="A20" s="55" t="s">
        <v>61</v>
      </c>
      <c r="B20" s="296" t="s">
        <v>107</v>
      </c>
      <c r="C20" s="297" t="s">
        <v>107</v>
      </c>
      <c r="D20" s="297" t="s">
        <v>24</v>
      </c>
      <c r="E20" s="298" t="s">
        <v>24</v>
      </c>
      <c r="F20" s="296" t="s">
        <v>107</v>
      </c>
      <c r="G20" s="297" t="s">
        <v>107</v>
      </c>
      <c r="H20" s="297" t="s">
        <v>24</v>
      </c>
      <c r="I20" s="298" t="s">
        <v>24</v>
      </c>
      <c r="L20" s="56" t="s">
        <v>73</v>
      </c>
    </row>
    <row r="21" spans="1:12" hidden="1" outlineLevel="1" x14ac:dyDescent="0.25">
      <c r="A21" s="293" t="s">
        <v>121</v>
      </c>
      <c r="B21" s="301" t="s">
        <v>107</v>
      </c>
      <c r="C21" s="303" t="s">
        <v>107</v>
      </c>
      <c r="D21" s="303" t="s">
        <v>24</v>
      </c>
      <c r="E21" s="307" t="s">
        <v>24</v>
      </c>
      <c r="F21" s="301" t="s">
        <v>107</v>
      </c>
      <c r="G21" s="303" t="s">
        <v>107</v>
      </c>
      <c r="H21" s="303" t="s">
        <v>24</v>
      </c>
      <c r="I21" s="307" t="s">
        <v>24</v>
      </c>
      <c r="L21" s="56" t="s">
        <v>76</v>
      </c>
    </row>
    <row r="22" spans="1:12" hidden="1" outlineLevel="1" x14ac:dyDescent="0.25">
      <c r="A22" s="293" t="s">
        <v>122</v>
      </c>
      <c r="B22" s="301" t="s">
        <v>107</v>
      </c>
      <c r="C22" s="303" t="s">
        <v>107</v>
      </c>
      <c r="D22" s="303" t="s">
        <v>24</v>
      </c>
      <c r="E22" s="307" t="s">
        <v>24</v>
      </c>
      <c r="F22" s="301" t="s">
        <v>107</v>
      </c>
      <c r="G22" s="303" t="s">
        <v>107</v>
      </c>
      <c r="H22" s="303" t="s">
        <v>24</v>
      </c>
      <c r="I22" s="307" t="s">
        <v>24</v>
      </c>
      <c r="L22" s="56" t="s">
        <v>78</v>
      </c>
    </row>
    <row r="23" spans="1:12" hidden="1" outlineLevel="1" x14ac:dyDescent="0.25">
      <c r="A23" s="293" t="s">
        <v>123</v>
      </c>
      <c r="B23" s="301" t="s">
        <v>107</v>
      </c>
      <c r="C23" s="303" t="s">
        <v>107</v>
      </c>
      <c r="D23" s="303" t="s">
        <v>24</v>
      </c>
      <c r="E23" s="307" t="s">
        <v>24</v>
      </c>
      <c r="F23" s="301" t="s">
        <v>107</v>
      </c>
      <c r="G23" s="303" t="s">
        <v>107</v>
      </c>
      <c r="H23" s="303" t="s">
        <v>24</v>
      </c>
      <c r="I23" s="307" t="s">
        <v>24</v>
      </c>
    </row>
    <row r="24" spans="1:12" hidden="1" outlineLevel="1" x14ac:dyDescent="0.25">
      <c r="A24" s="293" t="s">
        <v>124</v>
      </c>
      <c r="B24" s="301" t="s">
        <v>107</v>
      </c>
      <c r="C24" s="303" t="s">
        <v>107</v>
      </c>
      <c r="D24" s="303" t="s">
        <v>24</v>
      </c>
      <c r="E24" s="307" t="s">
        <v>24</v>
      </c>
      <c r="F24" s="301" t="s">
        <v>107</v>
      </c>
      <c r="G24" s="303" t="s">
        <v>107</v>
      </c>
      <c r="H24" s="303" t="s">
        <v>24</v>
      </c>
      <c r="I24" s="307" t="s">
        <v>24</v>
      </c>
    </row>
    <row r="25" spans="1:12" hidden="1" outlineLevel="1" x14ac:dyDescent="0.25">
      <c r="A25" s="293" t="s">
        <v>125</v>
      </c>
      <c r="B25" s="301" t="s">
        <v>107</v>
      </c>
      <c r="C25" s="303" t="s">
        <v>107</v>
      </c>
      <c r="D25" s="303" t="s">
        <v>24</v>
      </c>
      <c r="E25" s="307" t="s">
        <v>24</v>
      </c>
      <c r="F25" s="301" t="s">
        <v>107</v>
      </c>
      <c r="G25" s="303" t="s">
        <v>107</v>
      </c>
      <c r="H25" s="303" t="s">
        <v>24</v>
      </c>
      <c r="I25" s="307" t="s">
        <v>24</v>
      </c>
    </row>
    <row r="26" spans="1:12" collapsed="1" x14ac:dyDescent="0.25">
      <c r="A26" s="55" t="s">
        <v>116</v>
      </c>
      <c r="B26" s="296" t="s">
        <v>107</v>
      </c>
      <c r="C26" s="297" t="s">
        <v>107</v>
      </c>
      <c r="D26" s="297" t="s">
        <v>24</v>
      </c>
      <c r="E26" s="298" t="s">
        <v>24</v>
      </c>
      <c r="F26" s="296" t="s">
        <v>107</v>
      </c>
      <c r="G26" s="297" t="s">
        <v>107</v>
      </c>
      <c r="H26" s="297" t="s">
        <v>24</v>
      </c>
      <c r="I26" s="298" t="s">
        <v>24</v>
      </c>
    </row>
    <row r="27" spans="1:12" hidden="1" outlineLevel="1" x14ac:dyDescent="0.25">
      <c r="A27" s="293" t="s">
        <v>126</v>
      </c>
      <c r="B27" s="301" t="s">
        <v>107</v>
      </c>
      <c r="C27" s="303" t="s">
        <v>107</v>
      </c>
      <c r="D27" s="303" t="s">
        <v>24</v>
      </c>
      <c r="E27" s="307" t="s">
        <v>24</v>
      </c>
      <c r="F27" s="301" t="s">
        <v>107</v>
      </c>
      <c r="G27" s="303" t="s">
        <v>107</v>
      </c>
      <c r="H27" s="303" t="s">
        <v>24</v>
      </c>
      <c r="I27" s="307" t="s">
        <v>24</v>
      </c>
    </row>
    <row r="28" spans="1:12" hidden="1" outlineLevel="1" x14ac:dyDescent="0.25">
      <c r="A28" s="293" t="s">
        <v>127</v>
      </c>
      <c r="B28" s="301" t="s">
        <v>107</v>
      </c>
      <c r="C28" s="303" t="s">
        <v>107</v>
      </c>
      <c r="D28" s="303" t="s">
        <v>24</v>
      </c>
      <c r="E28" s="307" t="s">
        <v>24</v>
      </c>
      <c r="F28" s="301" t="s">
        <v>107</v>
      </c>
      <c r="G28" s="303" t="s">
        <v>107</v>
      </c>
      <c r="H28" s="303" t="s">
        <v>24</v>
      </c>
      <c r="I28" s="307" t="s">
        <v>24</v>
      </c>
    </row>
    <row r="29" spans="1:12" hidden="1" outlineLevel="1" x14ac:dyDescent="0.25">
      <c r="A29" s="293" t="s">
        <v>128</v>
      </c>
      <c r="B29" s="301" t="s">
        <v>107</v>
      </c>
      <c r="C29" s="303" t="s">
        <v>107</v>
      </c>
      <c r="D29" s="303" t="s">
        <v>24</v>
      </c>
      <c r="E29" s="307" t="s">
        <v>24</v>
      </c>
      <c r="F29" s="301" t="s">
        <v>107</v>
      </c>
      <c r="G29" s="303" t="s">
        <v>107</v>
      </c>
      <c r="H29" s="303" t="s">
        <v>24</v>
      </c>
      <c r="I29" s="307" t="s">
        <v>24</v>
      </c>
    </row>
    <row r="30" spans="1:12" collapsed="1" x14ac:dyDescent="0.25">
      <c r="A30" s="55" t="s">
        <v>117</v>
      </c>
      <c r="B30" s="296" t="s">
        <v>107</v>
      </c>
      <c r="C30" s="297" t="s">
        <v>107</v>
      </c>
      <c r="D30" s="297" t="s">
        <v>115</v>
      </c>
      <c r="E30" s="298" t="s">
        <v>115</v>
      </c>
      <c r="F30" s="296" t="s">
        <v>107</v>
      </c>
      <c r="G30" s="297" t="s">
        <v>107</v>
      </c>
      <c r="H30" s="297" t="s">
        <v>115</v>
      </c>
      <c r="I30" s="298" t="s">
        <v>115</v>
      </c>
    </row>
    <row r="31" spans="1:12" x14ac:dyDescent="0.25">
      <c r="A31" s="55" t="s">
        <v>118</v>
      </c>
      <c r="B31" s="296" t="s">
        <v>107</v>
      </c>
      <c r="C31" s="299"/>
      <c r="D31" s="297" t="s">
        <v>115</v>
      </c>
      <c r="E31" s="300"/>
      <c r="F31" s="296" t="s">
        <v>107</v>
      </c>
      <c r="G31" s="299"/>
      <c r="H31" s="297" t="s">
        <v>115</v>
      </c>
      <c r="I31" s="300"/>
    </row>
    <row r="32" spans="1:12" x14ac:dyDescent="0.25">
      <c r="A32" s="55" t="s">
        <v>74</v>
      </c>
      <c r="B32" s="305"/>
      <c r="C32" s="308" t="s">
        <v>107</v>
      </c>
      <c r="D32" s="299"/>
      <c r="E32" s="309" t="s">
        <v>24</v>
      </c>
      <c r="F32" s="305"/>
      <c r="G32" s="308" t="s">
        <v>107</v>
      </c>
      <c r="H32" s="299"/>
      <c r="I32" s="309" t="s">
        <v>24</v>
      </c>
    </row>
    <row r="33" spans="1:9" x14ac:dyDescent="0.25">
      <c r="A33" s="55" t="s">
        <v>71</v>
      </c>
      <c r="B33" s="305"/>
      <c r="C33" s="308" t="s">
        <v>107</v>
      </c>
      <c r="D33" s="299"/>
      <c r="E33" s="298" t="s">
        <v>24</v>
      </c>
      <c r="F33" s="305"/>
      <c r="G33" s="308" t="s">
        <v>107</v>
      </c>
      <c r="H33" s="299"/>
      <c r="I33" s="298" t="s">
        <v>24</v>
      </c>
    </row>
    <row r="34" spans="1:9" x14ac:dyDescent="0.25">
      <c r="A34" s="55" t="s">
        <v>137</v>
      </c>
      <c r="B34" s="305"/>
      <c r="C34" s="308" t="s">
        <v>107</v>
      </c>
      <c r="D34" s="299"/>
      <c r="E34" s="298" t="s">
        <v>24</v>
      </c>
      <c r="F34" s="308" t="s">
        <v>107</v>
      </c>
      <c r="G34" s="308" t="s">
        <v>107</v>
      </c>
      <c r="H34" s="297" t="s">
        <v>24</v>
      </c>
      <c r="I34" s="323" t="s">
        <v>24</v>
      </c>
    </row>
    <row r="35" spans="1:9" x14ac:dyDescent="0.25">
      <c r="A35" s="55" t="s">
        <v>76</v>
      </c>
      <c r="B35" s="305"/>
      <c r="C35" s="299"/>
      <c r="D35" s="299"/>
      <c r="E35" s="300"/>
      <c r="F35" s="310" t="s">
        <v>107</v>
      </c>
      <c r="G35" s="311" t="s">
        <v>107</v>
      </c>
      <c r="H35" s="311" t="s">
        <v>24</v>
      </c>
      <c r="I35" s="309" t="s">
        <v>24</v>
      </c>
    </row>
    <row r="36" spans="1:9" ht="13" thickBot="1" x14ac:dyDescent="0.3">
      <c r="A36" s="57" t="s">
        <v>78</v>
      </c>
      <c r="B36" s="312" t="s">
        <v>107</v>
      </c>
      <c r="C36" s="312" t="s">
        <v>107</v>
      </c>
      <c r="D36" s="313" t="s">
        <v>24</v>
      </c>
      <c r="E36" s="314" t="s">
        <v>24</v>
      </c>
      <c r="F36" s="312" t="s">
        <v>107</v>
      </c>
      <c r="G36" s="315" t="s">
        <v>107</v>
      </c>
      <c r="H36" s="313" t="s">
        <v>24</v>
      </c>
      <c r="I36" s="314" t="s">
        <v>24</v>
      </c>
    </row>
    <row r="39" spans="1:9" ht="13" x14ac:dyDescent="0.3">
      <c r="A39" s="291" t="str">
        <f>'Granular Template_Sample'!B112</f>
        <v>Sample Cash Flow Mapping - Granular Methodology (v. 1.1) – This packet was last updated on April 28, 2025</v>
      </c>
    </row>
    <row r="41" spans="1:9" x14ac:dyDescent="0.25">
      <c r="F41" s="58"/>
    </row>
    <row r="52" spans="1:1" x14ac:dyDescent="0.25">
      <c r="A52" s="1"/>
    </row>
  </sheetData>
  <mergeCells count="3">
    <mergeCell ref="A1:A2"/>
    <mergeCell ref="F1:I1"/>
    <mergeCell ref="B1:E1"/>
  </mergeCells>
  <pageMargins left="0.7" right="0.7" top="0.75" bottom="0.75" header="0.3" footer="0.3"/>
  <pageSetup scale="47" fitToHeight="0" orientation="landscape" horizontalDpi="300" verticalDpi="300" r:id="rId1"/>
  <headerFooter>
    <oddHeader>&amp;L&amp;G&amp;C&amp;"Arial,Regular"Granular Methodology - Transaction Type Mapping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Granular Template_Sample</vt:lpstr>
      <vt:lpstr>Subscription Facility_Example 1</vt:lpstr>
      <vt:lpstr>Subscription Facility_Example 2</vt:lpstr>
      <vt:lpstr>Working Capital_Example 1</vt:lpstr>
      <vt:lpstr>Working Capital_Example 2</vt:lpstr>
      <vt:lpstr>Quarter-end NAV Adjust_Example</vt:lpstr>
      <vt:lpstr>Transaction Type Mapping</vt:lpstr>
      <vt:lpstr>'Granular Template_Sample'!Print_Area</vt:lpstr>
      <vt:lpstr>'Quarter-end NAV Adjust_Example'!Print_Area</vt:lpstr>
      <vt:lpstr>'Subscription Facility_Example 1'!Print_Area</vt:lpstr>
      <vt:lpstr>'Subscription Facility_Example 2'!Print_Area</vt:lpstr>
      <vt:lpstr>'Transaction Type Mapping'!Print_Area</vt:lpstr>
      <vt:lpstr>'Working Capital_Example 1'!Print_Area</vt:lpstr>
      <vt:lpstr>'Working Capital_Example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Kisak</dc:creator>
  <cp:keywords/>
  <dc:description/>
  <cp:lastModifiedBy>Emily Kisak</cp:lastModifiedBy>
  <cp:revision/>
  <cp:lastPrinted>2025-01-21T19:39:41Z</cp:lastPrinted>
  <dcterms:created xsi:type="dcterms:W3CDTF">2024-11-06T14:34:02Z</dcterms:created>
  <dcterms:modified xsi:type="dcterms:W3CDTF">2025-04-28T14:17:23Z</dcterms:modified>
  <cp:category/>
  <cp:contentStatus/>
</cp:coreProperties>
</file>