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Kisak\Box\Industry Affairs &amp; Standards\Quarterly Statements Implementation (Shared CCC)\ILPA + CCC\3. COMMENTARY\NEW Post-PFA Comment Period\Post CP_Performance\v1.1_Mkting\"/>
    </mc:Choice>
  </mc:AlternateContent>
  <xr:revisionPtr revIDLastSave="0" documentId="13_ncr:1_{59C08D1E-C0AA-4F46-BB2F-94FBD64454D8}" xr6:coauthVersionLast="47" xr6:coauthVersionMax="47" xr10:uidLastSave="{00000000-0000-0000-0000-000000000000}"/>
  <bookViews>
    <workbookView xWindow="-110" yWindow="-110" windowWidth="19420" windowHeight="11500" tabRatio="740" xr2:uid="{83F59D87-D12B-470D-83E4-4CBA28FDD88F}"/>
  </bookViews>
  <sheets>
    <sheet name="Methodology Comparison" sheetId="3" r:id="rId1"/>
    <sheet name="Granular v. Gross Up Method" sheetId="4" r:id="rId2"/>
    <sheet name="Granular Methodology_Sample" sheetId="1" r:id="rId3"/>
    <sheet name="Gross Up Methodology_Sample" sheetId="2" r:id="rId4"/>
  </sheets>
  <externalReferences>
    <externalReference r:id="rId5"/>
  </externalReferences>
  <definedNames>
    <definedName name="__123Graph_A" hidden="1">[1]index!#REF!</definedName>
    <definedName name="__123Graph_B" hidden="1">[1]index!#REF!</definedName>
    <definedName name="__123Graph_X" hidden="1">[1]index!#REF!</definedName>
    <definedName name="_Fill" localSheetId="3" hidden="1">#REF!</definedName>
    <definedName name="_Fill" hidden="1">#REF!</definedName>
    <definedName name="_xlnm._FilterDatabase" localSheetId="2" hidden="1">'Granular Methodology_Sample'!$B$7:$H$7</definedName>
    <definedName name="_xlnm._FilterDatabase" localSheetId="3" hidden="1">'Gross Up Methodology_Sample'!$B$7:$H$7</definedName>
    <definedName name="_Key1" localSheetId="3" hidden="1">#REF!</definedName>
    <definedName name="_Key1" hidden="1">#REF!</definedName>
    <definedName name="_Key2" localSheetId="3" hidden="1">#REF!</definedName>
    <definedName name="_Key2" hidden="1">#REF!</definedName>
    <definedName name="_MatMult_A" localSheetId="3" hidden="1">#REF!</definedName>
    <definedName name="_MatMult_A" hidden="1">#REF!</definedName>
    <definedName name="_MatMult_AxB" localSheetId="3" hidden="1">#REF!</definedName>
    <definedName name="_MatMult_AxB" hidden="1">#REF!</definedName>
    <definedName name="_MatMult_B" localSheetId="3" hidden="1">#REF!</definedName>
    <definedName name="_MatMult_B" hidden="1">#REF!</definedName>
    <definedName name="_Order1" hidden="1">0</definedName>
    <definedName name="_Order1_1" hidden="1">0</definedName>
    <definedName name="_Order2" hidden="1">0</definedName>
    <definedName name="_Order2_1" hidden="1">0</definedName>
    <definedName name="_Sort" localSheetId="3" hidden="1">#REF!</definedName>
    <definedName name="_Sort" hidden="1">#REF!</definedName>
    <definedName name="_Table1_In1" localSheetId="3" hidden="1">#REF!</definedName>
    <definedName name="_Table1_In1" hidden="1">#REF!</definedName>
    <definedName name="_Table1_Out" localSheetId="3" hidden="1">#REF!</definedName>
    <definedName name="_Table1_Out" hidden="1">#REF!</definedName>
    <definedName name="_Table2_In1" localSheetId="3" hidden="1">#REF!</definedName>
    <definedName name="_Table2_In1" hidden="1">#REF!</definedName>
    <definedName name="AS2DocOpenMode" hidden="1">"AS2DocumentEdit"</definedName>
    <definedName name="BLPH1" localSheetId="3" hidden="1">#REF!</definedName>
    <definedName name="BLPH1" hidden="1">#REF!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QUIRED_BY_REPORTING_BANK_FDIC" hidden="1">"c6535"</definedName>
    <definedName name="IQ_ADDITIONAL_NON_INT_INC_FDIC" hidden="1">"c6574"</definedName>
    <definedName name="IQ_ADJUSTABLE_RATE_LOANS_FDIC" hidden="1">"c6375"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MENDED_BALANCE_PREVIOUS_YR_FDIC" hidden="1">"c6499"</definedName>
    <definedName name="IQ_AMORT_EXPENSE_FDIC" hidden="1">"c6677"</definedName>
    <definedName name="IQ_AMORTIZED_COST_FDIC" hidden="1">"c6426"</definedName>
    <definedName name="IQ_ASSET_BACKED_FDIC" hidden="1">"c6301"</definedName>
    <definedName name="IQ_ASSETS_HELD_FDIC" hidden="1">"c6305"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ROKERED_DEPOSITS_FDIC" hidden="1">"c6486"</definedName>
    <definedName name="IQ_CAL_Q_EST" hidden="1">"c6796"</definedName>
    <definedName name="IQ_CAL_Q_EST_REUT" hidden="1">"c6800"</definedName>
    <definedName name="IQ_CAL_Y_EST" hidden="1">"c6797"</definedName>
    <definedName name="IQ_CAL_Y_EST_REUT" hidden="1">"c6801"</definedName>
    <definedName name="IQ_CASH_DIVIDENDS_NET_INCOME_FDIC" hidden="1">"c6738"</definedName>
    <definedName name="IQ_CASH_IN_PROCESS_FDIC" hidden="1">"c6386"</definedName>
    <definedName name="IQ_CCE_FDIC" hidden="1">"c6296"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MO_FDIC" hidden="1">"c6406"</definedName>
    <definedName name="IQ_COLLECTION_DOMESTIC_FDIC" hidden="1">"c6387"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RE_CONSTRUCTION_LAND_DEV_FDIC" hidden="1">"c6526"</definedName>
    <definedName name="IQ_COMMERCIAL_RE_LOANS_FDIC" hidden="1">"c6312"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_FDIC" hidden="1">"c6350"</definedName>
    <definedName name="IQ_COMPANY_NOTE" hidden="1">"c6792"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TRACTS_OTHER_COMMODITIES_EQUITIES._FDIC" hidden="1">"c6522"</definedName>
    <definedName name="IQ_CONVEYED_TO_OTHERS_FDIC" hidden="1">"c6534"</definedName>
    <definedName name="IQ_CORE_CAPITAL_RATIO_FDIC" hidden="1">"c6745"</definedName>
    <definedName name="IQ_COST_OF_FUNDING_ASSETS_FDIC" hidden="1">"c6725"</definedName>
    <definedName name="IQ_CREDIT_CARD_CHARGE_OFFS_FDIC" hidden="1">"c6652"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PROVISION_NET_CHARGE_OFFS_FDIC" hidden="1">"c6734"</definedName>
    <definedName name="IQ_CURRENCY_COIN_DOMESTIC_FDIC" hidden="1">"c6388"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RIVATIVES_FDIC" hidden="1">"c6523"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B_OTHER_EXP_INC_TAX_US" hidden="1">"c6787"</definedName>
    <definedName name="IQ_EARNING_ASSETS_FDIC" hidden="1">"c6360"</definedName>
    <definedName name="IQ_EARNING_ASSETS_YIELD_FDIC" hidden="1">"c6724"</definedName>
    <definedName name="IQ_EARNINGS_COVERAGE_NET_CHARGE_OFFS_FDIC" hidden="1">"c6735"</definedName>
    <definedName name="IQ_EFFICIENCY_RATIO_FDIC" hidden="1">"c6736"</definedName>
    <definedName name="IQ_EQUITY_CAPITAL_ASSETS_FDIC" hidden="1">"c6744"</definedName>
    <definedName name="IQ_EQUITY_FDIC" hidden="1">"c6353"</definedName>
    <definedName name="IQ_EQUITY_SECURITIES_FDIC" hidden="1">"c6304"</definedName>
    <definedName name="IQ_EQUITY_SECURITY_EXPOSURES_FDIC" hidden="1">"c6664"</definedName>
    <definedName name="IQ_ESTIMATED_ASSESSABLE_DEPOSITS_FDIC" hidden="1">"c6490"</definedName>
    <definedName name="IQ_ESTIMATED_INSURED_DEPOSITS_FDIC" hidden="1">"c6491"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ED_FUNDS_PURCHASED_FDIC" hidden="1">"c6343"</definedName>
    <definedName name="IQ_FED_FUNDS_SOLD_FDIC" hidden="1">"c6307"</definedName>
    <definedName name="IQ_FHLB_ADVANCES_FDIC" hidden="1">"c6366"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N_DATA_SOURCE" hidden="1">"c6788"</definedName>
    <definedName name="IQ_FISCAL_Q_EST" hidden="1">"c6794"</definedName>
    <definedName name="IQ_FISCAL_Q_EST_REUT" hidden="1">"c6798"</definedName>
    <definedName name="IQ_FISCAL_Y_EST" hidden="1">"c6795"</definedName>
    <definedName name="IQ_FISCAL_Y_EST_REUT" hidden="1">"c6799"</definedName>
    <definedName name="IQ_FIVE_YEAR_FIXED_AND_FLOATING_RATE_FDIC" hidden="1">"c6422"</definedName>
    <definedName name="IQ_FIVE_YEAR_MORTGAGE_PASS_THROUGHS_FDIC" hidden="1">"c6414"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COUNTRIES_BANKS_TOTAL_LOANS_FOREIGN_FDIC" hidden="1">"c6445"</definedName>
    <definedName name="IQ_FOREIGN_DEBT_SECURITIES_FDIC" hidden="1">"c6303"</definedName>
    <definedName name="IQ_FOREIGN_DEPOSITS_NONTRANSACTION_ACCOUNTS_FDIC" hidden="1">"c6549"</definedName>
    <definedName name="IQ_FOREIGN_DEPOSITS_TRANSACTION_ACCOUNTS_FDIC" hidden="1">"c6541"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X_CONTRACTS_FDIC" hidden="1">"c6517"</definedName>
    <definedName name="IQ_FX_CONTRACTS_SPOT_FDIC" hidden="1">"c6356"</definedName>
    <definedName name="IQ_GAAP_BS" hidden="1">"c6789"</definedName>
    <definedName name="IQ_GAAP_CF" hidden="1">"c6790"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HELD_MATURITY_FDIC" hidden="1">"c6408"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IDER_LOANS_FDIC" hidden="1">"c6365"</definedName>
    <definedName name="IQ_INSTITUTIONS_EARNINGS_GAINS_FDIC" hidden="1">"c6723"</definedName>
    <definedName name="IQ_INSURANCE_COMMISSION_FEES_FDIC" hidden="1">"c6670"</definedName>
    <definedName name="IQ_INSURANCE_UNDERWRITING_INCOME_FDIC" hidden="1">"c6671"</definedName>
    <definedName name="IQ_INT_DEMAND_NOTES_FDIC" hidden="1">"c6567"</definedName>
    <definedName name="IQ_INT_DOMESTIC_DEPOSITS_FDIC" hidden="1">"c6564"</definedName>
    <definedName name="IQ_INT_EXP_TOTAL_FDIC" hidden="1">"c6569"</definedName>
    <definedName name="IQ_INT_FED_FUNDS_FDIC" hidden="1">"c6566"</definedName>
    <definedName name="IQ_INT_FOREIGN_DEPOSITS_FDIC" hidden="1">"c6565"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OREIGN_LOANS_FDIC" hidden="1">"c6556"</definedName>
    <definedName name="IQ_INT_INC_LEASE_RECEIVABLES_FDIC" hidden="1">"c6557"</definedName>
    <definedName name="IQ_INT_INC_OTHER_FDIC" hidden="1">"c6562"</definedName>
    <definedName name="IQ_INT_INC_SECURITIES_FDIC" hidden="1">"c6559"</definedName>
    <definedName name="IQ_INT_INC_TOTAL_FDIC" hidden="1">"c6563"</definedName>
    <definedName name="IQ_INT_INC_TRADING_ACCOUNTS_FDIC" hidden="1">"c6560"</definedName>
    <definedName name="IQ_INT_SUB_NOTES_FDIC" hidden="1">"c6568"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RATE_CONTRACTS_FDIC" hidden="1">"c6512"</definedName>
    <definedName name="IQ_INTEREST_RATE_EXPOSURES_FDIC" hidden="1">"c6662"</definedName>
    <definedName name="IQ_INVESTMENT_BANKING_OTHER_FEES_FDIC" hidden="1">"c6666"</definedName>
    <definedName name="IQ_IRA_KEOGH_ACCOUNTS_FDIC" hidden="1">"c6496"</definedName>
    <definedName name="IQ_ISSUED_GUARANTEED_US_FDIC" hidden="1">"c6404"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IFE_INSURANCE_ASSETS_FDIC" hidden="1">"c6372"</definedName>
    <definedName name="IQ_LOAN_COMMITMENTS_REVOLVING_FDIC" hidden="1">"c6524"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S_AND_LEASES_HELD_FDIC" hidden="1">"c6367"</definedName>
    <definedName name="IQ_LOANS_DEPOSITORY_INSTITUTIONS_FDIC" hidden="1">"c6382"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SS_ALLOWANCE_LOANS_FDIC" hidden="1">"c6739"</definedName>
    <definedName name="IQ_MATURITY_ONE_YEAR_LESS_FDIC" hidden="1">"c6425"</definedName>
    <definedName name="IQ_MONEY_MARKET_DEPOSIT_ACCOUNTS_FDIC" hidden="1">"c6553"</definedName>
    <definedName name="IQ_MORTGAGE_BACKED_SECURITIES_FDIC" hidden="1">"c6402"</definedName>
    <definedName name="IQ_MORTGAGE_SERVICING_FDIC" hidden="1">"c6335"</definedName>
    <definedName name="IQ_MULTIFAMILY_RESIDENTIAL_LOANS_FDIC" hidden="1">"c6311"</definedName>
    <definedName name="IQ_NET_CHARGE_OFFS_FDIC" hidden="1">"c6641"</definedName>
    <definedName name="IQ_NET_CHARGE_OFFS_LOANS_FDIC" hidden="1">"c6751"</definedName>
    <definedName name="IQ_NET_INCOME_FDIC" hidden="1">"c6587"</definedName>
    <definedName name="IQ_NET_INT_INC_BNK_FDIC" hidden="1">"c6570"</definedName>
    <definedName name="IQ_NET_INTEREST_MARGIN_FDIC" hidden="1">"c6726"</definedName>
    <definedName name="IQ_NET_LOANS_LEASES_CORE_DEPOSITS_FDIC" hidden="1">"c6743"</definedName>
    <definedName name="IQ_NET_LOANS_LEASES_DEPOSITS_FDIC" hidden="1">"c6742"</definedName>
    <definedName name="IQ_NET_OPERATING_INCOME_ASSETS_FDIC" hidden="1">"c6729"</definedName>
    <definedName name="IQ_NET_SECURITIZATION_INCOME_FDIC" hidden="1">"c6669"</definedName>
    <definedName name="IQ_NET_SERVICING_FEES_FDIC" hidden="1">"c6668"</definedName>
    <definedName name="IQ_NON_INT_EXP_FDIC" hidden="1">"c6579"</definedName>
    <definedName name="IQ_NON_INT_INC_FDIC" hidden="1">"c6575"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TRANSACTION_ACCOUNTS_FDIC" hidden="1">"c6552"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UMBER_DEPOSITS_LESS_THAN_100K_FDIC" hidden="1">"c6495"</definedName>
    <definedName name="IQ_NUMBER_DEPOSITS_MORE_THAN_100K_FDIC" hidden="1">"c6493"</definedName>
    <definedName name="IQ_OBLIGATIONS_OF_STATES_TOTAL_LOANS_FOREIGN_FDIC" hidden="1">"c6447"</definedName>
    <definedName name="IQ_OBLIGATIONS_STATES_FDIC" hidden="1">"c6431"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SSETS_FDIC" hidden="1">"c6338"</definedName>
    <definedName name="IQ_OTHER_BORROWED_FUNDS_FDIC" hidden="1">"c6345"</definedName>
    <definedName name="IQ_OTHER_COMPREHENSIVE_INCOME_FDIC" hidden="1">"c6503"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INSURANCE_FEES_FDIC" hidden="1">"c6672"</definedName>
    <definedName name="IQ_OTHER_INTANGIBLE_FDIC" hidden="1">"c6337"</definedName>
    <definedName name="IQ_OTHER_LIABILITIES_FDIC" hidden="1">"c6347"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NON_INT_EXP_FDIC" hidden="1">"c6578"</definedName>
    <definedName name="IQ_OTHER_NON_INT_EXPENSE_FDIC" hidden="1">"c6679"</definedName>
    <definedName name="IQ_OTHER_NON_INT_INC_FDIC" hidden="1">"c6676"</definedName>
    <definedName name="IQ_OTHER_OFF_BS_LIAB_FDIC" hidden="1">"c6533"</definedName>
    <definedName name="IQ_OTHER_RE_OWNED_FDIC" hidden="1">"c6330"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ERCENT_INSURED_FDIC" hidden="1">"c6374"</definedName>
    <definedName name="IQ_PLEDGED_SECURITIES_FDIC" hidden="1">"c6401"</definedName>
    <definedName name="IQ_PRE_TAX_INCOME_FDIC" hidden="1">"c6581"</definedName>
    <definedName name="IQ_PREFERRED_FDIC" hidden="1">"c6349"</definedName>
    <definedName name="IQ_PREMISES_EQUIPMENT_FDIC" hidden="1">"c6577"</definedName>
    <definedName name="IQ_PRETAX_RETURN_ASSETS_FDIC" hidden="1">"c6731"</definedName>
    <definedName name="IQ_PRIVATELY_ISSUED_MORTGAGE_BACKED_SECURITIES_FDIC" hidden="1">"c6407"</definedName>
    <definedName name="IQ_PRIVATELY_ISSUED_MORTGAGE_PASS_THROUGHS_FDIC" hidden="1">"c6405"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LATED_PLANS_FDIC" hidden="1">"c6320"</definedName>
    <definedName name="IQ_RESTATEMENTS_NET_FDIC" hidden="1">"c6500"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DEPOSITS_FDIC" hidden="1">"c6488"</definedName>
    <definedName name="IQ_RETAINED_EARNINGS_AVERAGE_EQUITY_FDIC" hidden="1">"c6733"</definedName>
    <definedName name="IQ_RETURN_ASSETS_FDIC" hidden="1">"c6730"</definedName>
    <definedName name="IQ_RETURN_EQUITY_FDIC" hidden="1">"c6732"</definedName>
    <definedName name="IQ_REVALUATION_GAINS_FDIC" hidden="1">"c6428"</definedName>
    <definedName name="IQ_REVALUATION_LOSSES_FDIC" hidden="1">"c6429"</definedName>
    <definedName name="IQ_RISK_WEIGHTED_ASSETS_FDIC" hidden="1">"c6370"</definedName>
    <definedName name="IQ_SALARY_FDIC" hidden="1">"c6576"</definedName>
    <definedName name="IQ_SALE_CONVERSION_RETIREMENT_STOCK_FDIC" hidden="1">"c6661"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RVICE_CHARGES_FDIC" hidden="1">"c6572"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RATEGY_NOTE" hidden="1">"c6791"</definedName>
    <definedName name="IQ_SUB_DEBT_FDIC" hidden="1">"c6346"</definedName>
    <definedName name="IQ_SURPLUS_FDIC" hidden="1">"c6351"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ME_DEPOSITS_LESS_THAN_100K_FDIC" hidden="1">"c6465"</definedName>
    <definedName name="IQ_TIME_DEPOSITS_MORE_THAN_100K_FDIC" hidden="1">"c6470"</definedName>
    <definedName name="IQ_TOTAL_ASSETS_FDIC" hidden="1">"c6339"</definedName>
    <definedName name="IQ_TOTAL_CHARGE_OFFS_FDIC" hidden="1">"c6603"</definedName>
    <definedName name="IQ_TOTAL_DEBT_SECURITIES_FDIC" hidden="1">"c6410"</definedName>
    <definedName name="IQ_TOTAL_DEPOSITS_FDIC" hidden="1">"c6342"</definedName>
    <definedName name="IQ_TOTAL_EMPLOYEES_FDIC" hidden="1">"c6355"</definedName>
    <definedName name="IQ_TOTAL_LIAB_EQUITY_FDIC" hidden="1">"c6354"</definedName>
    <definedName name="IQ_TOTAL_LIABILITIES_FDIC" hidden="1">"c6348"</definedName>
    <definedName name="IQ_TOTAL_RECOVERIES_FDIC" hidden="1">"c6622"</definedName>
    <definedName name="IQ_TOTAL_REV_BNK_FDIC" hidden="1">"c6786"</definedName>
    <definedName name="IQ_TOTAL_RISK_BASED_CAPITAL_RATIO_FDIC" hidden="1">"c6747"</definedName>
    <definedName name="IQ_TOTAL_SECURITIES_FDIC" hidden="1">"c6306"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RADING_ACCOUNT_GAINS_FEES_FDIC" hidden="1">"c6573"</definedName>
    <definedName name="IQ_TRADING_ASSETS_FDIC" hidden="1">"c6328"</definedName>
    <definedName name="IQ_TRADING_LIABILITIES_FDIC" hidden="1">"c6344"</definedName>
    <definedName name="IQ_TRANSACTION_ACCOUNTS_FDIC" hidden="1">"c6544"</definedName>
    <definedName name="IQ_TREASURY_STOCK_TRANSACTIONS_FDIC" hidden="1">"c6501"</definedName>
    <definedName name="IQ_TWELVE_MONTHS_FIXED_AND_FLOATING_FDIC" hidden="1">"c6420"</definedName>
    <definedName name="IQ_TWELVE_MONTHS_MORTGAGE_PASS_THROUGHS_FDIC" hidden="1">"c6412"</definedName>
    <definedName name="IQ_UNDIVIDED_PROFITS_FDIC" hidden="1">"c6352"</definedName>
    <definedName name="IQ_UNEARNED_INCOME_FDIC" hidden="1">"c6324"</definedName>
    <definedName name="IQ_UNEARNED_INCOME_FOREIGN_FDIC" hidden="1">"c6385"</definedName>
    <definedName name="IQ_UNPROFITABLE_INSTITUTIONS_FDIC" hidden="1">"c6722"</definedName>
    <definedName name="IQ_UNUSED_LOAN_COMMITMENTS_FDIC" hidden="1">"c6368"</definedName>
    <definedName name="IQ_US_BRANCHES_FOREIGN_BANK_LOANS_FDIC" hidden="1">"c6435"</definedName>
    <definedName name="IQ_US_BRANCHES_FOREIGN_BANKS_FDIC" hidden="1">"c6390"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VALUATION_ALLOWANCES_FDIC" hidden="1">"c6400"</definedName>
    <definedName name="IQ_VALUE_TRADED" hidden="1">"c1519"</definedName>
    <definedName name="IQ_VC_REVENUE_FDIC" hidden="1">"c6667"</definedName>
    <definedName name="IQ_VOLATILE_LIABILITIES_FDIC" hidden="1">"c6364"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YEAR_FOUNDED" hidden="1">"c6793"</definedName>
    <definedName name="kjk" localSheetId="1" hidden="1">{#N/A,#N/A,FALSE,"Spread";#N/A,#N/A,FALSE,"Weekly TD#1";#N/A,#N/A,FALSE,"Weekly TD#2";#N/A,#N/A,FALSE,"Weekly STB#1";#N/A,#N/A,FALSE,"Tickler";#N/A,#N/A,FALSE,"Weekly Report";#N/A,#N/A,FALSE,"Int@180"}</definedName>
    <definedName name="kjk" localSheetId="3" hidden="1">{#N/A,#N/A,FALSE,"Spread";#N/A,#N/A,FALSE,"Weekly TD#1";#N/A,#N/A,FALSE,"Weekly TD#2";#N/A,#N/A,FALSE,"Weekly STB#1";#N/A,#N/A,FALSE,"Tickler";#N/A,#N/A,FALSE,"Weekly Report";#N/A,#N/A,FALSE,"Int@180"}</definedName>
    <definedName name="kjk" hidden="1">{#N/A,#N/A,FALSE,"Spread";#N/A,#N/A,FALSE,"Weekly TD#1";#N/A,#N/A,FALSE,"Weekly TD#2";#N/A,#N/A,FALSE,"Weekly STB#1";#N/A,#N/A,FALSE,"Tickler";#N/A,#N/A,FALSE,"Weekly Report";#N/A,#N/A,FALSE,"Int@180"}</definedName>
    <definedName name="kjk_1" localSheetId="1" hidden="1">{#N/A,#N/A,FALSE,"Spread";#N/A,#N/A,FALSE,"Weekly TD#1";#N/A,#N/A,FALSE,"Weekly TD#2";#N/A,#N/A,FALSE,"Weekly STB#1";#N/A,#N/A,FALSE,"Tickler";#N/A,#N/A,FALSE,"Weekly Report";#N/A,#N/A,FALSE,"Int@180"}</definedName>
    <definedName name="kjk_1" localSheetId="3" hidden="1">{#N/A,#N/A,FALSE,"Spread";#N/A,#N/A,FALSE,"Weekly TD#1";#N/A,#N/A,FALSE,"Weekly TD#2";#N/A,#N/A,FALSE,"Weekly STB#1";#N/A,#N/A,FALSE,"Tickler";#N/A,#N/A,FALSE,"Weekly Report";#N/A,#N/A,FALSE,"Int@180"}</definedName>
    <definedName name="kjk_1" hidden="1">{#N/A,#N/A,FALSE,"Spread";#N/A,#N/A,FALSE,"Weekly TD#1";#N/A,#N/A,FALSE,"Weekly TD#2";#N/A,#N/A,FALSE,"Weekly STB#1";#N/A,#N/A,FALSE,"Tickler";#N/A,#N/A,FALSE,"Weekly Report";#N/A,#N/A,FALSE,"Int@180"}</definedName>
    <definedName name="KJKJ" localSheetId="1" hidden="1">{#N/A,#N/A,FALSE,"Spread";#N/A,#N/A,FALSE,"Weekly TD#1";#N/A,#N/A,FALSE,"Weekly TD#2";#N/A,#N/A,FALSE,"Weekly STB#1";#N/A,#N/A,FALSE,"Tickler";#N/A,#N/A,FALSE,"Weekly Report";#N/A,#N/A,FALSE,"Int@180"}</definedName>
    <definedName name="KJKJ" localSheetId="3" hidden="1">{#N/A,#N/A,FALSE,"Spread";#N/A,#N/A,FALSE,"Weekly TD#1";#N/A,#N/A,FALSE,"Weekly TD#2";#N/A,#N/A,FALSE,"Weekly STB#1";#N/A,#N/A,FALSE,"Tickler";#N/A,#N/A,FALSE,"Weekly Report";#N/A,#N/A,FALSE,"Int@180"}</definedName>
    <definedName name="KJKJ" hidden="1">{#N/A,#N/A,FALSE,"Spread";#N/A,#N/A,FALSE,"Weekly TD#1";#N/A,#N/A,FALSE,"Weekly TD#2";#N/A,#N/A,FALSE,"Weekly STB#1";#N/A,#N/A,FALSE,"Tickler";#N/A,#N/A,FALSE,"Weekly Report";#N/A,#N/A,FALSE,"Int@180"}</definedName>
    <definedName name="KJKJ_1" localSheetId="1" hidden="1">{#N/A,#N/A,FALSE,"Spread";#N/A,#N/A,FALSE,"Weekly TD#1";#N/A,#N/A,FALSE,"Weekly TD#2";#N/A,#N/A,FALSE,"Weekly STB#1";#N/A,#N/A,FALSE,"Tickler";#N/A,#N/A,FALSE,"Weekly Report";#N/A,#N/A,FALSE,"Int@180"}</definedName>
    <definedName name="KJKJ_1" localSheetId="3" hidden="1">{#N/A,#N/A,FALSE,"Spread";#N/A,#N/A,FALSE,"Weekly TD#1";#N/A,#N/A,FALSE,"Weekly TD#2";#N/A,#N/A,FALSE,"Weekly STB#1";#N/A,#N/A,FALSE,"Tickler";#N/A,#N/A,FALSE,"Weekly Report";#N/A,#N/A,FALSE,"Int@180"}</definedName>
    <definedName name="KJKJ_1" hidden="1">{#N/A,#N/A,FALSE,"Spread";#N/A,#N/A,FALSE,"Weekly TD#1";#N/A,#N/A,FALSE,"Weekly TD#2";#N/A,#N/A,FALSE,"Weekly STB#1";#N/A,#N/A,FALSE,"Tickler";#N/A,#N/A,FALSE,"Weekly Report";#N/A,#N/A,FALSE,"Int@180"}</definedName>
    <definedName name="_xlnm.Print_Area" localSheetId="2">'Granular Methodology_Sample'!$B$1:$R$122</definedName>
    <definedName name="_xlnm.Print_Area" localSheetId="1">'Granular v. Gross Up Method'!$B$1:$M$57</definedName>
    <definedName name="_xlnm.Print_Area" localSheetId="3">'Gross Up Methodology_Sample'!$B$1:$P$89</definedName>
    <definedName name="_xlnm.Print_Area" localSheetId="0">'Methodology Comparison'!$B$1:$U$63</definedName>
    <definedName name="wrn.Distributions." localSheetId="1" hidden="1">{#N/A,#N/A,FALSE,"DIS Forms";#N/A,#N/A,FALSE,"WIRE FORM";#N/A,#N/A,FALSE,"Transfers"}</definedName>
    <definedName name="wrn.Distributions." localSheetId="3" hidden="1">{#N/A,#N/A,FALSE,"DIS Forms";#N/A,#N/A,FALSE,"WIRE FORM";#N/A,#N/A,FALSE,"Transfers"}</definedName>
    <definedName name="wrn.Distributions." hidden="1">{#N/A,#N/A,FALSE,"DIS Forms";#N/A,#N/A,FALSE,"WIRE FORM";#N/A,#N/A,FALSE,"Transfers"}</definedName>
    <definedName name="wrn.Distributions._1" localSheetId="1" hidden="1">{#N/A,#N/A,FALSE,"DIS Forms";#N/A,#N/A,FALSE,"WIRE FORM";#N/A,#N/A,FALSE,"Transfers"}</definedName>
    <definedName name="wrn.Distributions._1" localSheetId="3" hidden="1">{#N/A,#N/A,FALSE,"DIS Forms";#N/A,#N/A,FALSE,"WIRE FORM";#N/A,#N/A,FALSE,"Transfers"}</definedName>
    <definedName name="wrn.Distributions._1" hidden="1">{#N/A,#N/A,FALSE,"DIS Forms";#N/A,#N/A,FALSE,"WIRE FORM";#N/A,#N/A,FALSE,"Transfers"}</definedName>
    <definedName name="WRN.DISTRIBUTIONS.D" localSheetId="1" hidden="1">{#N/A,#N/A,FALSE,"DIS Forms";#N/A,#N/A,FALSE,"WIRE FORM";#N/A,#N/A,FALSE,"Transfers"}</definedName>
    <definedName name="WRN.DISTRIBUTIONS.D" localSheetId="3" hidden="1">{#N/A,#N/A,FALSE,"DIS Forms";#N/A,#N/A,FALSE,"WIRE FORM";#N/A,#N/A,FALSE,"Transfers"}</definedName>
    <definedName name="WRN.DISTRIBUTIONS.D" hidden="1">{#N/A,#N/A,FALSE,"DIS Forms";#N/A,#N/A,FALSE,"WIRE FORM";#N/A,#N/A,FALSE,"Transfers"}</definedName>
    <definedName name="WRN.DISTRIBUTIONS.D_1" localSheetId="1" hidden="1">{#N/A,#N/A,FALSE,"DIS Forms";#N/A,#N/A,FALSE,"WIRE FORM";#N/A,#N/A,FALSE,"Transfers"}</definedName>
    <definedName name="WRN.DISTRIBUTIONS.D_1" localSheetId="3" hidden="1">{#N/A,#N/A,FALSE,"DIS Forms";#N/A,#N/A,FALSE,"WIRE FORM";#N/A,#N/A,FALSE,"Transfers"}</definedName>
    <definedName name="WRN.DISTRIBUTIONS.D_1" hidden="1">{#N/A,#N/A,FALSE,"DIS Forms";#N/A,#N/A,FALSE,"WIRE FORM";#N/A,#N/A,FALSE,"Transfers"}</definedName>
    <definedName name="wrn.HASTAX." localSheetId="1" hidden="1">{#N/A,#N/A,FALSE,"Hastax"}</definedName>
    <definedName name="wrn.HASTAX." localSheetId="3" hidden="1">{#N/A,#N/A,FALSE,"Hastax"}</definedName>
    <definedName name="wrn.HASTAX." hidden="1">{#N/A,#N/A,FALSE,"Hastax"}</definedName>
    <definedName name="wrn.HASTAX._1" localSheetId="1" hidden="1">{#N/A,#N/A,FALSE,"Hastax"}</definedName>
    <definedName name="wrn.HASTAX._1" localSheetId="3" hidden="1">{#N/A,#N/A,FALSE,"Hastax"}</definedName>
    <definedName name="wrn.HASTAX._1" hidden="1">{#N/A,#N/A,FALSE,"Hastax"}</definedName>
    <definedName name="wrn.PAYMENT." localSheetId="1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" localSheetId="3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_.Forms." localSheetId="1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" localSheetId="3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_1" localSheetId="1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_1" localSheetId="3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_1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S" localSheetId="1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S" localSheetId="3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S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S_1" localSheetId="1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S_1" localSheetId="3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.FORMS.S_1" hidden="1">{#N/A,#N/A,FALSE,"Cash Transfers";#N/A,#N/A,FALSE,"Dist from Collateral";#N/A,#N/A,FALSE,"Dist for Servicing fee";#N/A,#N/A,FALSE,"Wire from Collateral";#N/A,#N/A,FALSE,"Wire for Servicing Fee";#N/A,#N/A,FALSE,"Rate Sheet";#N/A,#N/A,FALSE,"Rate Sheet";#N/A,#N/A,FALSE,"Trans-Class A Res"}</definedName>
    <definedName name="wrn.PAYMENT._1" localSheetId="1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_1" localSheetId="3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_1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T" localSheetId="1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T" localSheetId="3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T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T_1" localSheetId="1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T_1" localSheetId="3" hidden="1">{#N/A,#N/A,FALSE,"Rate Sheet";#N/A,#N/A,FALSE,"TCB Fee Disb";#N/A,#N/A,FALSE,"Dist Advances";#N/A,#N/A,FALSE,"Dist Servicing fee";#N/A,#N/A,FALSE,"Dist excess";#N/A,#N/A,FALSE,"Wire to ICON";#N/A,#N/A,FALSE,"Dist Excluded"}</definedName>
    <definedName name="WRN.PAYMENT.T_1" hidden="1">{#N/A,#N/A,FALSE,"Rate Sheet";#N/A,#N/A,FALSE,"TCB Fee Disb";#N/A,#N/A,FALSE,"Dist Advances";#N/A,#N/A,FALSE,"Dist Servicing fee";#N/A,#N/A,FALSE,"Dist excess";#N/A,#N/A,FALSE,"Wire to ICON";#N/A,#N/A,FALSE,"Dist Excluded"}</definedName>
    <definedName name="wrn.PierOne." localSheetId="1" hidden="1">{#N/A,#N/A,FALSE,"Wireform";#N/A,#N/A,FALSE,"Disbursement";#N/A,#N/A,FALSE,"Transfers"}</definedName>
    <definedName name="wrn.PierOne." localSheetId="3" hidden="1">{#N/A,#N/A,FALSE,"Wireform";#N/A,#N/A,FALSE,"Disbursement";#N/A,#N/A,FALSE,"Transfers"}</definedName>
    <definedName name="wrn.PierOne." hidden="1">{#N/A,#N/A,FALSE,"Wireform";#N/A,#N/A,FALSE,"Disbursement";#N/A,#N/A,FALSE,"Transfers"}</definedName>
    <definedName name="wrn.PierOne._1" localSheetId="1" hidden="1">{#N/A,#N/A,FALSE,"Wireform";#N/A,#N/A,FALSE,"Disbursement";#N/A,#N/A,FALSE,"Transfers"}</definedName>
    <definedName name="wrn.PierOne._1" localSheetId="3" hidden="1">{#N/A,#N/A,FALSE,"Wireform";#N/A,#N/A,FALSE,"Disbursement";#N/A,#N/A,FALSE,"Transfers"}</definedName>
    <definedName name="wrn.PierOne._1" hidden="1">{#N/A,#N/A,FALSE,"Wireform";#N/A,#N/A,FALSE,"Disbursement";#N/A,#N/A,FALSE,"Transfers"}</definedName>
    <definedName name="wrn.Print._.All." localSheetId="1" hidden="1">{#N/A,#N/A,FALSE,"Input Data Sheet";#N/A,#N/A,FALSE,"Turnover";#N/A,#N/A,FALSE,"NSAR";#N/A,#N/A,FALSE,"NAV Rollforward";#N/A,#N/A,FALSE,"Ratios-HUB";#N/A,#N/A,FALSE,"Ratios-Marathon";#N/A,#N/A,FALSE,"Ratios - Traditional";#N/A,#N/A,FALSE,"Ratios - Classic";#N/A,#N/A,FALSE,"Share Proof-Marathon";#N/A,#N/A,FALSE,"Share Proof-Traditional";#N/A,#N/A,FALSE,"Share Proof - Classic";#N/A,#N/A,FALSE,"Per Share-Marathon";#N/A,#N/A,FALSE,"Per Share-Traditional";#N/A,#N/A,FALSE,"Per Share-Classic";#N/A,#N/A,FALSE,"Capital Roll - Hub";#N/A,#N/A,FALSE,"Capital Roll - Spokes";#N/A,#N/A,FALSE,"Hastax"}</definedName>
    <definedName name="wrn.Print._.All." localSheetId="3" hidden="1">{#N/A,#N/A,FALSE,"Input Data Sheet";#N/A,#N/A,FALSE,"Turnover";#N/A,#N/A,FALSE,"NSAR";#N/A,#N/A,FALSE,"NAV Rollforward";#N/A,#N/A,FALSE,"Ratios-HUB";#N/A,#N/A,FALSE,"Ratios-Marathon";#N/A,#N/A,FALSE,"Ratios - Traditional";#N/A,#N/A,FALSE,"Ratios - Classic";#N/A,#N/A,FALSE,"Share Proof-Marathon";#N/A,#N/A,FALSE,"Share Proof-Traditional";#N/A,#N/A,FALSE,"Share Proof - Classic";#N/A,#N/A,FALSE,"Per Share-Marathon";#N/A,#N/A,FALSE,"Per Share-Traditional";#N/A,#N/A,FALSE,"Per Share-Classic";#N/A,#N/A,FALSE,"Capital Roll - Hub";#N/A,#N/A,FALSE,"Capital Roll - Spokes";#N/A,#N/A,FALSE,"Hastax"}</definedName>
    <definedName name="wrn.Print._.All." hidden="1">{#N/A,#N/A,FALSE,"Input Data Sheet";#N/A,#N/A,FALSE,"Turnover";#N/A,#N/A,FALSE,"NSAR";#N/A,#N/A,FALSE,"NAV Rollforward";#N/A,#N/A,FALSE,"Ratios-HUB";#N/A,#N/A,FALSE,"Ratios-Marathon";#N/A,#N/A,FALSE,"Ratios - Traditional";#N/A,#N/A,FALSE,"Ratios - Classic";#N/A,#N/A,FALSE,"Share Proof-Marathon";#N/A,#N/A,FALSE,"Share Proof-Traditional";#N/A,#N/A,FALSE,"Share Proof - Classic";#N/A,#N/A,FALSE,"Per Share-Marathon";#N/A,#N/A,FALSE,"Per Share-Traditional";#N/A,#N/A,FALSE,"Per Share-Classic";#N/A,#N/A,FALSE,"Capital Roll - Hub";#N/A,#N/A,FALSE,"Capital Roll - Spokes";#N/A,#N/A,FALSE,"Hastax"}</definedName>
    <definedName name="wrn.Print._.All._1" localSheetId="1" hidden="1">{#N/A,#N/A,FALSE,"Input Data Sheet";#N/A,#N/A,FALSE,"Turnover";#N/A,#N/A,FALSE,"NSAR";#N/A,#N/A,FALSE,"NAV Rollforward";#N/A,#N/A,FALSE,"Ratios-HUB";#N/A,#N/A,FALSE,"Ratios-Marathon";#N/A,#N/A,FALSE,"Ratios - Traditional";#N/A,#N/A,FALSE,"Ratios - Classic";#N/A,#N/A,FALSE,"Share Proof-Marathon";#N/A,#N/A,FALSE,"Share Proof-Traditional";#N/A,#N/A,FALSE,"Share Proof - Classic";#N/A,#N/A,FALSE,"Per Share-Marathon";#N/A,#N/A,FALSE,"Per Share-Traditional";#N/A,#N/A,FALSE,"Per Share-Classic";#N/A,#N/A,FALSE,"Capital Roll - Hub";#N/A,#N/A,FALSE,"Capital Roll - Spokes";#N/A,#N/A,FALSE,"Hastax"}</definedName>
    <definedName name="wrn.Print._.All._1" localSheetId="3" hidden="1">{#N/A,#N/A,FALSE,"Input Data Sheet";#N/A,#N/A,FALSE,"Turnover";#N/A,#N/A,FALSE,"NSAR";#N/A,#N/A,FALSE,"NAV Rollforward";#N/A,#N/A,FALSE,"Ratios-HUB";#N/A,#N/A,FALSE,"Ratios-Marathon";#N/A,#N/A,FALSE,"Ratios - Traditional";#N/A,#N/A,FALSE,"Ratios - Classic";#N/A,#N/A,FALSE,"Share Proof-Marathon";#N/A,#N/A,FALSE,"Share Proof-Traditional";#N/A,#N/A,FALSE,"Share Proof - Classic";#N/A,#N/A,FALSE,"Per Share-Marathon";#N/A,#N/A,FALSE,"Per Share-Traditional";#N/A,#N/A,FALSE,"Per Share-Classic";#N/A,#N/A,FALSE,"Capital Roll - Hub";#N/A,#N/A,FALSE,"Capital Roll - Spokes";#N/A,#N/A,FALSE,"Hastax"}</definedName>
    <definedName name="wrn.Print._.All._1" hidden="1">{#N/A,#N/A,FALSE,"Input Data Sheet";#N/A,#N/A,FALSE,"Turnover";#N/A,#N/A,FALSE,"NSAR";#N/A,#N/A,FALSE,"NAV Rollforward";#N/A,#N/A,FALSE,"Ratios-HUB";#N/A,#N/A,FALSE,"Ratios-Marathon";#N/A,#N/A,FALSE,"Ratios - Traditional";#N/A,#N/A,FALSE,"Ratios - Classic";#N/A,#N/A,FALSE,"Share Proof-Marathon";#N/A,#N/A,FALSE,"Share Proof-Traditional";#N/A,#N/A,FALSE,"Share Proof - Classic";#N/A,#N/A,FALSE,"Per Share-Marathon";#N/A,#N/A,FALSE,"Per Share-Traditional";#N/A,#N/A,FALSE,"Per Share-Classic";#N/A,#N/A,FALSE,"Capital Roll - Hub";#N/A,#N/A,FALSE,"Capital Roll - Spokes";#N/A,#N/A,FALSE,"Hastax"}</definedName>
    <definedName name="wrn.Print._.Classic." localSheetId="1" hidden="1">{#N/A,#N/A,FALSE,"Ratios - Classic";#N/A,#N/A,FALSE,"Share Proof - Classic";#N/A,#N/A,FALSE,"Per Share-Classic"}</definedName>
    <definedName name="wrn.Print._.Classic." localSheetId="3" hidden="1">{#N/A,#N/A,FALSE,"Ratios - Classic";#N/A,#N/A,FALSE,"Share Proof - Classic";#N/A,#N/A,FALSE,"Per Share-Classic"}</definedName>
    <definedName name="wrn.Print._.Classic." hidden="1">{#N/A,#N/A,FALSE,"Ratios - Classic";#N/A,#N/A,FALSE,"Share Proof - Classic";#N/A,#N/A,FALSE,"Per Share-Classic"}</definedName>
    <definedName name="wrn.Print._.Classic._1" localSheetId="1" hidden="1">{#N/A,#N/A,FALSE,"Ratios - Classic";#N/A,#N/A,FALSE,"Share Proof - Classic";#N/A,#N/A,FALSE,"Per Share-Classic"}</definedName>
    <definedName name="wrn.Print._.Classic._1" localSheetId="3" hidden="1">{#N/A,#N/A,FALSE,"Ratios - Classic";#N/A,#N/A,FALSE,"Share Proof - Classic";#N/A,#N/A,FALSE,"Per Share-Classic"}</definedName>
    <definedName name="wrn.Print._.Classic._1" hidden="1">{#N/A,#N/A,FALSE,"Ratios - Classic";#N/A,#N/A,FALSE,"Share Proof - Classic";#N/A,#N/A,FALSE,"Per Share-Classic"}</definedName>
    <definedName name="wrn.Print._.Hub." localSheetId="1" hidden="1">{#N/A,#N/A,FALSE,"Input Data Sheet";#N/A,#N/A,FALSE,"Turnover";#N/A,#N/A,FALSE,"NSAR";#N/A,#N/A,FALSE,"Ratios-HUB";#N/A,#N/A,FALSE,"Capital Roll - Hub"}</definedName>
    <definedName name="wrn.Print._.Hub." localSheetId="3" hidden="1">{#N/A,#N/A,FALSE,"Input Data Sheet";#N/A,#N/A,FALSE,"Turnover";#N/A,#N/A,FALSE,"NSAR";#N/A,#N/A,FALSE,"Ratios-HUB";#N/A,#N/A,FALSE,"Capital Roll - Hub"}</definedName>
    <definedName name="wrn.Print._.Hub." hidden="1">{#N/A,#N/A,FALSE,"Input Data Sheet";#N/A,#N/A,FALSE,"Turnover";#N/A,#N/A,FALSE,"NSAR";#N/A,#N/A,FALSE,"Ratios-HUB";#N/A,#N/A,FALSE,"Capital Roll - Hub"}</definedName>
    <definedName name="wrn.Print._.Hub._1" localSheetId="1" hidden="1">{#N/A,#N/A,FALSE,"Input Data Sheet";#N/A,#N/A,FALSE,"Turnover";#N/A,#N/A,FALSE,"NSAR";#N/A,#N/A,FALSE,"Ratios-HUB";#N/A,#N/A,FALSE,"Capital Roll - Hub"}</definedName>
    <definedName name="wrn.Print._.Hub._1" localSheetId="3" hidden="1">{#N/A,#N/A,FALSE,"Input Data Sheet";#N/A,#N/A,FALSE,"Turnover";#N/A,#N/A,FALSE,"NSAR";#N/A,#N/A,FALSE,"Ratios-HUB";#N/A,#N/A,FALSE,"Capital Roll - Hub"}</definedName>
    <definedName name="wrn.Print._.Hub._1" hidden="1">{#N/A,#N/A,FALSE,"Input Data Sheet";#N/A,#N/A,FALSE,"Turnover";#N/A,#N/A,FALSE,"NSAR";#N/A,#N/A,FALSE,"Ratios-HUB";#N/A,#N/A,FALSE,"Capital Roll - Hub"}</definedName>
    <definedName name="wrn.Print._.Marathon." localSheetId="1" hidden="1">{#N/A,#N/A,FALSE,"Ratios-Marathon";#N/A,#N/A,FALSE,"Share Proof-Marathon";#N/A,#N/A,FALSE,"Per Share-Marathon"}</definedName>
    <definedName name="wrn.Print._.Marathon." localSheetId="3" hidden="1">{#N/A,#N/A,FALSE,"Ratios-Marathon";#N/A,#N/A,FALSE,"Share Proof-Marathon";#N/A,#N/A,FALSE,"Per Share-Marathon"}</definedName>
    <definedName name="wrn.Print._.Marathon." hidden="1">{#N/A,#N/A,FALSE,"Ratios-Marathon";#N/A,#N/A,FALSE,"Share Proof-Marathon";#N/A,#N/A,FALSE,"Per Share-Marathon"}</definedName>
    <definedName name="wrn.Print._.Marathon._1" localSheetId="1" hidden="1">{#N/A,#N/A,FALSE,"Ratios-Marathon";#N/A,#N/A,FALSE,"Share Proof-Marathon";#N/A,#N/A,FALSE,"Per Share-Marathon"}</definedName>
    <definedName name="wrn.Print._.Marathon._1" localSheetId="3" hidden="1">{#N/A,#N/A,FALSE,"Ratios-Marathon";#N/A,#N/A,FALSE,"Share Proof-Marathon";#N/A,#N/A,FALSE,"Per Share-Marathon"}</definedName>
    <definedName name="wrn.Print._.Marathon._1" hidden="1">{#N/A,#N/A,FALSE,"Ratios-Marathon";#N/A,#N/A,FALSE,"Share Proof-Marathon";#N/A,#N/A,FALSE,"Per Share-Marathon"}</definedName>
    <definedName name="wrn.Print._.Medallion." localSheetId="1" hidden="1">{#N/A,#N/A,FALSE,"Ratios - Medallion Class A";#N/A,#N/A,FALSE,"Ratios - Medallion Class B";#N/A,#N/A,FALSE,"Share Proof - Medallion A";#N/A,#N/A,FALSE,"Share Proof - Medallion B";#N/A,#N/A,FALSE,"Per Share-Medallion A";#N/A,#N/A,FALSE,"Per Share-Medallion B"}</definedName>
    <definedName name="wrn.Print._.Medallion." localSheetId="3" hidden="1">{#N/A,#N/A,FALSE,"Ratios - Medallion Class A";#N/A,#N/A,FALSE,"Ratios - Medallion Class B";#N/A,#N/A,FALSE,"Share Proof - Medallion A";#N/A,#N/A,FALSE,"Share Proof - Medallion B";#N/A,#N/A,FALSE,"Per Share-Medallion A";#N/A,#N/A,FALSE,"Per Share-Medallion B"}</definedName>
    <definedName name="wrn.Print._.Medallion." hidden="1">{#N/A,#N/A,FALSE,"Ratios - Medallion Class A";#N/A,#N/A,FALSE,"Ratios - Medallion Class B";#N/A,#N/A,FALSE,"Share Proof - Medallion A";#N/A,#N/A,FALSE,"Share Proof - Medallion B";#N/A,#N/A,FALSE,"Per Share-Medallion A";#N/A,#N/A,FALSE,"Per Share-Medallion B"}</definedName>
    <definedName name="wrn.Print._.Medallion._1" localSheetId="1" hidden="1">{#N/A,#N/A,FALSE,"Ratios - Medallion Class A";#N/A,#N/A,FALSE,"Ratios - Medallion Class B";#N/A,#N/A,FALSE,"Share Proof - Medallion A";#N/A,#N/A,FALSE,"Share Proof - Medallion B";#N/A,#N/A,FALSE,"Per Share-Medallion A";#N/A,#N/A,FALSE,"Per Share-Medallion B"}</definedName>
    <definedName name="wrn.Print._.Medallion._1" localSheetId="3" hidden="1">{#N/A,#N/A,FALSE,"Ratios - Medallion Class A";#N/A,#N/A,FALSE,"Ratios - Medallion Class B";#N/A,#N/A,FALSE,"Share Proof - Medallion A";#N/A,#N/A,FALSE,"Share Proof - Medallion B";#N/A,#N/A,FALSE,"Per Share-Medallion A";#N/A,#N/A,FALSE,"Per Share-Medallion B"}</definedName>
    <definedName name="wrn.Print._.Medallion._1" hidden="1">{#N/A,#N/A,FALSE,"Ratios - Medallion Class A";#N/A,#N/A,FALSE,"Ratios - Medallion Class B";#N/A,#N/A,FALSE,"Share Proof - Medallion A";#N/A,#N/A,FALSE,"Share Proof - Medallion B";#N/A,#N/A,FALSE,"Per Share-Medallion A";#N/A,#N/A,FALSE,"Per Share-Medallion B"}</definedName>
    <definedName name="wrn.Print._.Spokes." localSheetId="1" hidden="1">{#N/A,#N/A,FALSE,"Input Data Sheet";#N/A,#N/A,FALSE,"NAV rollforward";#N/A,#N/A,FALSE,"Capital Roll - Spokes";#N/A,#N/A,FALSE,"Hastax"}</definedName>
    <definedName name="wrn.Print._.Spokes." localSheetId="3" hidden="1">{#N/A,#N/A,FALSE,"Input Data Sheet";#N/A,#N/A,FALSE,"NAV rollforward";#N/A,#N/A,FALSE,"Capital Roll - Spokes";#N/A,#N/A,FALSE,"Hastax"}</definedName>
    <definedName name="wrn.Print._.Spokes." hidden="1">{#N/A,#N/A,FALSE,"Input Data Sheet";#N/A,#N/A,FALSE,"NAV rollforward";#N/A,#N/A,FALSE,"Capital Roll - Spokes";#N/A,#N/A,FALSE,"Hastax"}</definedName>
    <definedName name="wrn.Print._.Spokes._1" localSheetId="1" hidden="1">{#N/A,#N/A,FALSE,"Input Data Sheet";#N/A,#N/A,FALSE,"NAV rollforward";#N/A,#N/A,FALSE,"Capital Roll - Spokes";#N/A,#N/A,FALSE,"Hastax"}</definedName>
    <definedName name="wrn.Print._.Spokes._1" localSheetId="3" hidden="1">{#N/A,#N/A,FALSE,"Input Data Sheet";#N/A,#N/A,FALSE,"NAV rollforward";#N/A,#N/A,FALSE,"Capital Roll - Spokes";#N/A,#N/A,FALSE,"Hastax"}</definedName>
    <definedName name="wrn.Print._.Spokes._1" hidden="1">{#N/A,#N/A,FALSE,"Input Data Sheet";#N/A,#N/A,FALSE,"NAV rollforward";#N/A,#N/A,FALSE,"Capital Roll - Spokes";#N/A,#N/A,FALSE,"Hastax"}</definedName>
    <definedName name="wrn.Print._.Traditional." localSheetId="1" hidden="1">{#N/A,#N/A,FALSE,"Ratios - Traditional";#N/A,#N/A,FALSE,"Share Proof-Traditional";#N/A,#N/A,FALSE,"Per Share-Traditional"}</definedName>
    <definedName name="wrn.Print._.Traditional." localSheetId="3" hidden="1">{#N/A,#N/A,FALSE,"Ratios - Traditional";#N/A,#N/A,FALSE,"Share Proof-Traditional";#N/A,#N/A,FALSE,"Per Share-Traditional"}</definedName>
    <definedName name="wrn.Print._.Traditional." hidden="1">{#N/A,#N/A,FALSE,"Ratios - Traditional";#N/A,#N/A,FALSE,"Share Proof-Traditional";#N/A,#N/A,FALSE,"Per Share-Traditional"}</definedName>
    <definedName name="wrn.Print._.Traditional._1" localSheetId="1" hidden="1">{#N/A,#N/A,FALSE,"Ratios - Traditional";#N/A,#N/A,FALSE,"Share Proof-Traditional";#N/A,#N/A,FALSE,"Per Share-Traditional"}</definedName>
    <definedName name="wrn.Print._.Traditional._1" localSheetId="3" hidden="1">{#N/A,#N/A,FALSE,"Ratios - Traditional";#N/A,#N/A,FALSE,"Share Proof-Traditional";#N/A,#N/A,FALSE,"Per Share-Traditional"}</definedName>
    <definedName name="wrn.Print._.Traditional._1" hidden="1">{#N/A,#N/A,FALSE,"Ratios - Traditional";#N/A,#N/A,FALSE,"Share Proof-Traditional";#N/A,#N/A,FALSE,"Per Share-Traditional"}</definedName>
    <definedName name="wrn.Weekly._.Transaction." localSheetId="1" hidden="1">{#N/A,#N/A,FALSE,"Spread";#N/A,#N/A,FALSE,"Weekly TD#1";#N/A,#N/A,FALSE,"Weekly TD#2";#N/A,#N/A,FALSE,"Weekly STB#1";#N/A,#N/A,FALSE,"Tickler";#N/A,#N/A,FALSE,"Weekly Report";#N/A,#N/A,FALSE,"Int@180"}</definedName>
    <definedName name="wrn.Weekly._.Transaction." localSheetId="3" hidden="1">{#N/A,#N/A,FALSE,"Spread";#N/A,#N/A,FALSE,"Weekly TD#1";#N/A,#N/A,FALSE,"Weekly TD#2";#N/A,#N/A,FALSE,"Weekly STB#1";#N/A,#N/A,FALSE,"Tickler";#N/A,#N/A,FALSE,"Weekly Report";#N/A,#N/A,FALSE,"Int@180"}</definedName>
    <definedName name="wrn.Weekly._.Transaction." hidden="1">{#N/A,#N/A,FALSE,"Spread";#N/A,#N/A,FALSE,"Weekly TD#1";#N/A,#N/A,FALSE,"Weekly TD#2";#N/A,#N/A,FALSE,"Weekly STB#1";#N/A,#N/A,FALSE,"Tickler";#N/A,#N/A,FALSE,"Weekly Report";#N/A,#N/A,FALSE,"Int@180"}</definedName>
    <definedName name="wrn.Weekly._.Transaction._1" localSheetId="1" hidden="1">{#N/A,#N/A,FALSE,"Spread";#N/A,#N/A,FALSE,"Weekly TD#1";#N/A,#N/A,FALSE,"Weekly TD#2";#N/A,#N/A,FALSE,"Weekly STB#1";#N/A,#N/A,FALSE,"Tickler";#N/A,#N/A,FALSE,"Weekly Report";#N/A,#N/A,FALSE,"Int@180"}</definedName>
    <definedName name="wrn.Weekly._.Transaction._1" localSheetId="3" hidden="1">{#N/A,#N/A,FALSE,"Spread";#N/A,#N/A,FALSE,"Weekly TD#1";#N/A,#N/A,FALSE,"Weekly TD#2";#N/A,#N/A,FALSE,"Weekly STB#1";#N/A,#N/A,FALSE,"Tickler";#N/A,#N/A,FALSE,"Weekly Report";#N/A,#N/A,FALSE,"Int@180"}</definedName>
    <definedName name="wrn.Weekly._.Transaction._1" hidden="1">{#N/A,#N/A,FALSE,"Spread";#N/A,#N/A,FALSE,"Weekly TD#1";#N/A,#N/A,FALSE,"Weekly TD#2";#N/A,#N/A,FALSE,"Weekly STB#1";#N/A,#N/A,FALSE,"Tickler";#N/A,#N/A,FALSE,"Weekly Report";#N/A,#N/A,FALSE,"Int@180"}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" i="1" l="1" a="1"/>
  <c r="W8" i="1" s="1"/>
  <c r="V8" i="1" a="1"/>
  <c r="V8" i="1" s="1"/>
  <c r="V8" i="2" l="1" a="1"/>
  <c r="V8" i="2" s="1"/>
  <c r="U8" i="2" a="1"/>
  <c r="U8" i="2" s="1"/>
  <c r="B89" i="2"/>
  <c r="B122" i="1"/>
  <c r="B57" i="4"/>
  <c r="S8" i="2" a="1"/>
  <c r="S8" i="2" s="1"/>
  <c r="M10" i="2" s="1"/>
  <c r="T8" i="1" a="1"/>
  <c r="T8" i="1" s="1"/>
  <c r="N10" i="1"/>
  <c r="O10" i="1"/>
  <c r="P10" i="1"/>
  <c r="Q10" i="1"/>
  <c r="U8" i="1" a="1"/>
  <c r="U8" i="1" s="1"/>
  <c r="T9" i="1" a="1"/>
  <c r="T9" i="1" s="1"/>
  <c r="U9" i="1" a="1"/>
  <c r="U9" i="1" s="1"/>
  <c r="O11" i="1" s="1"/>
  <c r="V9" i="1" a="1"/>
  <c r="V9" i="1" s="1"/>
  <c r="W9" i="1" a="1"/>
  <c r="W9" i="1" s="1"/>
  <c r="S51" i="3"/>
  <c r="T51" i="3"/>
  <c r="U51" i="3"/>
  <c r="R51" i="3"/>
  <c r="S49" i="3"/>
  <c r="S57" i="3" s="1"/>
  <c r="T49" i="3"/>
  <c r="U49" i="3"/>
  <c r="R49" i="3"/>
  <c r="R56" i="3"/>
  <c r="S50" i="3"/>
  <c r="T50" i="3"/>
  <c r="U50" i="3"/>
  <c r="R50" i="3"/>
  <c r="S48" i="3"/>
  <c r="T48" i="3"/>
  <c r="U48" i="3"/>
  <c r="R48" i="3"/>
  <c r="S47" i="3"/>
  <c r="S58" i="3" s="1"/>
  <c r="T47" i="3"/>
  <c r="T58" i="3" s="1"/>
  <c r="U47" i="3"/>
  <c r="U58" i="3" s="1"/>
  <c r="R47" i="3"/>
  <c r="R58" i="3"/>
  <c r="U56" i="3"/>
  <c r="T56" i="3"/>
  <c r="S56" i="3"/>
  <c r="F59" i="3"/>
  <c r="G59" i="3"/>
  <c r="E59" i="3"/>
  <c r="F58" i="3"/>
  <c r="G58" i="3"/>
  <c r="H58" i="3"/>
  <c r="E58" i="3"/>
  <c r="F57" i="3"/>
  <c r="G57" i="3"/>
  <c r="E57" i="3"/>
  <c r="H56" i="3"/>
  <c r="G56" i="3"/>
  <c r="F56" i="3"/>
  <c r="E56" i="3"/>
  <c r="F48" i="3"/>
  <c r="G48" i="3"/>
  <c r="H48" i="3"/>
  <c r="F50" i="3"/>
  <c r="G50" i="3"/>
  <c r="H50" i="3"/>
  <c r="F51" i="3"/>
  <c r="G51" i="3"/>
  <c r="H51" i="3"/>
  <c r="H57" i="3" s="1"/>
  <c r="H59" i="3" s="1"/>
  <c r="E51" i="3"/>
  <c r="E50" i="3"/>
  <c r="E48" i="3"/>
  <c r="F47" i="3"/>
  <c r="G47" i="3"/>
  <c r="H47" i="3"/>
  <c r="E47" i="3"/>
  <c r="H39" i="3"/>
  <c r="G39" i="3"/>
  <c r="F39" i="3"/>
  <c r="E39" i="3"/>
  <c r="H38" i="3"/>
  <c r="G38" i="3"/>
  <c r="F38" i="3"/>
  <c r="E38" i="3"/>
  <c r="S21" i="3"/>
  <c r="R21" i="3"/>
  <c r="N9" i="2"/>
  <c r="M9" i="2"/>
  <c r="V9" i="2" a="1"/>
  <c r="V9" i="2" s="1"/>
  <c r="U9" i="2" a="1"/>
  <c r="U9" i="2" s="1"/>
  <c r="T9" i="2" a="1"/>
  <c r="T9" i="2" s="1"/>
  <c r="S9" i="2" a="1"/>
  <c r="S9" i="2" s="1"/>
  <c r="T8" i="2" a="1"/>
  <c r="T8" i="2" s="1"/>
  <c r="P9" i="2"/>
  <c r="O9" i="2"/>
  <c r="P11" i="1" l="1"/>
  <c r="Q11" i="1"/>
  <c r="N11" i="1"/>
  <c r="U57" i="3"/>
  <c r="U59" i="3" s="1"/>
  <c r="T57" i="3"/>
  <c r="T59" i="3" s="1"/>
  <c r="S59" i="3"/>
  <c r="R57" i="3"/>
  <c r="R59" i="3" s="1"/>
  <c r="N10" i="2"/>
  <c r="O10" i="2"/>
  <c r="P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<sst xmlns="http://schemas.openxmlformats.org/spreadsheetml/2006/main" count="602" uniqueCount="148">
  <si>
    <t>Detailed Statement of Cash Flows</t>
  </si>
  <si>
    <t>Cumulative Fee-Paying LPs' Allocation of Total Fund</t>
  </si>
  <si>
    <t>TVPI/MOIC Inputs</t>
  </si>
  <si>
    <t>Cash Flows</t>
  </si>
  <si>
    <t>Transaction Description - Granular Methodology</t>
  </si>
  <si>
    <t>Performance Treatment</t>
  </si>
  <si>
    <t>Formula Inclusion</t>
  </si>
  <si>
    <t>With Impact of Fund-level Subscription Facility</t>
  </si>
  <si>
    <t>Without Impact of Fund-level Subscription Facility</t>
  </si>
  <si>
    <t>Effective Date</t>
  </si>
  <si>
    <t>Amount - Cumulative LP Allocation</t>
  </si>
  <si>
    <t>Gross - With Impact of Fund-level Subscription Facility 
(Optional)</t>
  </si>
  <si>
    <t>Net - With Impact of Fund-level Subscription Facility</t>
  </si>
  <si>
    <t>Gross - Without Impact of Fund-level Subscription Facility 
(Optional)</t>
  </si>
  <si>
    <t>Net - Without Impact of Fund-level Subscription Facility</t>
  </si>
  <si>
    <t>Notes</t>
  </si>
  <si>
    <t>Subscription Facility Outstanding Balance</t>
  </si>
  <si>
    <t>"Working Capital" Balance</t>
  </si>
  <si>
    <t>Fund Performance (Fund ↔ Investor Cash Flows)</t>
  </si>
  <si>
    <t>Gross</t>
  </si>
  <si>
    <t>Net</t>
  </si>
  <si>
    <t>Fund-level Subscription Facility Drawdown: Investments</t>
  </si>
  <si>
    <t>Subscription facility drawdown used to finance Investment #1.</t>
  </si>
  <si>
    <t>Performance Measure</t>
  </si>
  <si>
    <t>Numerator</t>
  </si>
  <si>
    <t>Fund-level Subscription Facility Drawdown: Management Fees/Partnership Expenses</t>
  </si>
  <si>
    <t>Subscription facility drawdown used to pay management fee.</t>
  </si>
  <si>
    <t>Gross 
(Optional)</t>
  </si>
  <si>
    <t>Denominator</t>
  </si>
  <si>
    <t>Fund-level Subscription Facility Drawdown: Working Capital</t>
  </si>
  <si>
    <t>Subscription facility drawdown where use of capital is still undetermined.</t>
  </si>
  <si>
    <t>IRR</t>
  </si>
  <si>
    <t>Total Fund-level Subscription Facility Drawdown (7/15/2022): $16,000</t>
  </si>
  <si>
    <t>MOIC/TVPI</t>
  </si>
  <si>
    <t>Capital Call: Fund-level Subscription Facility Fees/Interest</t>
  </si>
  <si>
    <t>"Call" for fees/interest resulting from the use of a fund-level subscription facility. Only impacts "With" IRR/MOIC calculations as these fees/interest would not have been incurred had a fund-level subscription facility not been used.</t>
  </si>
  <si>
    <t>Subscription facility drawdown used to finance Investment #2.</t>
  </si>
  <si>
    <t>Gross Portfolio Performance (Fund ↔ Investment Cash Flows)</t>
  </si>
  <si>
    <t>Total Fund-level Subscription Facility Drawdown (10/15/2022): $10,500</t>
  </si>
  <si>
    <t>Realized Portfolio</t>
  </si>
  <si>
    <t>Unrealized Portfolio</t>
  </si>
  <si>
    <t>Total Portfolio</t>
  </si>
  <si>
    <t>"Drawdown" from Working Capital Balance for management fees/partnership expenses</t>
  </si>
  <si>
    <t xml:space="preserve"> Gross IRR</t>
  </si>
  <si>
    <t>Values must be manually input</t>
  </si>
  <si>
    <t>Credit working capital balance. Effective date of the offset against Working Capital should match the reclassification date.</t>
  </si>
  <si>
    <t>Gross MOIC</t>
  </si>
  <si>
    <t>Capital Call: Investments</t>
  </si>
  <si>
    <t>Call to repay 7/1 subscription facility drawdown.</t>
  </si>
  <si>
    <t>Capital Call: Management Fees/Partnership Expenses</t>
  </si>
  <si>
    <t>Call to repay 7/1 subscription facility drawdown. Includes $300 originally drawn down for management fees (7/15/2022) as well as $700 originally drawn down as Working Capital (7/15/2022), but reclassified for fees/expenses (11/15/2022).</t>
  </si>
  <si>
    <t>Total Capital Call (4/1/2023): $16,000</t>
  </si>
  <si>
    <t>Net Portfolio Performance  (Fund ↔ Investment Cash Flows)</t>
  </si>
  <si>
    <t>Synthetic Distribution: Fund-level Subscription Facility Repayment: Investments</t>
  </si>
  <si>
    <t>Actual repayment of 7/1 subscription facility drawdown.</t>
  </si>
  <si>
    <t>Synthetic Distribution: Fund-level Subscription Facility Repayment: Management Fees/Partnership Expenses</t>
  </si>
  <si>
    <r>
      <t xml:space="preserve"> </t>
    </r>
    <r>
      <rPr>
        <b/>
        <sz val="10"/>
        <rFont val="Arial"/>
        <family val="2"/>
      </rPr>
      <t>Net</t>
    </r>
    <r>
      <rPr>
        <sz val="10"/>
        <rFont val="Arial"/>
        <family val="2"/>
      </rPr>
      <t xml:space="preserve"> IRR</t>
    </r>
  </si>
  <si>
    <t>Total Synthetic Distribution (4/3/2023): $16,000</t>
  </si>
  <si>
    <r>
      <rPr>
        <b/>
        <sz val="10"/>
        <rFont val="Arial"/>
        <family val="2"/>
      </rPr>
      <t>Net</t>
    </r>
    <r>
      <rPr>
        <sz val="10"/>
        <rFont val="Arial"/>
        <family val="2"/>
      </rPr>
      <t xml:space="preserve"> MOIC</t>
    </r>
  </si>
  <si>
    <t>Used to finance Investment #3.</t>
  </si>
  <si>
    <t xml:space="preserve">"Drawdown" also used to finance Investment #3 - Sourced from working capital balance. </t>
  </si>
  <si>
    <t>Distribution: Permanent</t>
  </si>
  <si>
    <t>Total amount distributed to LPs (net of carry).</t>
  </si>
  <si>
    <t>Used to finance Investment #4.</t>
  </si>
  <si>
    <t>Capital Call: Working Capital</t>
  </si>
  <si>
    <t>Use of capital is still undetermined.</t>
  </si>
  <si>
    <t>Total Capital Call (7/31/2023): $10,000</t>
  </si>
  <si>
    <t>Used to finance Investment #5.</t>
  </si>
  <si>
    <t>Total Capital Call (11/15/2023): $8,200</t>
  </si>
  <si>
    <t>Quarter-end Adjustment for Accrued Management Fees/Partnership Expenses</t>
  </si>
  <si>
    <t>Quarter-end Adjustment for Accrued Interest from Fund-level Subscription Facility</t>
  </si>
  <si>
    <t>Quarter-end Adjustment for Carry Allocation</t>
  </si>
  <si>
    <t>Gross Up Outstanding Balance from Fund-level Subscription Facility</t>
  </si>
  <si>
    <t>NAV</t>
  </si>
  <si>
    <t>Disclosures/Footnotes</t>
  </si>
  <si>
    <t>Transaction Description - Gross Up Methodology</t>
  </si>
  <si>
    <t>Fund-level Subscription Facility Drawdown: Total Amount</t>
  </si>
  <si>
    <t>Gross Up Management Fees</t>
  </si>
  <si>
    <t>Add back management fees paid by the private fund. Required to accurately calculate the gross "with" and "without" performance metrics.</t>
  </si>
  <si>
    <t>Capital Call: Total Amount</t>
  </si>
  <si>
    <t>Gross Up Fund-level Subscription Facility Fees/Interest</t>
  </si>
  <si>
    <t>Call to repay 7/15 subscription facility drawdown.</t>
  </si>
  <si>
    <t>Synthetic Distribution: Fund-level Subscription Facility Repayment</t>
  </si>
  <si>
    <t>Actual repayment of 7/15 subscription facility drawdown.</t>
  </si>
  <si>
    <t xml:space="preserve">Add back management fees paid by the private fund. Required to accurately calculate the gross "with" and "without" performance metrics. For the current performance reporting quarter (6/30/2024 in this example), this value may also include management fees that have accrued, but have not yet been recognized. </t>
  </si>
  <si>
    <t>Gross Up Partnership Expenses</t>
  </si>
  <si>
    <t xml:space="preserve">Add back partnership expenses paid by the private fund. Required to accurately calculate the gross "with" and "without" performance metrics. For the current performance reporting quarter (6/30/2024 in this example), this value may also include partnership expenses that have accrued, but have not yet been recognized. </t>
  </si>
  <si>
    <t>Gross Up Unrealized Carried Interest</t>
  </si>
  <si>
    <t>Add back unrealized carry to the gross levered and gross unlevered calculations at quarter end.</t>
  </si>
  <si>
    <t>Outstanding balance on the subscription facility, captured at the quarter-end date.</t>
  </si>
  <si>
    <t>As of - Enter Date</t>
  </si>
  <si>
    <r>
      <t xml:space="preserve">Granular Methodology - </t>
    </r>
    <r>
      <rPr>
        <sz val="16"/>
        <color rgb="FF00325D"/>
        <rFont val="Arial"/>
        <family val="2"/>
      </rPr>
      <t>Exclude Fees and Expenses from Gross Fund/Investor Calculations</t>
    </r>
  </si>
  <si>
    <t>Gross - Without Impact of Fund-level Subscription Facility (Optional)</t>
  </si>
  <si>
    <r>
      <t xml:space="preserve">Gross Up Methodology - </t>
    </r>
    <r>
      <rPr>
        <sz val="16"/>
        <color theme="5" tint="-0.249977111117893"/>
        <rFont val="Arial"/>
        <family val="2"/>
      </rPr>
      <t>Gross Up Fees and Expenses in Gross Fund/Investor Calculations</t>
    </r>
  </si>
  <si>
    <t>Total Paid In</t>
  </si>
  <si>
    <t>Distributions</t>
  </si>
  <si>
    <t>Paid Expenses (Gross Up)</t>
  </si>
  <si>
    <t>TVPI/MOIC</t>
  </si>
  <si>
    <t>TVPI/MOIC - Numerator</t>
  </si>
  <si>
    <t>TVPI/MOIC - Denominator</t>
  </si>
  <si>
    <t>NAV + Adjustments (Inc. Accrued Expenses)</t>
  </si>
  <si>
    <t>Transaction Type Description - Granular Methodology</t>
  </si>
  <si>
    <t>Granular Methodology (With Impact of Fund-Level Subscription Facilities</t>
  </si>
  <si>
    <t>Net IRR</t>
  </si>
  <si>
    <t>Gross IRR</t>
  </si>
  <si>
    <t>Net TVPI</t>
  </si>
  <si>
    <t>Included</t>
  </si>
  <si>
    <t>Fund Level Subscription Facility Drawdown: Investments</t>
  </si>
  <si>
    <t>Decrease Denominator</t>
  </si>
  <si>
    <t>Carry / Clawback</t>
  </si>
  <si>
    <t>Distribution: Recallable</t>
  </si>
  <si>
    <t>Distribution: Return of Excess Capital Called: Investments</t>
  </si>
  <si>
    <t>Distribution: Return of Excess Capital Called: Management Fees/Partnership Expenses</t>
  </si>
  <si>
    <t>Gross TVPI</t>
  </si>
  <si>
    <t>Distribution: Return of Excess Capital Called</t>
  </si>
  <si>
    <t>Carry/Clawback</t>
  </si>
  <si>
    <t>Data Since Inception; Fund Reporting Currency - USD</t>
  </si>
  <si>
    <t>Gross Fund-Level MOIC</t>
  </si>
  <si>
    <r>
      <t>Granular Methodology (</t>
    </r>
    <r>
      <rPr>
        <b/>
        <sz val="11"/>
        <color rgb="FFFF0000"/>
        <rFont val="Arial"/>
        <family val="2"/>
      </rPr>
      <t>Without</t>
    </r>
    <r>
      <rPr>
        <b/>
        <sz val="11"/>
        <color theme="1"/>
        <rFont val="Arial"/>
        <family val="2"/>
      </rPr>
      <t xml:space="preserve"> Impact of Fund-Level Subscription Facilities</t>
    </r>
  </si>
  <si>
    <t>Reflect / adjust NAV for the impact of unpaid / accrued expenses in the gross levered and gross unlevered calculations.</t>
  </si>
  <si>
    <t>Reflect / adjust NAV for the impact of unpaid / accrued carry in the gross levered and gross unlevered calculations.</t>
  </si>
  <si>
    <t>"Call" from Working Capital Balance for management fees/partnership expenses.</t>
  </si>
  <si>
    <t>See explanation in Row 11. Sourced from working capital balance.</t>
  </si>
  <si>
    <t>Subscription facility drawdown. May be used to finance investments, pay management fees, etc.</t>
  </si>
  <si>
    <t>Second subscription facility drawdown. May be used to finance investments, pay management fees, etc.</t>
  </si>
  <si>
    <t>Gross - With Impact of Fund-level Subscription Facility (Optional)</t>
  </si>
  <si>
    <t>TVPI - Denominator</t>
  </si>
  <si>
    <t>TVPI - Numerator</t>
  </si>
  <si>
    <t>TVPI</t>
  </si>
  <si>
    <t>As of</t>
  </si>
  <si>
    <t>Fund Reporting Currency</t>
  </si>
  <si>
    <t>USD</t>
  </si>
  <si>
    <t>Data Since Inception</t>
  </si>
  <si>
    <t>Transaction Type Mapping to Gross Up Methodology</t>
  </si>
  <si>
    <t>Gross Up Methodology (With Impact of Fund-Level Subscription Facilities)</t>
  </si>
  <si>
    <r>
      <t>Gross Up Methodology (</t>
    </r>
    <r>
      <rPr>
        <b/>
        <sz val="11"/>
        <color rgb="FFFF0000"/>
        <rFont val="Arial"/>
        <family val="2"/>
      </rPr>
      <t>Without</t>
    </r>
    <r>
      <rPr>
        <b/>
        <sz val="11"/>
        <color theme="1"/>
        <rFont val="Arial"/>
        <family val="2"/>
      </rPr>
      <t xml:space="preserve"> Impact of Fund-Level Subscription Facilities)</t>
    </r>
  </si>
  <si>
    <r>
      <t>Gross Up Unrealized Carried Interest</t>
    </r>
    <r>
      <rPr>
        <b/>
        <sz val="11"/>
        <color rgb="FF000000"/>
        <rFont val="Arial"/>
        <family val="2"/>
      </rPr>
      <t xml:space="preserve"> (Gross Up Methodology Only)</t>
    </r>
  </si>
  <si>
    <r>
      <t>Gross Up Partnership Expenses</t>
    </r>
    <r>
      <rPr>
        <b/>
        <sz val="11"/>
        <color rgb="FF000000"/>
        <rFont val="Arial"/>
        <family val="2"/>
      </rPr>
      <t xml:space="preserve"> (Gross Up Methodology Only)</t>
    </r>
  </si>
  <si>
    <r>
      <t xml:space="preserve">Gross Up Fund-level Subscription Facility Fees/Interest </t>
    </r>
    <r>
      <rPr>
        <b/>
        <sz val="11"/>
        <color theme="1"/>
        <rFont val="Arial"/>
        <family val="2"/>
      </rPr>
      <t>(Gross Up Methodology Only)</t>
    </r>
  </si>
  <si>
    <r>
      <t xml:space="preserve">Gross Up Management Fees </t>
    </r>
    <r>
      <rPr>
        <b/>
        <sz val="11"/>
        <color rgb="FF000000"/>
        <rFont val="Arial"/>
        <family val="2"/>
      </rPr>
      <t>(Gross Up Methodology Only)</t>
    </r>
  </si>
  <si>
    <r>
      <t xml:space="preserve">Quarter-end Adjustment for Carry Allocation </t>
    </r>
    <r>
      <rPr>
        <b/>
        <sz val="11"/>
        <color rgb="FF000000"/>
        <rFont val="Arial"/>
        <family val="2"/>
      </rPr>
      <t>(Granular Methodology)</t>
    </r>
  </si>
  <si>
    <r>
      <t xml:space="preserve">Quarter-end Adjustment for Accrued Management Fees/Partnership Expenses </t>
    </r>
    <r>
      <rPr>
        <b/>
        <sz val="11"/>
        <color rgb="FF000000"/>
        <rFont val="Arial"/>
        <family val="2"/>
      </rPr>
      <t>(Granular Methodology)</t>
    </r>
  </si>
  <si>
    <r>
      <t xml:space="preserve">Quarter-end Adjustment for Accrued Fees/Interest from Fund-level Subscription Facility </t>
    </r>
    <r>
      <rPr>
        <b/>
        <sz val="11"/>
        <color rgb="FF000000"/>
        <rFont val="Arial"/>
        <family val="2"/>
      </rPr>
      <t>(Granular Methodology)</t>
    </r>
  </si>
  <si>
    <t>Deemed GP Contribution from LPs</t>
  </si>
  <si>
    <t>Add back fees/interest related to fund-level subscription facility to the gross levered calculation. Add back fees/interest related to fund-level subscription facility to gross and net unlevered calculation (effectively washes out the any amount paid in for this purpose).</t>
  </si>
  <si>
    <t xml:space="preserve">Add back fees/interest related to fund-level subscription facility to the gross levered calculation.  Add back fees/interest related to fund-level subscription facility to gross and net unlevered calculation. For the current performance reporting quarter (6/30/2024 in this example), this value may also include subscription facility fees/interest that have accrued, but have not yet been recognized. </t>
  </si>
  <si>
    <t>Reflect / adjust NAV for the impact of unpaid / accrued fees and interest incurred from the use of a subscription facility in the gross levered calculations. Added back to the gross and net "without" calculations as as these fees/interest would not have accrued had a fund-level subscription facility not been used. The gross and net "without" NAVs must therefore be adjusted accordingly.</t>
  </si>
  <si>
    <t>ILPA Performance Methodology Comparison (v. 1.1) – This packet was last updated on April 28,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</si>
</sst>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%"/>
    <numFmt numFmtId="166" formatCode="0.00\x"/>
  </numFmts>
  <fonts count="25" x14ac:knownFonts="1"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6"/>
      <color rgb="FF00325D"/>
      <name val="Arial"/>
      <family val="2"/>
    </font>
    <font>
      <sz val="11"/>
      <color theme="1"/>
      <name val="Aptos Narrow"/>
      <family val="2"/>
    </font>
    <font>
      <i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sz val="10"/>
      <color rgb="FF9C0006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i/>
      <sz val="9"/>
      <color rgb="FFFF0000"/>
      <name val="Arial"/>
      <family val="2"/>
    </font>
    <font>
      <sz val="16"/>
      <color rgb="FF00325D"/>
      <name val="Arial"/>
      <family val="2"/>
    </font>
    <font>
      <b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sz val="10"/>
      <color theme="5" tint="-0.249977111117893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325D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theme="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gray125">
        <bgColor theme="0" tint="-0.3499862666707357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1"/>
        <bgColor theme="0"/>
      </patternFill>
    </fill>
  </fills>
  <borders count="1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theme="0" tint="-4.9989318521683403E-2"/>
      </bottom>
      <diagonal/>
    </border>
    <border>
      <left/>
      <right/>
      <top style="thin">
        <color indexed="64"/>
      </top>
      <bottom style="medium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4.9989318521683403E-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medium">
        <color theme="0" tint="-4.9989318521683403E-2"/>
      </top>
      <bottom/>
      <diagonal/>
    </border>
    <border>
      <left/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thin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theme="0" tint="-4.9989318521683403E-2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medium">
        <color theme="0" tint="-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</borders>
  <cellStyleXfs count="7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602">
    <xf numFmtId="0" fontId="0" fillId="0" borderId="0" xfId="0"/>
    <xf numFmtId="0" fontId="3" fillId="2" borderId="0" xfId="3" applyFont="1" applyFill="1"/>
    <xf numFmtId="14" fontId="4" fillId="2" borderId="0" xfId="3" applyNumberFormat="1" applyFont="1" applyFill="1" applyAlignment="1">
      <alignment horizontal="left" vertical="center"/>
    </xf>
    <xf numFmtId="0" fontId="3" fillId="2" borderId="0" xfId="3" applyFont="1" applyFill="1" applyAlignment="1">
      <alignment vertical="center"/>
    </xf>
    <xf numFmtId="0" fontId="3" fillId="2" borderId="0" xfId="3" applyFont="1" applyFill="1" applyAlignment="1">
      <alignment wrapText="1"/>
    </xf>
    <xf numFmtId="164" fontId="3" fillId="2" borderId="0" xfId="1" applyNumberFormat="1" applyFont="1" applyFill="1" applyAlignment="1">
      <alignment horizontal="right"/>
    </xf>
    <xf numFmtId="164" fontId="3" fillId="2" borderId="0" xfId="3" applyNumberFormat="1" applyFont="1" applyFill="1"/>
    <xf numFmtId="0" fontId="7" fillId="2" borderId="0" xfId="3" applyFont="1" applyFill="1"/>
    <xf numFmtId="14" fontId="3" fillId="2" borderId="0" xfId="3" applyNumberFormat="1" applyFont="1" applyFill="1" applyAlignment="1">
      <alignment vertical="center"/>
    </xf>
    <xf numFmtId="0" fontId="11" fillId="2" borderId="0" xfId="3" applyFont="1" applyFill="1"/>
    <xf numFmtId="0" fontId="10" fillId="3" borderId="14" xfId="3" applyFont="1" applyFill="1" applyBorder="1" applyAlignment="1">
      <alignment horizontal="center" vertical="center"/>
    </xf>
    <xf numFmtId="0" fontId="10" fillId="3" borderId="15" xfId="3" applyFont="1" applyFill="1" applyBorder="1" applyAlignment="1">
      <alignment horizontal="center" vertical="center" wrapText="1"/>
    </xf>
    <xf numFmtId="0" fontId="10" fillId="3" borderId="17" xfId="3" applyFont="1" applyFill="1" applyBorder="1" applyAlignment="1">
      <alignment horizontal="center" vertical="center" wrapText="1"/>
    </xf>
    <xf numFmtId="164" fontId="11" fillId="2" borderId="0" xfId="1" applyNumberFormat="1" applyFont="1" applyFill="1" applyBorder="1" applyAlignment="1">
      <alignment horizontal="center" wrapText="1"/>
    </xf>
    <xf numFmtId="0" fontId="9" fillId="5" borderId="23" xfId="3" applyFont="1" applyFill="1" applyBorder="1" applyAlignment="1">
      <alignment horizontal="center" vertical="center"/>
    </xf>
    <xf numFmtId="0" fontId="9" fillId="5" borderId="24" xfId="3" applyFont="1" applyFill="1" applyBorder="1" applyAlignment="1">
      <alignment horizontal="center" vertical="center"/>
    </xf>
    <xf numFmtId="0" fontId="9" fillId="5" borderId="25" xfId="3" applyFont="1" applyFill="1" applyBorder="1" applyAlignment="1">
      <alignment horizontal="center" vertical="center"/>
    </xf>
    <xf numFmtId="14" fontId="3" fillId="0" borderId="14" xfId="3" applyNumberFormat="1" applyFont="1" applyBorder="1" applyAlignment="1">
      <alignment vertical="center"/>
    </xf>
    <xf numFmtId="0" fontId="3" fillId="6" borderId="26" xfId="3" applyFont="1" applyFill="1" applyBorder="1" applyAlignment="1">
      <alignment vertical="center" wrapText="1"/>
    </xf>
    <xf numFmtId="0" fontId="10" fillId="4" borderId="16" xfId="3" applyFont="1" applyFill="1" applyBorder="1" applyAlignment="1">
      <alignment horizontal="center" vertical="center" wrapText="1"/>
    </xf>
    <xf numFmtId="165" fontId="3" fillId="2" borderId="0" xfId="3" applyNumberFormat="1" applyFont="1" applyFill="1"/>
    <xf numFmtId="0" fontId="7" fillId="0" borderId="15" xfId="3" applyFont="1" applyBorder="1" applyAlignment="1">
      <alignment horizontal="center"/>
    </xf>
    <xf numFmtId="14" fontId="3" fillId="2" borderId="14" xfId="3" applyNumberFormat="1" applyFont="1" applyFill="1" applyBorder="1" applyAlignment="1">
      <alignment vertical="center"/>
    </xf>
    <xf numFmtId="0" fontId="9" fillId="5" borderId="36" xfId="3" applyFont="1" applyFill="1" applyBorder="1" applyAlignment="1">
      <alignment horizontal="center" vertical="center" wrapText="1"/>
    </xf>
    <xf numFmtId="0" fontId="9" fillId="5" borderId="36" xfId="3" applyFont="1" applyFill="1" applyBorder="1" applyAlignment="1">
      <alignment horizontal="center" vertical="center"/>
    </xf>
    <xf numFmtId="0" fontId="9" fillId="5" borderId="37" xfId="3" applyFont="1" applyFill="1" applyBorder="1" applyAlignment="1">
      <alignment horizontal="center" vertical="center"/>
    </xf>
    <xf numFmtId="14" fontId="7" fillId="2" borderId="38" xfId="3" applyNumberFormat="1" applyFont="1" applyFill="1" applyBorder="1" applyAlignment="1">
      <alignment vertical="center"/>
    </xf>
    <xf numFmtId="0" fontId="7" fillId="6" borderId="39" xfId="3" applyFont="1" applyFill="1" applyBorder="1" applyAlignment="1">
      <alignment vertical="center" wrapText="1"/>
    </xf>
    <xf numFmtId="0" fontId="7" fillId="0" borderId="15" xfId="3" applyFont="1" applyBorder="1" applyAlignment="1">
      <alignment horizontal="center" vertical="center"/>
    </xf>
    <xf numFmtId="10" fontId="7" fillId="1" borderId="15" xfId="2" applyNumberFormat="1" applyFont="1" applyFill="1" applyBorder="1" applyAlignment="1">
      <alignment horizontal="center" vertical="center"/>
    </xf>
    <xf numFmtId="10" fontId="7" fillId="0" borderId="15" xfId="2" applyNumberFormat="1" applyFont="1" applyBorder="1" applyAlignment="1">
      <alignment horizontal="center" vertical="center"/>
    </xf>
    <xf numFmtId="0" fontId="7" fillId="0" borderId="0" xfId="3" applyFont="1" applyAlignment="1">
      <alignment horizontal="center"/>
    </xf>
    <xf numFmtId="14" fontId="7" fillId="4" borderId="43" xfId="3" applyNumberFormat="1" applyFont="1" applyFill="1" applyBorder="1" applyAlignment="1">
      <alignment vertical="center"/>
    </xf>
    <xf numFmtId="0" fontId="12" fillId="5" borderId="23" xfId="3" applyFont="1" applyFill="1" applyBorder="1" applyAlignment="1">
      <alignment horizontal="left" vertical="center" wrapText="1" indent="2"/>
    </xf>
    <xf numFmtId="4" fontId="3" fillId="1" borderId="15" xfId="3" applyNumberFormat="1" applyFont="1" applyFill="1" applyBorder="1" applyAlignment="1">
      <alignment horizontal="center" vertical="center"/>
    </xf>
    <xf numFmtId="4" fontId="3" fillId="2" borderId="15" xfId="3" applyNumberFormat="1" applyFont="1" applyFill="1" applyBorder="1" applyAlignment="1">
      <alignment horizontal="center" vertical="center"/>
    </xf>
    <xf numFmtId="14" fontId="7" fillId="2" borderId="45" xfId="3" applyNumberFormat="1" applyFont="1" applyFill="1" applyBorder="1" applyAlignment="1">
      <alignment vertical="center"/>
    </xf>
    <xf numFmtId="0" fontId="7" fillId="2" borderId="16" xfId="3" applyFont="1" applyFill="1" applyBorder="1" applyAlignment="1">
      <alignment vertical="center" wrapText="1"/>
    </xf>
    <xf numFmtId="0" fontId="7" fillId="7" borderId="27" xfId="4" applyNumberFormat="1" applyFont="1" applyFill="1" applyBorder="1" applyAlignment="1">
      <alignment vertical="center" wrapText="1"/>
    </xf>
    <xf numFmtId="0" fontId="7" fillId="7" borderId="0" xfId="4" applyNumberFormat="1" applyFont="1" applyFill="1" applyBorder="1" applyAlignment="1">
      <alignment vertical="center" wrapText="1"/>
    </xf>
    <xf numFmtId="0" fontId="7" fillId="2" borderId="0" xfId="3" applyFont="1" applyFill="1" applyAlignment="1">
      <alignment horizontal="center"/>
    </xf>
    <xf numFmtId="166" fontId="3" fillId="2" borderId="0" xfId="3" applyNumberFormat="1" applyFont="1" applyFill="1" applyAlignment="1">
      <alignment horizontal="center"/>
    </xf>
    <xf numFmtId="0" fontId="7" fillId="8" borderId="16" xfId="3" applyFont="1" applyFill="1" applyBorder="1" applyAlignment="1">
      <alignment vertical="center" wrapText="1"/>
    </xf>
    <xf numFmtId="14" fontId="3" fillId="2" borderId="0" xfId="3" applyNumberFormat="1" applyFont="1" applyFill="1"/>
    <xf numFmtId="0" fontId="10" fillId="7" borderId="0" xfId="3" applyFont="1" applyFill="1" applyAlignment="1">
      <alignment vertical="center" wrapText="1"/>
    </xf>
    <xf numFmtId="0" fontId="3" fillId="9" borderId="0" xfId="3" applyFont="1" applyFill="1"/>
    <xf numFmtId="14" fontId="7" fillId="2" borderId="14" xfId="3" applyNumberFormat="1" applyFont="1" applyFill="1" applyBorder="1" applyAlignment="1">
      <alignment vertical="center"/>
    </xf>
    <xf numFmtId="0" fontId="7" fillId="8" borderId="26" xfId="3" applyFont="1" applyFill="1" applyBorder="1" applyAlignment="1">
      <alignment vertical="center" wrapText="1"/>
    </xf>
    <xf numFmtId="43" fontId="13" fillId="7" borderId="0" xfId="4" applyFont="1" applyFill="1" applyBorder="1" applyAlignment="1">
      <alignment horizontal="right"/>
    </xf>
    <xf numFmtId="0" fontId="10" fillId="0" borderId="50" xfId="3" applyFont="1" applyBorder="1" applyAlignment="1">
      <alignment vertical="center" wrapText="1"/>
    </xf>
    <xf numFmtId="0" fontId="10" fillId="9" borderId="0" xfId="3" applyFont="1" applyFill="1" applyAlignment="1">
      <alignment horizontal="center" vertical="center" wrapText="1"/>
    </xf>
    <xf numFmtId="14" fontId="7" fillId="4" borderId="51" xfId="3" applyNumberFormat="1" applyFont="1" applyFill="1" applyBorder="1" applyAlignment="1">
      <alignment vertical="center"/>
    </xf>
    <xf numFmtId="0" fontId="12" fillId="5" borderId="40" xfId="3" applyFont="1" applyFill="1" applyBorder="1" applyAlignment="1">
      <alignment horizontal="left" vertical="center" wrapText="1" indent="2"/>
    </xf>
    <xf numFmtId="0" fontId="9" fillId="5" borderId="52" xfId="3" applyFont="1" applyFill="1" applyBorder="1" applyAlignment="1">
      <alignment horizontal="center" vertical="center" wrapText="1"/>
    </xf>
    <xf numFmtId="0" fontId="9" fillId="5" borderId="37" xfId="3" applyFont="1" applyFill="1" applyBorder="1" applyAlignment="1">
      <alignment horizontal="center" vertical="center" wrapText="1"/>
    </xf>
    <xf numFmtId="14" fontId="7" fillId="2" borderId="53" xfId="3" applyNumberFormat="1" applyFont="1" applyFill="1" applyBorder="1" applyAlignment="1">
      <alignment vertical="center"/>
    </xf>
    <xf numFmtId="0" fontId="7" fillId="2" borderId="55" xfId="3" applyFont="1" applyFill="1" applyBorder="1" applyAlignment="1">
      <alignment vertical="center" wrapText="1"/>
    </xf>
    <xf numFmtId="43" fontId="3" fillId="7" borderId="0" xfId="4" applyFont="1" applyFill="1" applyBorder="1"/>
    <xf numFmtId="165" fontId="14" fillId="9" borderId="15" xfId="3" applyNumberFormat="1" applyFont="1" applyFill="1" applyBorder="1" applyAlignment="1">
      <alignment horizontal="center" vertical="center"/>
    </xf>
    <xf numFmtId="14" fontId="7" fillId="2" borderId="57" xfId="3" applyNumberFormat="1" applyFont="1" applyFill="1" applyBorder="1" applyAlignment="1">
      <alignment vertical="center"/>
    </xf>
    <xf numFmtId="0" fontId="7" fillId="2" borderId="59" xfId="3" applyFont="1" applyFill="1" applyBorder="1" applyAlignment="1">
      <alignment vertical="center" wrapText="1"/>
    </xf>
    <xf numFmtId="0" fontId="7" fillId="6" borderId="16" xfId="3" applyFont="1" applyFill="1" applyBorder="1" applyAlignment="1">
      <alignment vertical="center" wrapText="1"/>
    </xf>
    <xf numFmtId="0" fontId="7" fillId="6" borderId="26" xfId="3" applyFont="1" applyFill="1" applyBorder="1" applyAlignment="1">
      <alignment vertical="center" wrapText="1"/>
    </xf>
    <xf numFmtId="0" fontId="9" fillId="2" borderId="0" xfId="3" applyFont="1" applyFill="1" applyAlignment="1">
      <alignment horizontal="center" vertical="center" wrapText="1"/>
    </xf>
    <xf numFmtId="0" fontId="15" fillId="2" borderId="0" xfId="3" applyFont="1" applyFill="1" applyAlignment="1">
      <alignment horizontal="center" vertical="top"/>
    </xf>
    <xf numFmtId="165" fontId="7" fillId="2" borderId="0" xfId="3" applyNumberFormat="1" applyFont="1" applyFill="1" applyAlignment="1">
      <alignment horizontal="center" vertical="center"/>
    </xf>
    <xf numFmtId="43" fontId="3" fillId="2" borderId="0" xfId="4" applyFont="1" applyFill="1" applyBorder="1"/>
    <xf numFmtId="0" fontId="10" fillId="11" borderId="62" xfId="3" applyFont="1" applyFill="1" applyBorder="1" applyAlignment="1">
      <alignment horizontal="center" vertical="center" wrapText="1"/>
    </xf>
    <xf numFmtId="0" fontId="9" fillId="12" borderId="62" xfId="3" applyFont="1" applyFill="1" applyBorder="1" applyAlignment="1">
      <alignment horizontal="center" vertical="center" wrapText="1"/>
    </xf>
    <xf numFmtId="0" fontId="9" fillId="12" borderId="63" xfId="3" applyFont="1" applyFill="1" applyBorder="1" applyAlignment="1">
      <alignment horizontal="center" vertical="center" wrapText="1"/>
    </xf>
    <xf numFmtId="165" fontId="7" fillId="7" borderId="0" xfId="3" applyNumberFormat="1" applyFont="1" applyFill="1" applyAlignment="1">
      <alignment horizontal="center" vertical="center"/>
    </xf>
    <xf numFmtId="43" fontId="3" fillId="2" borderId="0" xfId="4" applyFont="1" applyFill="1" applyBorder="1" applyAlignment="1">
      <alignment horizontal="right"/>
    </xf>
    <xf numFmtId="0" fontId="7" fillId="0" borderId="64" xfId="3" applyFont="1" applyBorder="1" applyAlignment="1">
      <alignment horizontal="center" vertical="center"/>
    </xf>
    <xf numFmtId="0" fontId="7" fillId="0" borderId="62" xfId="3" applyFont="1" applyBorder="1" applyAlignment="1">
      <alignment horizontal="center" vertical="center"/>
    </xf>
    <xf numFmtId="0" fontId="7" fillId="2" borderId="39" xfId="3" applyFont="1" applyFill="1" applyBorder="1" applyAlignment="1">
      <alignment vertical="center" wrapText="1"/>
    </xf>
    <xf numFmtId="0" fontId="7" fillId="0" borderId="55" xfId="3" applyFont="1" applyBorder="1" applyAlignment="1">
      <alignment vertical="center" wrapText="1"/>
    </xf>
    <xf numFmtId="0" fontId="7" fillId="0" borderId="59" xfId="3" applyFont="1" applyBorder="1" applyAlignment="1">
      <alignment vertical="center" wrapText="1"/>
    </xf>
    <xf numFmtId="0" fontId="7" fillId="2" borderId="26" xfId="3" applyFont="1" applyFill="1" applyBorder="1" applyAlignment="1">
      <alignment vertical="center" wrapText="1"/>
    </xf>
    <xf numFmtId="0" fontId="3" fillId="0" borderId="26" xfId="3" applyFont="1" applyBorder="1" applyAlignment="1">
      <alignment vertical="center" wrapText="1"/>
    </xf>
    <xf numFmtId="14" fontId="3" fillId="2" borderId="38" xfId="3" applyNumberFormat="1" applyFont="1" applyFill="1" applyBorder="1" applyAlignment="1">
      <alignment vertical="center"/>
    </xf>
    <xf numFmtId="0" fontId="3" fillId="2" borderId="39" xfId="3" applyFont="1" applyFill="1" applyBorder="1" applyAlignment="1">
      <alignment vertical="center" wrapText="1"/>
    </xf>
    <xf numFmtId="14" fontId="3" fillId="2" borderId="53" xfId="3" applyNumberFormat="1" applyFont="1" applyFill="1" applyBorder="1" applyAlignment="1">
      <alignment vertical="center"/>
    </xf>
    <xf numFmtId="0" fontId="3" fillId="0" borderId="55" xfId="3" applyFont="1" applyBorder="1" applyAlignment="1">
      <alignment vertical="center" wrapText="1"/>
    </xf>
    <xf numFmtId="14" fontId="3" fillId="2" borderId="57" xfId="3" applyNumberFormat="1" applyFont="1" applyFill="1" applyBorder="1" applyAlignment="1">
      <alignment vertical="center"/>
    </xf>
    <xf numFmtId="0" fontId="3" fillId="0" borderId="59" xfId="3" applyFont="1" applyBorder="1" applyAlignment="1">
      <alignment vertical="center" wrapText="1"/>
    </xf>
    <xf numFmtId="14" fontId="3" fillId="2" borderId="45" xfId="3" applyNumberFormat="1" applyFont="1" applyFill="1" applyBorder="1" applyAlignment="1">
      <alignment vertical="center"/>
    </xf>
    <xf numFmtId="0" fontId="3" fillId="2" borderId="16" xfId="3" applyFont="1" applyFill="1" applyBorder="1" applyAlignment="1">
      <alignment vertical="center" wrapText="1"/>
    </xf>
    <xf numFmtId="0" fontId="3" fillId="2" borderId="55" xfId="3" applyFont="1" applyFill="1" applyBorder="1" applyAlignment="1">
      <alignment vertical="center" wrapText="1"/>
    </xf>
    <xf numFmtId="0" fontId="3" fillId="2" borderId="59" xfId="3" applyFont="1" applyFill="1" applyBorder="1" applyAlignment="1">
      <alignment vertical="center" wrapText="1"/>
    </xf>
    <xf numFmtId="0" fontId="3" fillId="2" borderId="26" xfId="3" applyFont="1" applyFill="1" applyBorder="1" applyAlignment="1">
      <alignment vertical="center" wrapText="1"/>
    </xf>
    <xf numFmtId="0" fontId="3" fillId="8" borderId="26" xfId="3" applyFont="1" applyFill="1" applyBorder="1" applyAlignment="1">
      <alignment vertical="center" wrapText="1"/>
    </xf>
    <xf numFmtId="43" fontId="3" fillId="2" borderId="0" xfId="4" applyFont="1" applyFill="1" applyBorder="1" applyAlignment="1">
      <alignment wrapText="1"/>
    </xf>
    <xf numFmtId="164" fontId="3" fillId="2" borderId="0" xfId="1" applyNumberFormat="1" applyFont="1" applyFill="1" applyBorder="1" applyAlignment="1">
      <alignment horizontal="right"/>
    </xf>
    <xf numFmtId="164" fontId="3" fillId="2" borderId="0" xfId="4" applyNumberFormat="1" applyFont="1" applyFill="1" applyBorder="1"/>
    <xf numFmtId="9" fontId="3" fillId="2" borderId="0" xfId="5" applyFont="1" applyFill="1" applyAlignment="1">
      <alignment wrapText="1"/>
    </xf>
    <xf numFmtId="164" fontId="3" fillId="2" borderId="0" xfId="5" applyNumberFormat="1" applyFont="1" applyFill="1"/>
    <xf numFmtId="9" fontId="3" fillId="2" borderId="0" xfId="5" applyFont="1" applyFill="1"/>
    <xf numFmtId="14" fontId="3" fillId="2" borderId="69" xfId="3" applyNumberFormat="1" applyFont="1" applyFill="1" applyBorder="1" applyAlignment="1">
      <alignment vertical="center"/>
    </xf>
    <xf numFmtId="0" fontId="3" fillId="2" borderId="71" xfId="3" applyFont="1" applyFill="1" applyBorder="1" applyAlignment="1">
      <alignment vertical="center" wrapText="1"/>
    </xf>
    <xf numFmtId="0" fontId="11" fillId="2" borderId="0" xfId="3" applyFont="1" applyFill="1" applyAlignment="1">
      <alignment vertical="center"/>
    </xf>
    <xf numFmtId="0" fontId="7" fillId="2" borderId="0" xfId="0" applyFont="1" applyFill="1" applyAlignment="1">
      <alignment vertical="top" wrapText="1"/>
    </xf>
    <xf numFmtId="0" fontId="16" fillId="0" borderId="0" xfId="0" applyFont="1" applyAlignment="1">
      <alignment horizontal="left" vertical="center"/>
    </xf>
    <xf numFmtId="0" fontId="10" fillId="3" borderId="26" xfId="3" applyFont="1" applyFill="1" applyBorder="1" applyAlignment="1">
      <alignment horizontal="center" vertical="center" wrapText="1"/>
    </xf>
    <xf numFmtId="0" fontId="10" fillId="3" borderId="15" xfId="3" applyFont="1" applyFill="1" applyBorder="1" applyAlignment="1">
      <alignment horizontal="center" vertical="center"/>
    </xf>
    <xf numFmtId="43" fontId="11" fillId="2" borderId="0" xfId="4" applyFont="1" applyFill="1" applyBorder="1" applyAlignment="1">
      <alignment horizontal="center"/>
    </xf>
    <xf numFmtId="14" fontId="3" fillId="0" borderId="15" xfId="3" applyNumberFormat="1" applyFont="1" applyBorder="1" applyAlignment="1">
      <alignment vertical="center"/>
    </xf>
    <xf numFmtId="0" fontId="3" fillId="13" borderId="26" xfId="3" applyFont="1" applyFill="1" applyBorder="1" applyAlignment="1">
      <alignment vertical="center" wrapText="1"/>
    </xf>
    <xf numFmtId="43" fontId="10" fillId="2" borderId="0" xfId="4" applyFont="1" applyFill="1" applyBorder="1" applyAlignment="1"/>
    <xf numFmtId="14" fontId="3" fillId="2" borderId="15" xfId="3" applyNumberFormat="1" applyFont="1" applyFill="1" applyBorder="1" applyAlignment="1">
      <alignment vertical="center"/>
    </xf>
    <xf numFmtId="0" fontId="7" fillId="7" borderId="34" xfId="4" applyNumberFormat="1" applyFont="1" applyFill="1" applyBorder="1" applyAlignment="1">
      <alignment vertical="center" wrapText="1"/>
    </xf>
    <xf numFmtId="43" fontId="15" fillId="7" borderId="0" xfId="4" applyFont="1" applyFill="1" applyBorder="1" applyAlignment="1">
      <alignment horizontal="right" vertical="top"/>
    </xf>
    <xf numFmtId="0" fontId="7" fillId="0" borderId="0" xfId="3" applyFont="1" applyAlignment="1">
      <alignment horizontal="center" vertical="center"/>
    </xf>
    <xf numFmtId="165" fontId="14" fillId="9" borderId="0" xfId="3" applyNumberFormat="1" applyFont="1" applyFill="1" applyAlignment="1">
      <alignment horizontal="center" vertical="center"/>
    </xf>
    <xf numFmtId="0" fontId="7" fillId="2" borderId="0" xfId="4" applyNumberFormat="1" applyFont="1" applyFill="1" applyBorder="1" applyAlignment="1">
      <alignment wrapText="1"/>
    </xf>
    <xf numFmtId="164" fontId="3" fillId="7" borderId="0" xfId="1" applyNumberFormat="1" applyFont="1" applyFill="1" applyBorder="1" applyAlignment="1">
      <alignment horizontal="right"/>
    </xf>
    <xf numFmtId="0" fontId="3" fillId="2" borderId="0" xfId="3" applyFont="1" applyFill="1" applyAlignment="1">
      <alignment vertical="top"/>
    </xf>
    <xf numFmtId="14" fontId="3" fillId="0" borderId="0" xfId="3" applyNumberFormat="1" applyFont="1" applyAlignment="1">
      <alignment vertical="center"/>
    </xf>
    <xf numFmtId="0" fontId="3" fillId="0" borderId="0" xfId="3" applyFont="1" applyAlignment="1">
      <alignment vertical="center"/>
    </xf>
    <xf numFmtId="0" fontId="3" fillId="0" borderId="0" xfId="3" applyFont="1"/>
    <xf numFmtId="0" fontId="7" fillId="0" borderId="15" xfId="3" applyFont="1" applyBorder="1" applyAlignment="1">
      <alignment vertical="center" wrapText="1"/>
    </xf>
    <xf numFmtId="0" fontId="7" fillId="14" borderId="15" xfId="3" applyFont="1" applyFill="1" applyBorder="1" applyAlignment="1">
      <alignment vertical="center" wrapText="1"/>
    </xf>
    <xf numFmtId="0" fontId="3" fillId="0" borderId="15" xfId="3" applyFont="1" applyBorder="1" applyAlignment="1">
      <alignment horizontal="left" vertical="center" wrapText="1"/>
    </xf>
    <xf numFmtId="0" fontId="3" fillId="0" borderId="15" xfId="3" applyFont="1" applyBorder="1" applyAlignment="1">
      <alignment vertical="center" wrapText="1"/>
    </xf>
    <xf numFmtId="14" fontId="20" fillId="2" borderId="15" xfId="3" applyNumberFormat="1" applyFont="1" applyFill="1" applyBorder="1" applyAlignment="1">
      <alignment vertical="center"/>
    </xf>
    <xf numFmtId="0" fontId="20" fillId="0" borderId="15" xfId="3" applyFont="1" applyBorder="1" applyAlignment="1">
      <alignment vertical="center" wrapText="1"/>
    </xf>
    <xf numFmtId="0" fontId="20" fillId="0" borderId="26" xfId="3" applyFont="1" applyBorder="1" applyAlignment="1">
      <alignment vertical="center" wrapText="1"/>
    </xf>
    <xf numFmtId="14" fontId="3" fillId="2" borderId="15" xfId="3" applyNumberFormat="1" applyFont="1" applyFill="1" applyBorder="1" applyAlignment="1">
      <alignment horizontal="right" vertical="center"/>
    </xf>
    <xf numFmtId="14" fontId="3" fillId="14" borderId="15" xfId="3" applyNumberFormat="1" applyFont="1" applyFill="1" applyBorder="1" applyAlignment="1">
      <alignment vertical="center"/>
    </xf>
    <xf numFmtId="0" fontId="3" fillId="14" borderId="15" xfId="3" applyFont="1" applyFill="1" applyBorder="1" applyAlignment="1">
      <alignment vertical="center" wrapText="1"/>
    </xf>
    <xf numFmtId="0" fontId="20" fillId="2" borderId="15" xfId="3" applyFont="1" applyFill="1" applyBorder="1" applyAlignment="1">
      <alignment vertical="center" wrapText="1"/>
    </xf>
    <xf numFmtId="0" fontId="3" fillId="2" borderId="15" xfId="3" applyFont="1" applyFill="1" applyBorder="1" applyAlignment="1">
      <alignment vertical="center" wrapText="1"/>
    </xf>
    <xf numFmtId="0" fontId="10" fillId="10" borderId="15" xfId="3" applyFont="1" applyFill="1" applyBorder="1" applyAlignment="1">
      <alignment horizontal="center" vertical="center" wrapText="1"/>
    </xf>
    <xf numFmtId="0" fontId="10" fillId="10" borderId="15" xfId="3" applyFont="1" applyFill="1" applyBorder="1" applyAlignment="1">
      <alignment horizontal="center" vertical="center"/>
    </xf>
    <xf numFmtId="14" fontId="7" fillId="2" borderId="15" xfId="3" applyNumberFormat="1" applyFont="1" applyFill="1" applyBorder="1" applyAlignment="1">
      <alignment vertical="center"/>
    </xf>
    <xf numFmtId="14" fontId="7" fillId="14" borderId="15" xfId="3" applyNumberFormat="1" applyFont="1" applyFill="1" applyBorder="1" applyAlignment="1">
      <alignment vertical="center"/>
    </xf>
    <xf numFmtId="0" fontId="7" fillId="2" borderId="15" xfId="3" applyFont="1" applyFill="1" applyBorder="1" applyAlignment="1">
      <alignment vertical="center" wrapText="1"/>
    </xf>
    <xf numFmtId="0" fontId="11" fillId="0" borderId="0" xfId="0" applyFont="1" applyAlignment="1">
      <alignment horizontal="right"/>
    </xf>
    <xf numFmtId="0" fontId="7" fillId="2" borderId="15" xfId="3" applyFont="1" applyFill="1" applyBorder="1" applyAlignment="1">
      <alignment horizontal="center"/>
    </xf>
    <xf numFmtId="14" fontId="4" fillId="0" borderId="0" xfId="3" applyNumberFormat="1" applyFont="1" applyAlignment="1">
      <alignment horizontal="left"/>
    </xf>
    <xf numFmtId="14" fontId="6" fillId="0" borderId="0" xfId="3" applyNumberFormat="1" applyFont="1" applyAlignment="1">
      <alignment horizontal="left"/>
    </xf>
    <xf numFmtId="14" fontId="8" fillId="0" borderId="0" xfId="3" applyNumberFormat="1" applyFont="1" applyAlignment="1">
      <alignment horizontal="left"/>
    </xf>
    <xf numFmtId="14" fontId="18" fillId="0" borderId="0" xfId="3" applyNumberFormat="1" applyFont="1" applyAlignment="1">
      <alignment horizontal="left"/>
    </xf>
    <xf numFmtId="0" fontId="2" fillId="2" borderId="0" xfId="6" applyFont="1" applyFill="1"/>
    <xf numFmtId="0" fontId="2" fillId="0" borderId="0" xfId="6" applyFont="1"/>
    <xf numFmtId="39" fontId="3" fillId="0" borderId="15" xfId="3" applyNumberFormat="1" applyFont="1" applyBorder="1" applyAlignment="1">
      <alignment vertical="center"/>
    </xf>
    <xf numFmtId="39" fontId="3" fillId="2" borderId="15" xfId="3" applyNumberFormat="1" applyFont="1" applyFill="1" applyBorder="1" applyAlignment="1">
      <alignment vertical="center"/>
    </xf>
    <xf numFmtId="39" fontId="7" fillId="2" borderId="15" xfId="3" applyNumberFormat="1" applyFont="1" applyFill="1" applyBorder="1" applyAlignment="1">
      <alignment vertical="center"/>
    </xf>
    <xf numFmtId="39" fontId="7" fillId="14" borderId="15" xfId="3" applyNumberFormat="1" applyFont="1" applyFill="1" applyBorder="1" applyAlignment="1">
      <alignment vertical="center"/>
    </xf>
    <xf numFmtId="39" fontId="7" fillId="2" borderId="54" xfId="3" applyNumberFormat="1" applyFont="1" applyFill="1" applyBorder="1" applyAlignment="1">
      <alignment vertical="center"/>
    </xf>
    <xf numFmtId="39" fontId="7" fillId="2" borderId="58" xfId="3" applyNumberFormat="1" applyFont="1" applyFill="1" applyBorder="1" applyAlignment="1">
      <alignment vertical="center"/>
    </xf>
    <xf numFmtId="39" fontId="3" fillId="2" borderId="46" xfId="3" applyNumberFormat="1" applyFont="1" applyFill="1" applyBorder="1" applyAlignment="1">
      <alignment vertical="center"/>
    </xf>
    <xf numFmtId="39" fontId="3" fillId="1" borderId="15" xfId="3" applyNumberFormat="1" applyFont="1" applyFill="1" applyBorder="1" applyAlignment="1">
      <alignment vertical="center"/>
    </xf>
    <xf numFmtId="39" fontId="3" fillId="0" borderId="15" xfId="3" applyNumberFormat="1" applyFont="1" applyBorder="1" applyAlignment="1">
      <alignment vertical="center" wrapText="1"/>
    </xf>
    <xf numFmtId="39" fontId="3" fillId="15" borderId="15" xfId="3" applyNumberFormat="1" applyFont="1" applyFill="1" applyBorder="1" applyAlignment="1">
      <alignment vertical="center"/>
    </xf>
    <xf numFmtId="39" fontId="3" fillId="14" borderId="15" xfId="3" applyNumberFormat="1" applyFont="1" applyFill="1" applyBorder="1" applyAlignment="1">
      <alignment vertical="center" wrapText="1"/>
    </xf>
    <xf numFmtId="39" fontId="3" fillId="14" borderId="15" xfId="3" applyNumberFormat="1" applyFont="1" applyFill="1" applyBorder="1" applyAlignment="1">
      <alignment vertical="center"/>
    </xf>
    <xf numFmtId="39" fontId="3" fillId="1" borderId="54" xfId="3" applyNumberFormat="1" applyFont="1" applyFill="1" applyBorder="1" applyAlignment="1">
      <alignment vertical="center"/>
    </xf>
    <xf numFmtId="39" fontId="3" fillId="0" borderId="54" xfId="3" applyNumberFormat="1" applyFont="1" applyBorder="1" applyAlignment="1">
      <alignment vertical="center" wrapText="1"/>
    </xf>
    <xf numFmtId="39" fontId="3" fillId="0" borderId="56" xfId="3" applyNumberFormat="1" applyFont="1" applyBorder="1" applyAlignment="1">
      <alignment vertical="center"/>
    </xf>
    <xf numFmtId="39" fontId="3" fillId="1" borderId="58" xfId="3" applyNumberFormat="1" applyFont="1" applyFill="1" applyBorder="1" applyAlignment="1">
      <alignment vertical="center"/>
    </xf>
    <xf numFmtId="39" fontId="3" fillId="0" borderId="58" xfId="3" applyNumberFormat="1" applyFont="1" applyBorder="1" applyAlignment="1">
      <alignment vertical="center" wrapText="1"/>
    </xf>
    <xf numFmtId="39" fontId="3" fillId="0" borderId="60" xfId="3" applyNumberFormat="1" applyFont="1" applyBorder="1" applyAlignment="1">
      <alignment vertical="center"/>
    </xf>
    <xf numFmtId="39" fontId="3" fillId="1" borderId="46" xfId="3" applyNumberFormat="1" applyFont="1" applyFill="1" applyBorder="1" applyAlignment="1">
      <alignment vertical="center"/>
    </xf>
    <xf numFmtId="39" fontId="3" fillId="0" borderId="46" xfId="3" applyNumberFormat="1" applyFont="1" applyBorder="1" applyAlignment="1">
      <alignment vertical="center" wrapText="1"/>
    </xf>
    <xf numFmtId="39" fontId="3" fillId="0" borderId="61" xfId="3" applyNumberFormat="1" applyFont="1" applyBorder="1" applyAlignment="1">
      <alignment vertical="center"/>
    </xf>
    <xf numFmtId="39" fontId="3" fillId="0" borderId="17" xfId="3" applyNumberFormat="1" applyFont="1" applyBorder="1" applyAlignment="1">
      <alignment vertical="center"/>
    </xf>
    <xf numFmtId="39" fontId="20" fillId="1" borderId="15" xfId="3" applyNumberFormat="1" applyFont="1" applyFill="1" applyBorder="1" applyAlignment="1">
      <alignment vertical="center"/>
    </xf>
    <xf numFmtId="39" fontId="20" fillId="0" borderId="15" xfId="3" applyNumberFormat="1" applyFont="1" applyBorder="1" applyAlignment="1">
      <alignment vertical="center" wrapText="1"/>
    </xf>
    <xf numFmtId="39" fontId="20" fillId="0" borderId="15" xfId="3" applyNumberFormat="1" applyFont="1" applyBorder="1" applyAlignment="1">
      <alignment vertical="center"/>
    </xf>
    <xf numFmtId="39" fontId="3" fillId="1" borderId="15" xfId="3" applyNumberFormat="1" applyFont="1" applyFill="1" applyBorder="1" applyAlignment="1">
      <alignment horizontal="right" vertical="center"/>
    </xf>
    <xf numFmtId="39" fontId="3" fillId="0" borderId="15" xfId="3" applyNumberFormat="1" applyFont="1" applyBorder="1" applyAlignment="1">
      <alignment horizontal="right" vertical="center" wrapText="1"/>
    </xf>
    <xf numFmtId="39" fontId="3" fillId="0" borderId="15" xfId="3" applyNumberFormat="1" applyFont="1" applyBorder="1" applyAlignment="1">
      <alignment horizontal="right" vertical="center"/>
    </xf>
    <xf numFmtId="39" fontId="20" fillId="2" borderId="15" xfId="3" applyNumberFormat="1" applyFont="1" applyFill="1" applyBorder="1" applyAlignment="1">
      <alignment vertical="center"/>
    </xf>
    <xf numFmtId="39" fontId="3" fillId="2" borderId="15" xfId="3" applyNumberFormat="1" applyFont="1" applyFill="1" applyBorder="1" applyAlignment="1">
      <alignment horizontal="right" vertical="center"/>
    </xf>
    <xf numFmtId="39" fontId="7" fillId="2" borderId="1" xfId="3" applyNumberFormat="1" applyFont="1" applyFill="1" applyBorder="1" applyAlignment="1">
      <alignment vertical="center"/>
    </xf>
    <xf numFmtId="39" fontId="7" fillId="4" borderId="23" xfId="3" applyNumberFormat="1" applyFont="1" applyFill="1" applyBorder="1" applyAlignment="1">
      <alignment vertical="center"/>
    </xf>
    <xf numFmtId="39" fontId="7" fillId="2" borderId="46" xfId="3" applyNumberFormat="1" applyFont="1" applyFill="1" applyBorder="1" applyAlignment="1">
      <alignment vertical="center"/>
    </xf>
    <xf numFmtId="39" fontId="7" fillId="4" borderId="40" xfId="3" applyNumberFormat="1" applyFont="1" applyFill="1" applyBorder="1" applyAlignment="1">
      <alignment vertical="center"/>
    </xf>
    <xf numFmtId="39" fontId="3" fillId="2" borderId="1" xfId="3" applyNumberFormat="1" applyFont="1" applyFill="1" applyBorder="1" applyAlignment="1">
      <alignment vertical="center"/>
    </xf>
    <xf numFmtId="39" fontId="3" fillId="2" borderId="54" xfId="3" applyNumberFormat="1" applyFont="1" applyFill="1" applyBorder="1" applyAlignment="1">
      <alignment vertical="center"/>
    </xf>
    <xf numFmtId="39" fontId="3" fillId="2" borderId="58" xfId="3" applyNumberFormat="1" applyFont="1" applyFill="1" applyBorder="1" applyAlignment="1">
      <alignment vertical="center"/>
    </xf>
    <xf numFmtId="39" fontId="7" fillId="4" borderId="26" xfId="3" applyNumberFormat="1" applyFont="1" applyFill="1" applyBorder="1" applyAlignment="1">
      <alignment vertical="center"/>
    </xf>
    <xf numFmtId="39" fontId="7" fillId="4" borderId="35" xfId="3" applyNumberFormat="1" applyFont="1" applyFill="1" applyBorder="1" applyAlignment="1">
      <alignment vertical="center"/>
    </xf>
    <xf numFmtId="39" fontId="7" fillId="4" borderId="39" xfId="3" applyNumberFormat="1" applyFont="1" applyFill="1" applyBorder="1" applyAlignment="1">
      <alignment vertical="center"/>
    </xf>
    <xf numFmtId="39" fontId="7" fillId="4" borderId="42" xfId="3" applyNumberFormat="1" applyFont="1" applyFill="1" applyBorder="1" applyAlignment="1">
      <alignment vertical="center"/>
    </xf>
    <xf numFmtId="39" fontId="3" fillId="1" borderId="1" xfId="3" applyNumberFormat="1" applyFont="1" applyFill="1" applyBorder="1" applyAlignment="1">
      <alignment vertical="center"/>
    </xf>
    <xf numFmtId="39" fontId="3" fillId="0" borderId="1" xfId="3" applyNumberFormat="1" applyFont="1" applyBorder="1" applyAlignment="1">
      <alignment vertical="center" wrapText="1"/>
    </xf>
    <xf numFmtId="39" fontId="3" fillId="0" borderId="65" xfId="3" applyNumberFormat="1" applyFont="1" applyBorder="1" applyAlignment="1">
      <alignment vertical="center"/>
    </xf>
    <xf numFmtId="39" fontId="3" fillId="1" borderId="70" xfId="3" applyNumberFormat="1" applyFont="1" applyFill="1" applyBorder="1" applyAlignment="1">
      <alignment vertical="center"/>
    </xf>
    <xf numFmtId="39" fontId="3" fillId="0" borderId="70" xfId="3" applyNumberFormat="1" applyFont="1" applyBorder="1" applyAlignment="1">
      <alignment vertical="center" wrapText="1"/>
    </xf>
    <xf numFmtId="39" fontId="3" fillId="2" borderId="70" xfId="3" applyNumberFormat="1" applyFont="1" applyFill="1" applyBorder="1" applyAlignment="1">
      <alignment vertical="center"/>
    </xf>
    <xf numFmtId="39" fontId="3" fillId="0" borderId="26" xfId="3" applyNumberFormat="1" applyFont="1" applyBorder="1" applyAlignment="1">
      <alignment vertical="center"/>
    </xf>
    <xf numFmtId="39" fontId="3" fillId="0" borderId="87" xfId="3" applyNumberFormat="1" applyFont="1" applyBorder="1" applyAlignment="1">
      <alignment vertical="center"/>
    </xf>
    <xf numFmtId="43" fontId="11" fillId="2" borderId="18" xfId="4" applyFont="1" applyFill="1" applyBorder="1" applyAlignment="1">
      <alignment horizontal="center" vertical="center" wrapText="1"/>
    </xf>
    <xf numFmtId="164" fontId="11" fillId="2" borderId="19" xfId="1" applyNumberFormat="1" applyFont="1" applyFill="1" applyBorder="1" applyAlignment="1">
      <alignment horizontal="center" vertical="center" wrapText="1"/>
    </xf>
    <xf numFmtId="164" fontId="11" fillId="2" borderId="20" xfId="1" applyNumberFormat="1" applyFont="1" applyFill="1" applyBorder="1" applyAlignment="1">
      <alignment horizontal="center" vertical="center" wrapText="1"/>
    </xf>
    <xf numFmtId="0" fontId="7" fillId="2" borderId="27" xfId="4" applyNumberFormat="1" applyFont="1" applyFill="1" applyBorder="1" applyAlignment="1">
      <alignment vertical="center" wrapText="1"/>
    </xf>
    <xf numFmtId="39" fontId="7" fillId="2" borderId="28" xfId="1" applyNumberFormat="1" applyFont="1" applyFill="1" applyBorder="1" applyAlignment="1">
      <alignment horizontal="right" vertical="center"/>
    </xf>
    <xf numFmtId="39" fontId="3" fillId="2" borderId="29" xfId="3" applyNumberFormat="1" applyFont="1" applyFill="1" applyBorder="1" applyAlignment="1">
      <alignment vertical="center"/>
    </xf>
    <xf numFmtId="0" fontId="7" fillId="2" borderId="23" xfId="3" applyFont="1" applyFill="1" applyBorder="1" applyAlignment="1">
      <alignment vertical="center" wrapText="1"/>
    </xf>
    <xf numFmtId="39" fontId="7" fillId="2" borderId="34" xfId="1" applyNumberFormat="1" applyFont="1" applyFill="1" applyBorder="1" applyAlignment="1">
      <alignment horizontal="right" vertical="center"/>
    </xf>
    <xf numFmtId="39" fontId="3" fillId="2" borderId="35" xfId="3" applyNumberFormat="1" applyFont="1" applyFill="1" applyBorder="1" applyAlignment="1">
      <alignment vertical="center"/>
    </xf>
    <xf numFmtId="0" fontId="7" fillId="2" borderId="40" xfId="3" applyFont="1" applyFill="1" applyBorder="1" applyAlignment="1">
      <alignment vertical="center" wrapText="1"/>
    </xf>
    <xf numFmtId="39" fontId="7" fillId="2" borderId="41" xfId="1" applyNumberFormat="1" applyFont="1" applyFill="1" applyBorder="1" applyAlignment="1">
      <alignment horizontal="right" vertical="center"/>
    </xf>
    <xf numFmtId="39" fontId="3" fillId="2" borderId="42" xfId="3" applyNumberFormat="1" applyFont="1" applyFill="1" applyBorder="1" applyAlignment="1">
      <alignment vertical="center"/>
    </xf>
    <xf numFmtId="0" fontId="7" fillId="4" borderId="23" xfId="3" applyFont="1" applyFill="1" applyBorder="1" applyAlignment="1">
      <alignment vertical="center" wrapText="1"/>
    </xf>
    <xf numFmtId="39" fontId="7" fillId="4" borderId="23" xfId="1" applyNumberFormat="1" applyFont="1" applyFill="1" applyBorder="1" applyAlignment="1">
      <alignment horizontal="right" vertical="center"/>
    </xf>
    <xf numFmtId="39" fontId="3" fillId="4" borderId="44" xfId="3" applyNumberFormat="1" applyFont="1" applyFill="1" applyBorder="1" applyAlignment="1">
      <alignment vertical="center"/>
    </xf>
    <xf numFmtId="0" fontId="7" fillId="2" borderId="23" xfId="4" applyNumberFormat="1" applyFont="1" applyFill="1" applyBorder="1" applyAlignment="1">
      <alignment vertical="center" wrapText="1"/>
    </xf>
    <xf numFmtId="0" fontId="7" fillId="7" borderId="23" xfId="4" applyNumberFormat="1" applyFont="1" applyFill="1" applyBorder="1" applyAlignment="1">
      <alignment horizontal="left" vertical="center" wrapText="1"/>
    </xf>
    <xf numFmtId="39" fontId="7" fillId="7" borderId="34" xfId="1" applyNumberFormat="1" applyFont="1" applyFill="1" applyBorder="1" applyAlignment="1">
      <alignment horizontal="right" vertical="center"/>
    </xf>
    <xf numFmtId="39" fontId="7" fillId="7" borderId="35" xfId="4" applyNumberFormat="1" applyFont="1" applyFill="1" applyBorder="1" applyAlignment="1">
      <alignment horizontal="right" vertical="center"/>
    </xf>
    <xf numFmtId="39" fontId="3" fillId="7" borderId="34" xfId="1" applyNumberFormat="1" applyFont="1" applyFill="1" applyBorder="1" applyAlignment="1">
      <alignment horizontal="right" vertical="center"/>
    </xf>
    <xf numFmtId="39" fontId="3" fillId="7" borderId="35" xfId="4" applyNumberFormat="1" applyFont="1" applyFill="1" applyBorder="1" applyAlignment="1">
      <alignment vertical="center"/>
    </xf>
    <xf numFmtId="0" fontId="7" fillId="7" borderId="23" xfId="4" applyNumberFormat="1" applyFont="1" applyFill="1" applyBorder="1" applyAlignment="1">
      <alignment vertical="center" wrapText="1"/>
    </xf>
    <xf numFmtId="39" fontId="3" fillId="2" borderId="34" xfId="1" applyNumberFormat="1" applyFont="1" applyFill="1" applyBorder="1" applyAlignment="1">
      <alignment horizontal="right" vertical="center"/>
    </xf>
    <xf numFmtId="39" fontId="3" fillId="2" borderId="35" xfId="4" applyNumberFormat="1" applyFont="1" applyFill="1" applyBorder="1" applyAlignment="1">
      <alignment vertical="center"/>
    </xf>
    <xf numFmtId="39" fontId="3" fillId="2" borderId="35" xfId="4" applyNumberFormat="1" applyFont="1" applyFill="1" applyBorder="1" applyAlignment="1">
      <alignment horizontal="right" vertical="center"/>
    </xf>
    <xf numFmtId="0" fontId="7" fillId="2" borderId="40" xfId="4" applyNumberFormat="1" applyFont="1" applyFill="1" applyBorder="1" applyAlignment="1">
      <alignment vertical="center" wrapText="1"/>
    </xf>
    <xf numFmtId="39" fontId="3" fillId="7" borderId="41" xfId="1" applyNumberFormat="1" applyFont="1" applyFill="1" applyBorder="1" applyAlignment="1">
      <alignment horizontal="right" vertical="center"/>
    </xf>
    <xf numFmtId="39" fontId="3" fillId="7" borderId="42" xfId="4" applyNumberFormat="1" applyFont="1" applyFill="1" applyBorder="1" applyAlignment="1">
      <alignment vertical="center"/>
    </xf>
    <xf numFmtId="43" fontId="3" fillId="2" borderId="66" xfId="4" applyFont="1" applyFill="1" applyBorder="1" applyAlignment="1">
      <alignment vertical="center" wrapText="1"/>
    </xf>
    <xf numFmtId="39" fontId="3" fillId="2" borderId="67" xfId="1" applyNumberFormat="1" applyFont="1" applyFill="1" applyBorder="1" applyAlignment="1">
      <alignment horizontal="right" vertical="center"/>
    </xf>
    <xf numFmtId="39" fontId="3" fillId="7" borderId="68" xfId="4" applyNumberFormat="1" applyFont="1" applyFill="1" applyBorder="1" applyAlignment="1">
      <alignment vertical="center"/>
    </xf>
    <xf numFmtId="0" fontId="10" fillId="11" borderId="122" xfId="3" applyFont="1" applyFill="1" applyBorder="1" applyAlignment="1">
      <alignment horizontal="center" vertical="center" wrapText="1"/>
    </xf>
    <xf numFmtId="0" fontId="9" fillId="12" borderId="123" xfId="3" applyFont="1" applyFill="1" applyBorder="1" applyAlignment="1">
      <alignment horizontal="center" vertical="center" wrapText="1"/>
    </xf>
    <xf numFmtId="0" fontId="7" fillId="0" borderId="124" xfId="3" applyFont="1" applyBorder="1" applyAlignment="1">
      <alignment horizontal="center" vertical="center"/>
    </xf>
    <xf numFmtId="0" fontId="7" fillId="0" borderId="125" xfId="3" applyFont="1" applyBorder="1" applyAlignment="1">
      <alignment horizontal="center" vertical="center"/>
    </xf>
    <xf numFmtId="43" fontId="11" fillId="2" borderId="19" xfId="4" applyFont="1" applyFill="1" applyBorder="1" applyAlignment="1">
      <alignment horizontal="center" vertical="center" wrapText="1"/>
    </xf>
    <xf numFmtId="0" fontId="7" fillId="2" borderId="28" xfId="4" applyNumberFormat="1" applyFont="1" applyFill="1" applyBorder="1" applyAlignment="1">
      <alignment vertical="center" wrapText="1"/>
    </xf>
    <xf numFmtId="0" fontId="7" fillId="2" borderId="34" xfId="3" applyFont="1" applyFill="1" applyBorder="1" applyAlignment="1">
      <alignment vertical="center" wrapText="1"/>
    </xf>
    <xf numFmtId="39" fontId="7" fillId="7" borderId="34" xfId="1" applyNumberFormat="1" applyFont="1" applyFill="1" applyBorder="1" applyAlignment="1">
      <alignment horizontal="right" vertical="center" wrapText="1"/>
    </xf>
    <xf numFmtId="0" fontId="7" fillId="2" borderId="34" xfId="4" applyNumberFormat="1" applyFont="1" applyFill="1" applyBorder="1" applyAlignment="1">
      <alignment vertical="center" wrapText="1"/>
    </xf>
    <xf numFmtId="0" fontId="3" fillId="2" borderId="72" xfId="3" applyFont="1" applyFill="1" applyBorder="1" applyAlignment="1">
      <alignment vertical="center" wrapText="1"/>
    </xf>
    <xf numFmtId="39" fontId="3" fillId="7" borderId="67" xfId="1" applyNumberFormat="1" applyFont="1" applyFill="1" applyBorder="1" applyAlignment="1">
      <alignment horizontal="right" vertical="center"/>
    </xf>
    <xf numFmtId="0" fontId="2" fillId="0" borderId="0" xfId="0" applyFont="1"/>
    <xf numFmtId="0" fontId="2" fillId="0" borderId="74" xfId="0" applyFont="1" applyBorder="1"/>
    <xf numFmtId="39" fontId="2" fillId="14" borderId="1" xfId="0" applyNumberFormat="1" applyFont="1" applyFill="1" applyBorder="1" applyAlignment="1">
      <alignment horizontal="center"/>
    </xf>
    <xf numFmtId="39" fontId="2" fillId="14" borderId="46" xfId="0" applyNumberFormat="1" applyFont="1" applyFill="1" applyBorder="1" applyAlignment="1">
      <alignment horizontal="center"/>
    </xf>
    <xf numFmtId="0" fontId="2" fillId="14" borderId="15" xfId="0" applyFont="1" applyFill="1" applyBorder="1"/>
    <xf numFmtId="39" fontId="2" fillId="14" borderId="15" xfId="0" applyNumberFormat="1" applyFont="1" applyFill="1" applyBorder="1"/>
    <xf numFmtId="39" fontId="2" fillId="0" borderId="0" xfId="0" applyNumberFormat="1" applyFont="1"/>
    <xf numFmtId="10" fontId="2" fillId="0" borderId="15" xfId="2" applyNumberFormat="1" applyFont="1" applyBorder="1"/>
    <xf numFmtId="10" fontId="2" fillId="16" borderId="15" xfId="2" applyNumberFormat="1" applyFont="1" applyFill="1" applyBorder="1"/>
    <xf numFmtId="39" fontId="2" fillId="0" borderId="15" xfId="0" applyNumberFormat="1" applyFont="1" applyBorder="1"/>
    <xf numFmtId="39" fontId="2" fillId="16" borderId="15" xfId="0" applyNumberFormat="1" applyFont="1" applyFill="1" applyBorder="1"/>
    <xf numFmtId="4" fontId="2" fillId="0" borderId="15" xfId="0" applyNumberFormat="1" applyFont="1" applyBorder="1"/>
    <xf numFmtId="4" fontId="2" fillId="16" borderId="15" xfId="0" applyNumberFormat="1" applyFont="1" applyFill="1" applyBorder="1"/>
    <xf numFmtId="0" fontId="21" fillId="19" borderId="82" xfId="3" applyFont="1" applyFill="1" applyBorder="1" applyAlignment="1">
      <alignment horizontal="center" wrapText="1"/>
    </xf>
    <xf numFmtId="0" fontId="21" fillId="19" borderId="73" xfId="3" applyFont="1" applyFill="1" applyBorder="1" applyAlignment="1">
      <alignment horizontal="center" wrapText="1"/>
    </xf>
    <xf numFmtId="0" fontId="21" fillId="19" borderId="31" xfId="3" applyFont="1" applyFill="1" applyBorder="1" applyAlignment="1">
      <alignment horizontal="center" wrapText="1"/>
    </xf>
    <xf numFmtId="0" fontId="21" fillId="19" borderId="83" xfId="3" applyFont="1" applyFill="1" applyBorder="1" applyAlignment="1">
      <alignment horizontal="center" wrapText="1"/>
    </xf>
    <xf numFmtId="0" fontId="24" fillId="0" borderId="0" xfId="6" applyFont="1" applyAlignment="1">
      <alignment horizontal="left" vertical="center" wrapText="1"/>
    </xf>
    <xf numFmtId="0" fontId="21" fillId="19" borderId="38" xfId="3" applyFont="1" applyFill="1" applyBorder="1" applyAlignment="1">
      <alignment horizontal="center" wrapText="1"/>
    </xf>
    <xf numFmtId="0" fontId="21" fillId="19" borderId="1" xfId="3" applyFont="1" applyFill="1" applyBorder="1" applyAlignment="1">
      <alignment horizontal="center" wrapText="1"/>
    </xf>
    <xf numFmtId="0" fontId="21" fillId="19" borderId="39" xfId="3" applyFont="1" applyFill="1" applyBorder="1" applyAlignment="1">
      <alignment horizontal="center" wrapText="1"/>
    </xf>
    <xf numFmtId="0" fontId="21" fillId="19" borderId="90" xfId="3" applyFont="1" applyFill="1" applyBorder="1" applyAlignment="1">
      <alignment horizontal="center" wrapText="1"/>
    </xf>
    <xf numFmtId="0" fontId="21" fillId="19" borderId="91" xfId="3" applyFont="1" applyFill="1" applyBorder="1" applyAlignment="1">
      <alignment horizontal="center" wrapText="1"/>
    </xf>
    <xf numFmtId="0" fontId="21" fillId="19" borderId="93" xfId="3" applyFont="1" applyFill="1" applyBorder="1" applyAlignment="1">
      <alignment horizontal="center" wrapText="1"/>
    </xf>
    <xf numFmtId="0" fontId="16" fillId="0" borderId="0" xfId="0" applyFont="1"/>
    <xf numFmtId="0" fontId="16" fillId="2" borderId="0" xfId="6" applyFont="1" applyFill="1"/>
    <xf numFmtId="0" fontId="16" fillId="2" borderId="0" xfId="3" applyFont="1" applyFill="1" applyAlignment="1">
      <alignment vertical="center"/>
    </xf>
    <xf numFmtId="0" fontId="16" fillId="2" borderId="0" xfId="3" applyFont="1" applyFill="1" applyAlignment="1">
      <alignment vertical="top"/>
    </xf>
    <xf numFmtId="0" fontId="2" fillId="13" borderId="84" xfId="6" applyFont="1" applyFill="1" applyBorder="1" applyAlignment="1">
      <alignment horizontal="center"/>
    </xf>
    <xf numFmtId="0" fontId="2" fillId="13" borderId="85" xfId="6" applyFont="1" applyFill="1" applyBorder="1" applyAlignment="1">
      <alignment horizontal="center"/>
    </xf>
    <xf numFmtId="0" fontId="2" fillId="13" borderId="7" xfId="6" applyFont="1" applyFill="1" applyBorder="1" applyAlignment="1">
      <alignment horizontal="center"/>
    </xf>
    <xf numFmtId="0" fontId="2" fillId="13" borderId="86" xfId="6" applyFont="1" applyFill="1" applyBorder="1" applyAlignment="1">
      <alignment horizontal="center"/>
    </xf>
    <xf numFmtId="0" fontId="2" fillId="13" borderId="14" xfId="6" applyFont="1" applyFill="1" applyBorder="1" applyAlignment="1">
      <alignment horizontal="center"/>
    </xf>
    <xf numFmtId="0" fontId="2" fillId="20" borderId="15" xfId="6" applyFont="1" applyFill="1" applyBorder="1" applyAlignment="1">
      <alignment horizontal="center"/>
    </xf>
    <xf numFmtId="0" fontId="2" fillId="13" borderId="15" xfId="6" applyFont="1" applyFill="1" applyBorder="1" applyAlignment="1">
      <alignment horizontal="center"/>
    </xf>
    <xf numFmtId="0" fontId="2" fillId="20" borderId="26" xfId="6" applyFont="1" applyFill="1" applyBorder="1" applyAlignment="1">
      <alignment horizontal="center"/>
    </xf>
    <xf numFmtId="0" fontId="2" fillId="20" borderId="17" xfId="6" applyFont="1" applyFill="1" applyBorder="1" applyAlignment="1">
      <alignment horizontal="center"/>
    </xf>
    <xf numFmtId="0" fontId="2" fillId="20" borderId="14" xfId="6" applyFont="1" applyFill="1" applyBorder="1" applyAlignment="1">
      <alignment horizontal="center"/>
    </xf>
    <xf numFmtId="0" fontId="2" fillId="13" borderId="69" xfId="6" applyFont="1" applyFill="1" applyBorder="1" applyAlignment="1">
      <alignment horizontal="center"/>
    </xf>
    <xf numFmtId="0" fontId="2" fillId="13" borderId="70" xfId="6" applyFont="1" applyFill="1" applyBorder="1" applyAlignment="1">
      <alignment horizontal="center"/>
    </xf>
    <xf numFmtId="0" fontId="2" fillId="13" borderId="71" xfId="6" applyFont="1" applyFill="1" applyBorder="1" applyAlignment="1">
      <alignment horizontal="center"/>
    </xf>
    <xf numFmtId="0" fontId="2" fillId="13" borderId="87" xfId="6" applyFont="1" applyFill="1" applyBorder="1" applyAlignment="1">
      <alignment horizontal="center"/>
    </xf>
    <xf numFmtId="0" fontId="24" fillId="20" borderId="84" xfId="6" applyFont="1" applyFill="1" applyBorder="1" applyAlignment="1">
      <alignment horizontal="center"/>
    </xf>
    <xf numFmtId="0" fontId="24" fillId="20" borderId="85" xfId="6" applyFont="1" applyFill="1" applyBorder="1" applyAlignment="1">
      <alignment horizontal="center"/>
    </xf>
    <xf numFmtId="0" fontId="24" fillId="20" borderId="7" xfId="6" applyFont="1" applyFill="1" applyBorder="1" applyAlignment="1">
      <alignment horizontal="center"/>
    </xf>
    <xf numFmtId="0" fontId="2" fillId="12" borderId="84" xfId="6" applyFont="1" applyFill="1" applyBorder="1" applyAlignment="1">
      <alignment horizontal="center"/>
    </xf>
    <xf numFmtId="0" fontId="2" fillId="12" borderId="85" xfId="6" applyFont="1" applyFill="1" applyBorder="1" applyAlignment="1">
      <alignment horizontal="center"/>
    </xf>
    <xf numFmtId="0" fontId="2" fillId="12" borderId="86" xfId="6" applyFont="1" applyFill="1" applyBorder="1" applyAlignment="1">
      <alignment horizontal="center"/>
    </xf>
    <xf numFmtId="0" fontId="24" fillId="20" borderId="14" xfId="6" applyFont="1" applyFill="1" applyBorder="1" applyAlignment="1">
      <alignment horizontal="center" vertical="center" wrapText="1"/>
    </xf>
    <xf numFmtId="0" fontId="24" fillId="20" borderId="15" xfId="6" applyFont="1" applyFill="1" applyBorder="1" applyAlignment="1">
      <alignment horizontal="center" vertical="center" wrapText="1"/>
    </xf>
    <xf numFmtId="0" fontId="24" fillId="20" borderId="26" xfId="6" applyFont="1" applyFill="1" applyBorder="1" applyAlignment="1">
      <alignment horizontal="center" vertical="center" wrapText="1"/>
    </xf>
    <xf numFmtId="0" fontId="2" fillId="12" borderId="14" xfId="6" applyFont="1" applyFill="1" applyBorder="1" applyAlignment="1">
      <alignment horizontal="center"/>
    </xf>
    <xf numFmtId="0" fontId="2" fillId="12" borderId="15" xfId="6" applyFont="1" applyFill="1" applyBorder="1" applyAlignment="1">
      <alignment horizontal="center"/>
    </xf>
    <xf numFmtId="0" fontId="24" fillId="20" borderId="69" xfId="6" applyFont="1" applyFill="1" applyBorder="1" applyAlignment="1">
      <alignment horizontal="center" vertical="center" wrapText="1"/>
    </xf>
    <xf numFmtId="0" fontId="24" fillId="20" borderId="70" xfId="6" applyFont="1" applyFill="1" applyBorder="1" applyAlignment="1">
      <alignment horizontal="center" vertical="center" wrapText="1"/>
    </xf>
    <xf numFmtId="0" fontId="24" fillId="20" borderId="71" xfId="6" applyFont="1" applyFill="1" applyBorder="1" applyAlignment="1">
      <alignment horizontal="center" vertical="center" wrapText="1"/>
    </xf>
    <xf numFmtId="0" fontId="2" fillId="12" borderId="69" xfId="6" applyFont="1" applyFill="1" applyBorder="1" applyAlignment="1">
      <alignment horizontal="center"/>
    </xf>
    <xf numFmtId="0" fontId="2" fillId="12" borderId="70" xfId="6" applyFont="1" applyFill="1" applyBorder="1" applyAlignment="1">
      <alignment horizontal="center"/>
    </xf>
    <xf numFmtId="0" fontId="2" fillId="12" borderId="87" xfId="6" applyFont="1" applyFill="1" applyBorder="1" applyAlignment="1">
      <alignment horizontal="center"/>
    </xf>
    <xf numFmtId="0" fontId="2" fillId="20" borderId="84" xfId="6" applyFont="1" applyFill="1" applyBorder="1" applyAlignment="1">
      <alignment horizontal="center"/>
    </xf>
    <xf numFmtId="0" fontId="2" fillId="20" borderId="85" xfId="6" applyFont="1" applyFill="1" applyBorder="1" applyAlignment="1">
      <alignment horizontal="center"/>
    </xf>
    <xf numFmtId="0" fontId="2" fillId="20" borderId="7" xfId="6" applyFont="1" applyFill="1" applyBorder="1" applyAlignment="1">
      <alignment horizontal="center"/>
    </xf>
    <xf numFmtId="0" fontId="2" fillId="8" borderId="84" xfId="6" applyFont="1" applyFill="1" applyBorder="1" applyAlignment="1">
      <alignment horizontal="center"/>
    </xf>
    <xf numFmtId="0" fontId="2" fillId="8" borderId="85" xfId="6" applyFont="1" applyFill="1" applyBorder="1" applyAlignment="1">
      <alignment horizontal="center"/>
    </xf>
    <xf numFmtId="0" fontId="2" fillId="8" borderId="86" xfId="6" applyFont="1" applyFill="1" applyBorder="1" applyAlignment="1">
      <alignment horizontal="center"/>
    </xf>
    <xf numFmtId="0" fontId="2" fillId="20" borderId="69" xfId="6" applyFont="1" applyFill="1" applyBorder="1" applyAlignment="1">
      <alignment horizontal="center"/>
    </xf>
    <xf numFmtId="0" fontId="2" fillId="20" borderId="70" xfId="6" applyFont="1" applyFill="1" applyBorder="1" applyAlignment="1">
      <alignment horizontal="center"/>
    </xf>
    <xf numFmtId="0" fontId="2" fillId="20" borderId="71" xfId="6" applyFont="1" applyFill="1" applyBorder="1" applyAlignment="1">
      <alignment horizontal="center"/>
    </xf>
    <xf numFmtId="0" fontId="2" fillId="8" borderId="69" xfId="6" applyFont="1" applyFill="1" applyBorder="1" applyAlignment="1">
      <alignment horizontal="center"/>
    </xf>
    <xf numFmtId="0" fontId="2" fillId="8" borderId="70" xfId="6" applyFont="1" applyFill="1" applyBorder="1" applyAlignment="1">
      <alignment horizontal="center"/>
    </xf>
    <xf numFmtId="0" fontId="2" fillId="20" borderId="87" xfId="6" applyFont="1" applyFill="1" applyBorder="1" applyAlignment="1">
      <alignment horizontal="center"/>
    </xf>
    <xf numFmtId="0" fontId="2" fillId="20" borderId="90" xfId="6" applyFont="1" applyFill="1" applyBorder="1" applyAlignment="1">
      <alignment horizontal="center" vertical="center"/>
    </xf>
    <xf numFmtId="0" fontId="2" fillId="21" borderId="90" xfId="6" applyFont="1" applyFill="1" applyBorder="1" applyAlignment="1">
      <alignment horizontal="center" vertical="center"/>
    </xf>
    <xf numFmtId="0" fontId="2" fillId="20" borderId="91" xfId="6" applyFont="1" applyFill="1" applyBorder="1" applyAlignment="1">
      <alignment horizontal="center" vertical="center"/>
    </xf>
    <xf numFmtId="0" fontId="2" fillId="21" borderId="92" xfId="6" applyFont="1" applyFill="1" applyBorder="1" applyAlignment="1">
      <alignment horizontal="center" vertical="center"/>
    </xf>
    <xf numFmtId="0" fontId="2" fillId="21" borderId="93" xfId="6" applyFont="1" applyFill="1" applyBorder="1" applyAlignment="1">
      <alignment horizontal="center" vertical="center"/>
    </xf>
    <xf numFmtId="0" fontId="2" fillId="0" borderId="84" xfId="6" applyFont="1" applyBorder="1" applyAlignment="1">
      <alignment horizontal="center"/>
    </xf>
    <xf numFmtId="0" fontId="2" fillId="0" borderId="85" xfId="6" applyFont="1" applyBorder="1" applyAlignment="1">
      <alignment horizontal="center"/>
    </xf>
    <xf numFmtId="0" fontId="2" fillId="0" borderId="7" xfId="6" applyFont="1" applyBorder="1" applyAlignment="1">
      <alignment horizontal="center"/>
    </xf>
    <xf numFmtId="0" fontId="2" fillId="0" borderId="45" xfId="6" applyFont="1" applyBorder="1" applyAlignment="1">
      <alignment horizontal="center"/>
    </xf>
    <xf numFmtId="0" fontId="2" fillId="0" borderId="46" xfId="6" applyFont="1" applyBorder="1" applyAlignment="1">
      <alignment horizontal="center"/>
    </xf>
    <xf numFmtId="0" fontId="2" fillId="0" borderId="61" xfId="6" applyFont="1" applyBorder="1" applyAlignment="1">
      <alignment horizontal="center"/>
    </xf>
    <xf numFmtId="0" fontId="2" fillId="0" borderId="38" xfId="6" applyFont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2" fillId="0" borderId="39" xfId="6" applyFont="1" applyBorder="1" applyAlignment="1">
      <alignment horizontal="center"/>
    </xf>
    <xf numFmtId="0" fontId="2" fillId="0" borderId="65" xfId="6" applyFont="1" applyBorder="1" applyAlignment="1">
      <alignment horizontal="center"/>
    </xf>
    <xf numFmtId="0" fontId="2" fillId="22" borderId="84" xfId="6" applyFont="1" applyFill="1" applyBorder="1" applyAlignment="1">
      <alignment horizontal="center"/>
    </xf>
    <xf numFmtId="0" fontId="2" fillId="22" borderId="85" xfId="6" applyFont="1" applyFill="1" applyBorder="1" applyAlignment="1">
      <alignment horizontal="center"/>
    </xf>
    <xf numFmtId="0" fontId="2" fillId="22" borderId="7" xfId="6" applyFont="1" applyFill="1" applyBorder="1" applyAlignment="1">
      <alignment horizontal="center"/>
    </xf>
    <xf numFmtId="0" fontId="2" fillId="22" borderId="86" xfId="6" applyFont="1" applyFill="1" applyBorder="1" applyAlignment="1">
      <alignment horizontal="center"/>
    </xf>
    <xf numFmtId="0" fontId="2" fillId="22" borderId="69" xfId="6" applyFont="1" applyFill="1" applyBorder="1" applyAlignment="1">
      <alignment horizontal="center"/>
    </xf>
    <xf numFmtId="0" fontId="2" fillId="22" borderId="70" xfId="6" applyFont="1" applyFill="1" applyBorder="1" applyAlignment="1">
      <alignment horizontal="center"/>
    </xf>
    <xf numFmtId="0" fontId="2" fillId="0" borderId="95" xfId="6" applyFont="1" applyBorder="1" applyAlignment="1">
      <alignment horizontal="center"/>
    </xf>
    <xf numFmtId="0" fontId="2" fillId="2" borderId="26" xfId="6" applyFont="1" applyFill="1" applyBorder="1" applyAlignment="1">
      <alignment horizontal="center"/>
    </xf>
    <xf numFmtId="0" fontId="2" fillId="2" borderId="17" xfId="6" applyFont="1" applyFill="1" applyBorder="1" applyAlignment="1">
      <alignment horizontal="center"/>
    </xf>
    <xf numFmtId="0" fontId="2" fillId="0" borderId="26" xfId="6" applyFont="1" applyBorder="1" applyAlignment="1">
      <alignment horizontal="center"/>
    </xf>
    <xf numFmtId="0" fontId="2" fillId="0" borderId="17" xfId="6" applyFont="1" applyBorder="1" applyAlignment="1">
      <alignment horizontal="center"/>
    </xf>
    <xf numFmtId="0" fontId="2" fillId="20" borderId="38" xfId="6" applyFont="1" applyFill="1" applyBorder="1" applyAlignment="1">
      <alignment horizontal="center"/>
    </xf>
    <xf numFmtId="0" fontId="2" fillId="20" borderId="1" xfId="6" applyFont="1" applyFill="1" applyBorder="1" applyAlignment="1">
      <alignment horizontal="center"/>
    </xf>
    <xf numFmtId="0" fontId="2" fillId="20" borderId="65" xfId="6" applyFont="1" applyFill="1" applyBorder="1" applyAlignment="1">
      <alignment horizontal="center"/>
    </xf>
    <xf numFmtId="0" fontId="2" fillId="0" borderId="14" xfId="6" applyFont="1" applyBorder="1" applyAlignment="1">
      <alignment horizontal="center"/>
    </xf>
    <xf numFmtId="0" fontId="2" fillId="0" borderId="15" xfId="6" applyFont="1" applyBorder="1" applyAlignment="1">
      <alignment horizontal="center"/>
    </xf>
    <xf numFmtId="0" fontId="2" fillId="0" borderId="69" xfId="6" applyFont="1" applyBorder="1" applyAlignment="1">
      <alignment horizontal="center"/>
    </xf>
    <xf numFmtId="0" fontId="2" fillId="0" borderId="70" xfId="6" applyFont="1" applyBorder="1" applyAlignment="1">
      <alignment horizontal="center"/>
    </xf>
    <xf numFmtId="0" fontId="2" fillId="0" borderId="71" xfId="6" applyFont="1" applyBorder="1" applyAlignment="1">
      <alignment horizontal="center"/>
    </xf>
    <xf numFmtId="0" fontId="2" fillId="0" borderId="87" xfId="6" applyFont="1" applyBorder="1" applyAlignment="1">
      <alignment horizontal="center"/>
    </xf>
    <xf numFmtId="0" fontId="2" fillId="0" borderId="82" xfId="6" applyFont="1" applyBorder="1" applyAlignment="1">
      <alignment horizontal="center"/>
    </xf>
    <xf numFmtId="0" fontId="2" fillId="0" borderId="73" xfId="6" applyFont="1" applyBorder="1" applyAlignment="1">
      <alignment horizontal="center"/>
    </xf>
    <xf numFmtId="0" fontId="2" fillId="0" borderId="83" xfId="6" applyFont="1" applyBorder="1" applyAlignment="1">
      <alignment horizontal="center"/>
    </xf>
    <xf numFmtId="0" fontId="2" fillId="20" borderId="84" xfId="6" applyFont="1" applyFill="1" applyBorder="1" applyAlignment="1">
      <alignment horizontal="center" vertical="center" wrapText="1"/>
    </xf>
    <xf numFmtId="0" fontId="2" fillId="20" borderId="85" xfId="6" applyFont="1" applyFill="1" applyBorder="1" applyAlignment="1">
      <alignment horizontal="center" vertical="center" wrapText="1"/>
    </xf>
    <xf numFmtId="0" fontId="2" fillId="20" borderId="7" xfId="6" applyFont="1" applyFill="1" applyBorder="1" applyAlignment="1">
      <alignment horizontal="center" vertical="center" wrapText="1"/>
    </xf>
    <xf numFmtId="0" fontId="2" fillId="20" borderId="69" xfId="6" applyFont="1" applyFill="1" applyBorder="1" applyAlignment="1">
      <alignment horizontal="center" vertical="center" wrapText="1"/>
    </xf>
    <xf numFmtId="0" fontId="2" fillId="20" borderId="70" xfId="6" applyFont="1" applyFill="1" applyBorder="1" applyAlignment="1">
      <alignment horizontal="center" vertical="center" wrapText="1"/>
    </xf>
    <xf numFmtId="0" fontId="2" fillId="20" borderId="71" xfId="6" applyFont="1" applyFill="1" applyBorder="1" applyAlignment="1">
      <alignment horizontal="center" vertical="center" wrapText="1"/>
    </xf>
    <xf numFmtId="0" fontId="2" fillId="20" borderId="90" xfId="6" applyFont="1" applyFill="1" applyBorder="1" applyAlignment="1">
      <alignment horizontal="center"/>
    </xf>
    <xf numFmtId="0" fontId="2" fillId="25" borderId="91" xfId="6" applyFont="1" applyFill="1" applyBorder="1" applyAlignment="1">
      <alignment horizontal="center"/>
    </xf>
    <xf numFmtId="0" fontId="2" fillId="20" borderId="94" xfId="6" applyFont="1" applyFill="1" applyBorder="1" applyAlignment="1">
      <alignment horizontal="center"/>
    </xf>
    <xf numFmtId="0" fontId="2" fillId="20" borderId="91" xfId="6" applyFont="1" applyFill="1" applyBorder="1" applyAlignment="1">
      <alignment horizontal="center"/>
    </xf>
    <xf numFmtId="0" fontId="2" fillId="25" borderId="93" xfId="6" applyFont="1" applyFill="1" applyBorder="1" applyAlignment="1">
      <alignment horizontal="center"/>
    </xf>
    <xf numFmtId="0" fontId="2" fillId="0" borderId="16" xfId="6" applyFont="1" applyBorder="1" applyAlignment="1">
      <alignment horizontal="center"/>
    </xf>
    <xf numFmtId="0" fontId="2" fillId="26" borderId="90" xfId="6" applyFont="1" applyFill="1" applyBorder="1" applyAlignment="1">
      <alignment horizontal="center"/>
    </xf>
    <xf numFmtId="0" fontId="2" fillId="26" borderId="91" xfId="6" applyFont="1" applyFill="1" applyBorder="1" applyAlignment="1">
      <alignment horizontal="center"/>
    </xf>
    <xf numFmtId="0" fontId="2" fillId="26" borderId="92" xfId="6" applyFont="1" applyFill="1" applyBorder="1" applyAlignment="1">
      <alignment horizontal="center"/>
    </xf>
    <xf numFmtId="0" fontId="2" fillId="26" borderId="93" xfId="6" applyFont="1" applyFill="1" applyBorder="1" applyAlignment="1">
      <alignment horizontal="center"/>
    </xf>
    <xf numFmtId="0" fontId="24" fillId="20" borderId="38" xfId="6" applyFont="1" applyFill="1" applyBorder="1" applyAlignment="1">
      <alignment horizontal="center" vertical="center" wrapText="1"/>
    </xf>
    <xf numFmtId="0" fontId="24" fillId="20" borderId="1" xfId="6" applyFont="1" applyFill="1" applyBorder="1" applyAlignment="1">
      <alignment horizontal="center" vertical="center" wrapText="1"/>
    </xf>
    <xf numFmtId="0" fontId="24" fillId="20" borderId="39" xfId="6" applyFont="1" applyFill="1" applyBorder="1" applyAlignment="1">
      <alignment horizontal="center" vertical="center" wrapText="1"/>
    </xf>
    <xf numFmtId="0" fontId="24" fillId="20" borderId="82" xfId="6" applyFont="1" applyFill="1" applyBorder="1" applyAlignment="1">
      <alignment horizontal="center" vertical="center" wrapText="1"/>
    </xf>
    <xf numFmtId="0" fontId="24" fillId="20" borderId="73" xfId="6" applyFont="1" applyFill="1" applyBorder="1" applyAlignment="1">
      <alignment horizontal="center" vertical="center" wrapText="1"/>
    </xf>
    <xf numFmtId="0" fontId="24" fillId="20" borderId="31" xfId="6" applyFont="1" applyFill="1" applyBorder="1" applyAlignment="1">
      <alignment horizontal="center" vertical="center" wrapText="1"/>
    </xf>
    <xf numFmtId="0" fontId="24" fillId="20" borderId="102" xfId="6" applyFont="1" applyFill="1" applyBorder="1" applyAlignment="1">
      <alignment vertical="center" wrapText="1"/>
    </xf>
    <xf numFmtId="0" fontId="24" fillId="20" borderId="103" xfId="6" applyFont="1" applyFill="1" applyBorder="1" applyAlignment="1">
      <alignment vertical="center" wrapText="1"/>
    </xf>
    <xf numFmtId="0" fontId="24" fillId="20" borderId="104" xfId="6" applyFont="1" applyFill="1" applyBorder="1" applyAlignment="1">
      <alignment vertical="center" wrapText="1"/>
    </xf>
    <xf numFmtId="14" fontId="8" fillId="2" borderId="0" xfId="3" applyNumberFormat="1" applyFont="1" applyFill="1" applyAlignment="1">
      <alignment horizontal="left" vertical="center"/>
    </xf>
    <xf numFmtId="14" fontId="8" fillId="2" borderId="0" xfId="3" applyNumberFormat="1" applyFont="1" applyFill="1" applyAlignment="1">
      <alignment vertical="center"/>
    </xf>
    <xf numFmtId="0" fontId="8" fillId="2" borderId="0" xfId="3" applyFont="1" applyFill="1" applyAlignment="1">
      <alignment horizontal="right" vertical="center"/>
    </xf>
    <xf numFmtId="0" fontId="7" fillId="2" borderId="0" xfId="3" applyFont="1" applyFill="1" applyAlignment="1">
      <alignment vertical="center"/>
    </xf>
    <xf numFmtId="165" fontId="14" fillId="28" borderId="15" xfId="3" applyNumberFormat="1" applyFont="1" applyFill="1" applyBorder="1" applyAlignment="1">
      <alignment horizontal="center" vertical="center"/>
    </xf>
    <xf numFmtId="0" fontId="7" fillId="7" borderId="35" xfId="4" applyNumberFormat="1" applyFont="1" applyFill="1" applyBorder="1" applyAlignment="1">
      <alignment horizontal="left" vertical="center" wrapText="1"/>
    </xf>
    <xf numFmtId="5" fontId="9" fillId="0" borderId="1" xfId="0" applyNumberFormat="1" applyFont="1" applyBorder="1" applyAlignment="1">
      <alignment horizontal="center" vertical="center" wrapText="1"/>
    </xf>
    <xf numFmtId="0" fontId="10" fillId="3" borderId="15" xfId="3" applyFont="1" applyFill="1" applyBorder="1" applyAlignment="1">
      <alignment horizontal="center" vertical="center" wrapText="1"/>
    </xf>
    <xf numFmtId="0" fontId="10" fillId="10" borderId="15" xfId="3" applyFont="1" applyFill="1" applyBorder="1" applyAlignment="1">
      <alignment horizontal="center" vertical="center" wrapText="1"/>
    </xf>
    <xf numFmtId="39" fontId="3" fillId="0" borderId="1" xfId="3" applyNumberFormat="1" applyFont="1" applyBorder="1" applyAlignment="1">
      <alignment horizontal="right" vertical="center"/>
    </xf>
    <xf numFmtId="39" fontId="3" fillId="0" borderId="73" xfId="3" applyNumberFormat="1" applyFont="1" applyBorder="1" applyAlignment="1">
      <alignment horizontal="right" vertical="center"/>
    </xf>
    <xf numFmtId="39" fontId="3" fillId="0" borderId="46" xfId="3" applyNumberFormat="1" applyFont="1" applyBorder="1" applyAlignment="1">
      <alignment horizontal="right" vertical="center"/>
    </xf>
    <xf numFmtId="14" fontId="3" fillId="0" borderId="15" xfId="3" applyNumberFormat="1" applyFont="1" applyBorder="1" applyAlignment="1">
      <alignment horizontal="right" vertical="center"/>
    </xf>
    <xf numFmtId="39" fontId="3" fillId="0" borderId="15" xfId="3" applyNumberFormat="1" applyFont="1" applyBorder="1" applyAlignment="1">
      <alignment horizontal="right" vertical="center"/>
    </xf>
    <xf numFmtId="0" fontId="3" fillId="0" borderId="15" xfId="3" applyFont="1" applyBorder="1" applyAlignment="1">
      <alignment horizontal="left" vertical="center" wrapText="1"/>
    </xf>
    <xf numFmtId="39" fontId="3" fillId="1" borderId="1" xfId="3" applyNumberFormat="1" applyFont="1" applyFill="1" applyBorder="1" applyAlignment="1">
      <alignment horizontal="right" vertical="center"/>
    </xf>
    <xf numFmtId="39" fontId="3" fillId="1" borderId="46" xfId="3" applyNumberFormat="1" applyFont="1" applyFill="1" applyBorder="1" applyAlignment="1">
      <alignment horizontal="right" vertical="center"/>
    </xf>
    <xf numFmtId="39" fontId="3" fillId="0" borderId="1" xfId="3" applyNumberFormat="1" applyFont="1" applyBorder="1" applyAlignment="1">
      <alignment horizontal="right" vertical="center" wrapText="1"/>
    </xf>
    <xf numFmtId="39" fontId="3" fillId="0" borderId="46" xfId="3" applyNumberFormat="1" applyFont="1" applyBorder="1" applyAlignment="1">
      <alignment horizontal="right" vertical="center" wrapText="1"/>
    </xf>
    <xf numFmtId="39" fontId="3" fillId="1" borderId="73" xfId="3" applyNumberFormat="1" applyFont="1" applyFill="1" applyBorder="1" applyAlignment="1">
      <alignment horizontal="right" vertical="center"/>
    </xf>
    <xf numFmtId="39" fontId="3" fillId="0" borderId="73" xfId="3" applyNumberFormat="1" applyFont="1" applyBorder="1" applyAlignment="1">
      <alignment horizontal="right" vertical="center" wrapText="1"/>
    </xf>
    <xf numFmtId="39" fontId="3" fillId="1" borderId="15" xfId="3" applyNumberFormat="1" applyFont="1" applyFill="1" applyBorder="1" applyAlignment="1">
      <alignment horizontal="right" vertical="center"/>
    </xf>
    <xf numFmtId="0" fontId="2" fillId="14" borderId="1" xfId="0" applyFont="1" applyFill="1" applyBorder="1" applyAlignment="1">
      <alignment horizontal="center"/>
    </xf>
    <xf numFmtId="0" fontId="2" fillId="14" borderId="46" xfId="0" applyFont="1" applyFill="1" applyBorder="1" applyAlignment="1">
      <alignment horizontal="center"/>
    </xf>
    <xf numFmtId="39" fontId="2" fillId="14" borderId="1" xfId="0" applyNumberFormat="1" applyFont="1" applyFill="1" applyBorder="1" applyAlignment="1">
      <alignment horizontal="center"/>
    </xf>
    <xf numFmtId="39" fontId="2" fillId="14" borderId="46" xfId="0" applyNumberFormat="1" applyFont="1" applyFill="1" applyBorder="1" applyAlignment="1">
      <alignment horizontal="center"/>
    </xf>
    <xf numFmtId="14" fontId="3" fillId="2" borderId="15" xfId="3" applyNumberFormat="1" applyFont="1" applyFill="1" applyBorder="1" applyAlignment="1">
      <alignment horizontal="right" vertical="center"/>
    </xf>
    <xf numFmtId="39" fontId="3" fillId="2" borderId="15" xfId="3" applyNumberFormat="1" applyFont="1" applyFill="1" applyBorder="1" applyAlignment="1">
      <alignment horizontal="right" vertical="center"/>
    </xf>
    <xf numFmtId="39" fontId="3" fillId="0" borderId="15" xfId="3" applyNumberFormat="1" applyFont="1" applyBorder="1" applyAlignment="1">
      <alignment horizontal="right" vertical="center" wrapText="1"/>
    </xf>
    <xf numFmtId="0" fontId="3" fillId="2" borderId="15" xfId="3" applyFont="1" applyFill="1" applyBorder="1" applyAlignment="1">
      <alignment horizontal="left" vertical="center" wrapText="1"/>
    </xf>
    <xf numFmtId="0" fontId="10" fillId="4" borderId="16" xfId="3" applyFont="1" applyFill="1" applyBorder="1" applyAlignment="1">
      <alignment horizontal="center" vertical="center" wrapText="1"/>
    </xf>
    <xf numFmtId="0" fontId="10" fillId="4" borderId="26" xfId="3" applyFont="1" applyFill="1" applyBorder="1" applyAlignment="1">
      <alignment horizontal="center" vertical="center" wrapText="1"/>
    </xf>
    <xf numFmtId="0" fontId="10" fillId="3" borderId="30" xfId="3" applyFont="1" applyFill="1" applyBorder="1" applyAlignment="1">
      <alignment horizontal="center" vertical="center" wrapText="1"/>
    </xf>
    <xf numFmtId="0" fontId="10" fillId="3" borderId="31" xfId="3" applyFont="1" applyFill="1" applyBorder="1" applyAlignment="1">
      <alignment horizontal="center" vertical="center" wrapText="1"/>
    </xf>
    <xf numFmtId="0" fontId="10" fillId="3" borderId="32" xfId="3" applyFont="1" applyFill="1" applyBorder="1" applyAlignment="1">
      <alignment horizontal="center" vertical="center" wrapText="1"/>
    </xf>
    <xf numFmtId="0" fontId="10" fillId="3" borderId="33" xfId="3" applyFont="1" applyFill="1" applyBorder="1" applyAlignment="1">
      <alignment horizontal="center" vertical="center" wrapText="1"/>
    </xf>
    <xf numFmtId="0" fontId="10" fillId="3" borderId="21" xfId="3" applyFont="1" applyFill="1" applyBorder="1" applyAlignment="1">
      <alignment horizontal="center" vertical="center" wrapText="1"/>
    </xf>
    <xf numFmtId="0" fontId="24" fillId="0" borderId="69" xfId="6" applyFont="1" applyBorder="1" applyAlignment="1">
      <alignment vertical="center" wrapText="1"/>
    </xf>
    <xf numFmtId="0" fontId="24" fillId="0" borderId="70" xfId="6" applyFont="1" applyBorder="1" applyAlignment="1">
      <alignment vertical="center" wrapText="1"/>
    </xf>
    <xf numFmtId="0" fontId="24" fillId="20" borderId="102" xfId="6" applyFont="1" applyFill="1" applyBorder="1" applyAlignment="1">
      <alignment vertical="center" wrapText="1"/>
    </xf>
    <xf numFmtId="0" fontId="24" fillId="20" borderId="103" xfId="6" applyFont="1" applyFill="1" applyBorder="1" applyAlignment="1">
      <alignment vertical="center" wrapText="1"/>
    </xf>
    <xf numFmtId="0" fontId="24" fillId="20" borderId="104" xfId="6" applyFont="1" applyFill="1" applyBorder="1" applyAlignment="1">
      <alignment vertical="center" wrapText="1"/>
    </xf>
    <xf numFmtId="0" fontId="24" fillId="0" borderId="102" xfId="6" applyFont="1" applyBorder="1" applyAlignment="1">
      <alignment vertical="center" wrapText="1"/>
    </xf>
    <xf numFmtId="0" fontId="24" fillId="0" borderId="103" xfId="6" applyFont="1" applyBorder="1" applyAlignment="1">
      <alignment vertical="center" wrapText="1"/>
    </xf>
    <xf numFmtId="0" fontId="24" fillId="0" borderId="104" xfId="6" applyFont="1" applyBorder="1" applyAlignment="1">
      <alignment vertical="center" wrapText="1"/>
    </xf>
    <xf numFmtId="0" fontId="24" fillId="0" borderId="96" xfId="6" applyFont="1" applyBorder="1" applyAlignment="1">
      <alignment horizontal="left" vertical="center" wrapText="1"/>
    </xf>
    <xf numFmtId="0" fontId="24" fillId="0" borderId="0" xfId="6" applyFont="1" applyAlignment="1">
      <alignment horizontal="left" vertical="center" wrapText="1"/>
    </xf>
    <xf numFmtId="0" fontId="2" fillId="0" borderId="38" xfId="6" applyFont="1" applyBorder="1" applyAlignment="1">
      <alignment horizontal="left"/>
    </xf>
    <xf numFmtId="0" fontId="2" fillId="0" borderId="1" xfId="6" applyFont="1" applyBorder="1" applyAlignment="1">
      <alignment horizontal="left"/>
    </xf>
    <xf numFmtId="0" fontId="2" fillId="0" borderId="39" xfId="6" applyFont="1" applyBorder="1" applyAlignment="1">
      <alignment horizontal="left"/>
    </xf>
    <xf numFmtId="0" fontId="24" fillId="25" borderId="97" xfId="6" applyFont="1" applyFill="1" applyBorder="1" applyAlignment="1">
      <alignment horizontal="left" vertical="center" wrapText="1"/>
    </xf>
    <xf numFmtId="0" fontId="24" fillId="25" borderId="98" xfId="6" applyFont="1" applyFill="1" applyBorder="1" applyAlignment="1">
      <alignment horizontal="left" vertical="center" wrapText="1"/>
    </xf>
    <xf numFmtId="0" fontId="24" fillId="0" borderId="96" xfId="6" applyFont="1" applyBorder="1" applyAlignment="1">
      <alignment vertical="center" wrapText="1"/>
    </xf>
    <xf numFmtId="0" fontId="24" fillId="0" borderId="0" xfId="6" applyFont="1" applyAlignment="1">
      <alignment vertical="center" wrapText="1"/>
    </xf>
    <xf numFmtId="0" fontId="2" fillId="23" borderId="85" xfId="6" applyFont="1" applyFill="1" applyBorder="1" applyAlignment="1">
      <alignment horizontal="center" vertical="center"/>
    </xf>
    <xf numFmtId="0" fontId="2" fillId="23" borderId="15" xfId="6" applyFont="1" applyFill="1" applyBorder="1" applyAlignment="1">
      <alignment horizontal="center" vertical="center"/>
    </xf>
    <xf numFmtId="0" fontId="2" fillId="23" borderId="70" xfId="6" applyFont="1" applyFill="1" applyBorder="1" applyAlignment="1">
      <alignment horizontal="center" vertical="center"/>
    </xf>
    <xf numFmtId="0" fontId="2" fillId="23" borderId="86" xfId="6" applyFont="1" applyFill="1" applyBorder="1" applyAlignment="1">
      <alignment horizontal="center" vertical="center"/>
    </xf>
    <xf numFmtId="0" fontId="2" fillId="23" borderId="17" xfId="6" applyFont="1" applyFill="1" applyBorder="1" applyAlignment="1">
      <alignment horizontal="center" vertical="center"/>
    </xf>
    <xf numFmtId="0" fontId="2" fillId="23" borderId="87" xfId="6" applyFont="1" applyFill="1" applyBorder="1" applyAlignment="1">
      <alignment horizontal="center" vertical="center"/>
    </xf>
    <xf numFmtId="0" fontId="2" fillId="24" borderId="75" xfId="6" applyFont="1" applyFill="1" applyBorder="1" applyAlignment="1">
      <alignment horizontal="left" vertical="center" wrapText="1"/>
    </xf>
    <xf numFmtId="0" fontId="2" fillId="24" borderId="76" xfId="6" applyFont="1" applyFill="1" applyBorder="1" applyAlignment="1">
      <alignment horizontal="left" vertical="center" wrapText="1"/>
    </xf>
    <xf numFmtId="0" fontId="2" fillId="24" borderId="80" xfId="6" applyFont="1" applyFill="1" applyBorder="1" applyAlignment="1">
      <alignment horizontal="left" vertical="center" wrapText="1"/>
    </xf>
    <xf numFmtId="0" fontId="2" fillId="24" borderId="81" xfId="6" applyFont="1" applyFill="1" applyBorder="1" applyAlignment="1">
      <alignment horizontal="left" vertical="center" wrapText="1"/>
    </xf>
    <xf numFmtId="0" fontId="2" fillId="24" borderId="84" xfId="6" applyFont="1" applyFill="1" applyBorder="1" applyAlignment="1">
      <alignment horizontal="center" vertical="center"/>
    </xf>
    <xf numFmtId="0" fontId="2" fillId="24" borderId="69" xfId="6" applyFont="1" applyFill="1" applyBorder="1" applyAlignment="1">
      <alignment horizontal="center" vertical="center"/>
    </xf>
    <xf numFmtId="0" fontId="2" fillId="24" borderId="85" xfId="6" applyFont="1" applyFill="1" applyBorder="1" applyAlignment="1">
      <alignment horizontal="center" vertical="center"/>
    </xf>
    <xf numFmtId="0" fontId="2" fillId="24" borderId="70" xfId="6" applyFont="1" applyFill="1" applyBorder="1" applyAlignment="1">
      <alignment horizontal="center" vertical="center"/>
    </xf>
    <xf numFmtId="0" fontId="2" fillId="24" borderId="86" xfId="6" applyFont="1" applyFill="1" applyBorder="1" applyAlignment="1">
      <alignment horizontal="center" vertical="center"/>
    </xf>
    <xf numFmtId="0" fontId="2" fillId="24" borderId="87" xfId="6" applyFont="1" applyFill="1" applyBorder="1" applyAlignment="1">
      <alignment horizontal="center" vertical="center"/>
    </xf>
    <xf numFmtId="0" fontId="24" fillId="25" borderId="97" xfId="6" applyFont="1" applyFill="1" applyBorder="1" applyAlignment="1">
      <alignment vertical="center" wrapText="1"/>
    </xf>
    <xf numFmtId="0" fontId="24" fillId="25" borderId="98" xfId="6" applyFont="1" applyFill="1" applyBorder="1" applyAlignment="1">
      <alignment vertical="center" wrapText="1"/>
    </xf>
    <xf numFmtId="0" fontId="24" fillId="0" borderId="99" xfId="6" applyFont="1" applyBorder="1" applyAlignment="1">
      <alignment vertical="center" wrapText="1"/>
    </xf>
    <xf numFmtId="0" fontId="24" fillId="0" borderId="100" xfId="6" applyFont="1" applyBorder="1" applyAlignment="1">
      <alignment vertical="center" wrapText="1"/>
    </xf>
    <xf numFmtId="0" fontId="24" fillId="0" borderId="101" xfId="6" applyFont="1" applyBorder="1" applyAlignment="1">
      <alignment vertical="center" wrapText="1"/>
    </xf>
    <xf numFmtId="0" fontId="24" fillId="0" borderId="116" xfId="6" applyFont="1" applyBorder="1" applyAlignment="1">
      <alignment vertical="center" wrapText="1"/>
    </xf>
    <xf numFmtId="0" fontId="24" fillId="0" borderId="117" xfId="6" applyFont="1" applyBorder="1" applyAlignment="1">
      <alignment vertical="center" wrapText="1"/>
    </xf>
    <xf numFmtId="0" fontId="24" fillId="0" borderId="118" xfId="6" applyFont="1" applyBorder="1" applyAlignment="1">
      <alignment vertical="center" wrapText="1"/>
    </xf>
    <xf numFmtId="0" fontId="24" fillId="26" borderId="119" xfId="6" applyFont="1" applyFill="1" applyBorder="1" applyAlignment="1">
      <alignment vertical="center" wrapText="1"/>
    </xf>
    <xf numFmtId="0" fontId="24" fillId="26" borderId="120" xfId="6" applyFont="1" applyFill="1" applyBorder="1" applyAlignment="1">
      <alignment vertical="center" wrapText="1"/>
    </xf>
    <xf numFmtId="0" fontId="24" fillId="26" borderId="121" xfId="6" applyFont="1" applyFill="1" applyBorder="1" applyAlignment="1">
      <alignment vertical="center" wrapText="1"/>
    </xf>
    <xf numFmtId="0" fontId="2" fillId="16" borderId="84" xfId="6" applyFont="1" applyFill="1" applyBorder="1" applyAlignment="1">
      <alignment horizontal="center" vertical="center"/>
    </xf>
    <xf numFmtId="0" fontId="2" fillId="16" borderId="14" xfId="6" applyFont="1" applyFill="1" applyBorder="1" applyAlignment="1">
      <alignment horizontal="center" vertical="center"/>
    </xf>
    <xf numFmtId="0" fontId="2" fillId="16" borderId="69" xfId="6" applyFont="1" applyFill="1" applyBorder="1" applyAlignment="1">
      <alignment horizontal="center" vertical="center"/>
    </xf>
    <xf numFmtId="0" fontId="2" fillId="16" borderId="85" xfId="6" applyFont="1" applyFill="1" applyBorder="1" applyAlignment="1">
      <alignment horizontal="center" vertical="center"/>
    </xf>
    <xf numFmtId="0" fontId="2" fillId="16" borderId="15" xfId="6" applyFont="1" applyFill="1" applyBorder="1" applyAlignment="1">
      <alignment horizontal="center" vertical="center"/>
    </xf>
    <xf numFmtId="0" fontId="2" fillId="16" borderId="70" xfId="6" applyFont="1" applyFill="1" applyBorder="1" applyAlignment="1">
      <alignment horizontal="center" vertical="center"/>
    </xf>
    <xf numFmtId="0" fontId="2" fillId="16" borderId="86" xfId="6" applyFont="1" applyFill="1" applyBorder="1" applyAlignment="1">
      <alignment horizontal="center" vertical="center"/>
    </xf>
    <xf numFmtId="0" fontId="2" fillId="16" borderId="17" xfId="6" applyFont="1" applyFill="1" applyBorder="1" applyAlignment="1">
      <alignment horizontal="center" vertical="center"/>
    </xf>
    <xf numFmtId="0" fontId="2" fillId="16" borderId="87" xfId="6" applyFont="1" applyFill="1" applyBorder="1" applyAlignment="1">
      <alignment horizontal="center" vertical="center"/>
    </xf>
    <xf numFmtId="0" fontId="24" fillId="23" borderId="75" xfId="6" applyFont="1" applyFill="1" applyBorder="1" applyAlignment="1">
      <alignment horizontal="left" vertical="center" wrapText="1"/>
    </xf>
    <xf numFmtId="0" fontId="24" fillId="23" borderId="76" xfId="6" applyFont="1" applyFill="1" applyBorder="1" applyAlignment="1">
      <alignment horizontal="left" vertical="center" wrapText="1"/>
    </xf>
    <xf numFmtId="0" fontId="24" fillId="23" borderId="96" xfId="6" applyFont="1" applyFill="1" applyBorder="1" applyAlignment="1">
      <alignment horizontal="left" vertical="center" wrapText="1"/>
    </xf>
    <xf numFmtId="0" fontId="24" fillId="23" borderId="0" xfId="6" applyFont="1" applyFill="1" applyAlignment="1">
      <alignment horizontal="left" vertical="center" wrapText="1"/>
    </xf>
    <xf numFmtId="0" fontId="24" fillId="23" borderId="80" xfId="6" applyFont="1" applyFill="1" applyBorder="1" applyAlignment="1">
      <alignment horizontal="left" vertical="center" wrapText="1"/>
    </xf>
    <xf numFmtId="0" fontId="24" fillId="23" borderId="81" xfId="6" applyFont="1" applyFill="1" applyBorder="1" applyAlignment="1">
      <alignment horizontal="left" vertical="center" wrapText="1"/>
    </xf>
    <xf numFmtId="0" fontId="2" fillId="20" borderId="84" xfId="6" applyFont="1" applyFill="1" applyBorder="1" applyAlignment="1">
      <alignment horizontal="center" vertical="center"/>
    </xf>
    <xf numFmtId="0" fontId="2" fillId="20" borderId="14" xfId="6" applyFont="1" applyFill="1" applyBorder="1" applyAlignment="1">
      <alignment horizontal="center" vertical="center"/>
    </xf>
    <xf numFmtId="0" fontId="2" fillId="20" borderId="69" xfId="6" applyFont="1" applyFill="1" applyBorder="1" applyAlignment="1">
      <alignment horizontal="center" vertical="center"/>
    </xf>
    <xf numFmtId="0" fontId="2" fillId="20" borderId="85" xfId="6" applyFont="1" applyFill="1" applyBorder="1" applyAlignment="1">
      <alignment horizontal="center" vertical="center"/>
    </xf>
    <xf numFmtId="0" fontId="2" fillId="20" borderId="15" xfId="6" applyFont="1" applyFill="1" applyBorder="1" applyAlignment="1">
      <alignment horizontal="center" vertical="center"/>
    </xf>
    <xf numFmtId="0" fontId="2" fillId="20" borderId="70" xfId="6" applyFont="1" applyFill="1" applyBorder="1" applyAlignment="1">
      <alignment horizontal="center" vertical="center"/>
    </xf>
    <xf numFmtId="0" fontId="2" fillId="20" borderId="7" xfId="6" applyFont="1" applyFill="1" applyBorder="1" applyAlignment="1">
      <alignment horizontal="center" vertical="center"/>
    </xf>
    <xf numFmtId="0" fontId="2" fillId="20" borderId="26" xfId="6" applyFont="1" applyFill="1" applyBorder="1" applyAlignment="1">
      <alignment horizontal="center" vertical="center"/>
    </xf>
    <xf numFmtId="0" fontId="2" fillId="20" borderId="71" xfId="6" applyFont="1" applyFill="1" applyBorder="1" applyAlignment="1">
      <alignment horizontal="center" vertical="center"/>
    </xf>
    <xf numFmtId="0" fontId="2" fillId="23" borderId="84" xfId="6" applyFont="1" applyFill="1" applyBorder="1" applyAlignment="1">
      <alignment horizontal="center" vertical="center"/>
    </xf>
    <xf numFmtId="0" fontId="2" fillId="23" borderId="14" xfId="6" applyFont="1" applyFill="1" applyBorder="1" applyAlignment="1">
      <alignment horizontal="center" vertical="center"/>
    </xf>
    <xf numFmtId="0" fontId="2" fillId="23" borderId="69" xfId="6" applyFont="1" applyFill="1" applyBorder="1" applyAlignment="1">
      <alignment horizontal="center" vertical="center"/>
    </xf>
    <xf numFmtId="0" fontId="24" fillId="16" borderId="75" xfId="6" applyFont="1" applyFill="1" applyBorder="1" applyAlignment="1">
      <alignment horizontal="left" vertical="center" wrapText="1"/>
    </xf>
    <xf numFmtId="0" fontId="24" fillId="16" borderId="76" xfId="6" applyFont="1" applyFill="1" applyBorder="1" applyAlignment="1">
      <alignment horizontal="left" vertical="center" wrapText="1"/>
    </xf>
    <xf numFmtId="0" fontId="24" fillId="16" borderId="96" xfId="6" applyFont="1" applyFill="1" applyBorder="1" applyAlignment="1">
      <alignment horizontal="left" vertical="center" wrapText="1"/>
    </xf>
    <xf numFmtId="0" fontId="24" fillId="16" borderId="0" xfId="6" applyFont="1" applyFill="1" applyAlignment="1">
      <alignment horizontal="left" vertical="center" wrapText="1"/>
    </xf>
    <xf numFmtId="0" fontId="24" fillId="16" borderId="80" xfId="6" applyFont="1" applyFill="1" applyBorder="1" applyAlignment="1">
      <alignment horizontal="left" vertical="center" wrapText="1"/>
    </xf>
    <xf numFmtId="0" fontId="24" fillId="16" borderId="81" xfId="6" applyFont="1" applyFill="1" applyBorder="1" applyAlignment="1">
      <alignment horizontal="left" vertical="center" wrapText="1"/>
    </xf>
    <xf numFmtId="0" fontId="2" fillId="16" borderId="7" xfId="6" applyFont="1" applyFill="1" applyBorder="1" applyAlignment="1">
      <alignment horizontal="center" vertical="center"/>
    </xf>
    <xf numFmtId="0" fontId="2" fillId="16" borderId="26" xfId="6" applyFont="1" applyFill="1" applyBorder="1" applyAlignment="1">
      <alignment horizontal="center" vertical="center"/>
    </xf>
    <xf numFmtId="0" fontId="2" fillId="16" borderId="71" xfId="6" applyFont="1" applyFill="1" applyBorder="1" applyAlignment="1">
      <alignment horizontal="center" vertical="center"/>
    </xf>
    <xf numFmtId="0" fontId="24" fillId="0" borderId="69" xfId="6" applyFont="1" applyBorder="1" applyAlignment="1">
      <alignment horizontal="left" vertical="center" wrapText="1"/>
    </xf>
    <xf numFmtId="0" fontId="24" fillId="0" borderId="70" xfId="6" applyFont="1" applyBorder="1" applyAlignment="1">
      <alignment horizontal="left" vertical="center" wrapText="1"/>
    </xf>
    <xf numFmtId="0" fontId="24" fillId="0" borderId="71" xfId="6" applyFont="1" applyBorder="1" applyAlignment="1">
      <alignment horizontal="left" vertical="center" wrapText="1"/>
    </xf>
    <xf numFmtId="0" fontId="21" fillId="19" borderId="75" xfId="3" applyFont="1" applyFill="1" applyBorder="1" applyAlignment="1">
      <alignment horizontal="left" vertical="center" wrapText="1"/>
    </xf>
    <xf numFmtId="0" fontId="21" fillId="19" borderId="76" xfId="3" applyFont="1" applyFill="1" applyBorder="1" applyAlignment="1">
      <alignment horizontal="left" vertical="center" wrapText="1"/>
    </xf>
    <xf numFmtId="0" fontId="21" fillId="19" borderId="96" xfId="3" applyFont="1" applyFill="1" applyBorder="1" applyAlignment="1">
      <alignment horizontal="left" vertical="center" wrapText="1"/>
    </xf>
    <xf numFmtId="0" fontId="21" fillId="19" borderId="0" xfId="3" applyFont="1" applyFill="1" applyAlignment="1">
      <alignment horizontal="left" vertical="center" wrapText="1"/>
    </xf>
    <xf numFmtId="0" fontId="22" fillId="27" borderId="77" xfId="3" applyFont="1" applyFill="1" applyBorder="1" applyAlignment="1">
      <alignment horizontal="center"/>
    </xf>
    <xf numFmtId="0" fontId="22" fillId="27" borderId="78" xfId="3" applyFont="1" applyFill="1" applyBorder="1" applyAlignment="1">
      <alignment horizontal="center"/>
    </xf>
    <xf numFmtId="0" fontId="22" fillId="27" borderId="115" xfId="3" applyFont="1" applyFill="1" applyBorder="1" applyAlignment="1">
      <alignment horizontal="center"/>
    </xf>
    <xf numFmtId="0" fontId="22" fillId="27" borderId="79" xfId="3" applyFont="1" applyFill="1" applyBorder="1" applyAlignment="1">
      <alignment horizontal="center"/>
    </xf>
    <xf numFmtId="0" fontId="2" fillId="20" borderId="14" xfId="6" applyFont="1" applyFill="1" applyBorder="1" applyAlignment="1">
      <alignment horizontal="left"/>
    </xf>
    <xf numFmtId="0" fontId="2" fillId="20" borderId="15" xfId="6" applyFont="1" applyFill="1" applyBorder="1" applyAlignment="1">
      <alignment horizontal="left"/>
    </xf>
    <xf numFmtId="0" fontId="2" fillId="20" borderId="26" xfId="6" applyFont="1" applyFill="1" applyBorder="1" applyAlignment="1">
      <alignment horizontal="left"/>
    </xf>
    <xf numFmtId="0" fontId="2" fillId="8" borderId="69" xfId="6" applyFont="1" applyFill="1" applyBorder="1" applyAlignment="1">
      <alignment horizontal="left"/>
    </xf>
    <xf numFmtId="0" fontId="2" fillId="8" borderId="70" xfId="6" applyFont="1" applyFill="1" applyBorder="1" applyAlignment="1">
      <alignment horizontal="left"/>
    </xf>
    <xf numFmtId="0" fontId="2" fillId="8" borderId="71" xfId="6" applyFont="1" applyFill="1" applyBorder="1" applyAlignment="1">
      <alignment horizontal="left"/>
    </xf>
    <xf numFmtId="0" fontId="24" fillId="21" borderId="90" xfId="6" applyFont="1" applyFill="1" applyBorder="1" applyAlignment="1">
      <alignment horizontal="left" vertical="center" wrapText="1"/>
    </xf>
    <xf numFmtId="0" fontId="24" fillId="21" borderId="91" xfId="6" applyFont="1" applyFill="1" applyBorder="1" applyAlignment="1">
      <alignment horizontal="left" vertical="center" wrapText="1"/>
    </xf>
    <xf numFmtId="0" fontId="24" fillId="21" borderId="92" xfId="6" applyFont="1" applyFill="1" applyBorder="1" applyAlignment="1">
      <alignment horizontal="left" vertical="center" wrapText="1"/>
    </xf>
    <xf numFmtId="0" fontId="24" fillId="0" borderId="45" xfId="6" applyFont="1" applyBorder="1" applyAlignment="1">
      <alignment horizontal="left" vertical="center" wrapText="1"/>
    </xf>
    <xf numFmtId="0" fontId="24" fillId="0" borderId="46" xfId="6" applyFont="1" applyBorder="1" applyAlignment="1">
      <alignment horizontal="left" vertical="center" wrapText="1"/>
    </xf>
    <xf numFmtId="0" fontId="24" fillId="0" borderId="16" xfId="6" applyFont="1" applyBorder="1" applyAlignment="1">
      <alignment horizontal="left" vertical="center" wrapText="1"/>
    </xf>
    <xf numFmtId="0" fontId="24" fillId="0" borderId="38" xfId="6" applyFont="1" applyBorder="1" applyAlignment="1">
      <alignment horizontal="left" vertical="center" wrapText="1"/>
    </xf>
    <xf numFmtId="0" fontId="24" fillId="0" borderId="1" xfId="6" applyFont="1" applyBorder="1" applyAlignment="1">
      <alignment horizontal="left" vertical="center" wrapText="1"/>
    </xf>
    <xf numFmtId="0" fontId="24" fillId="0" borderId="39" xfId="6" applyFont="1" applyBorder="1" applyAlignment="1">
      <alignment horizontal="left" vertical="center" wrapText="1"/>
    </xf>
    <xf numFmtId="0" fontId="24" fillId="22" borderId="84" xfId="6" applyFont="1" applyFill="1" applyBorder="1" applyAlignment="1">
      <alignment horizontal="left" vertical="center" wrapText="1"/>
    </xf>
    <xf numFmtId="0" fontId="24" fillId="22" borderId="85" xfId="6" applyFont="1" applyFill="1" applyBorder="1" applyAlignment="1">
      <alignment horizontal="left" vertical="center" wrapText="1"/>
    </xf>
    <xf numFmtId="0" fontId="24" fillId="22" borderId="7" xfId="6" applyFont="1" applyFill="1" applyBorder="1" applyAlignment="1">
      <alignment horizontal="left" vertical="center" wrapText="1"/>
    </xf>
    <xf numFmtId="0" fontId="24" fillId="22" borderId="69" xfId="6" applyFont="1" applyFill="1" applyBorder="1" applyAlignment="1">
      <alignment horizontal="left" vertical="center" wrapText="1"/>
    </xf>
    <xf numFmtId="0" fontId="24" fillId="22" borderId="70" xfId="6" applyFont="1" applyFill="1" applyBorder="1" applyAlignment="1">
      <alignment horizontal="left" vertical="center" wrapText="1"/>
    </xf>
    <xf numFmtId="0" fontId="24" fillId="22" borderId="71" xfId="6" applyFont="1" applyFill="1" applyBorder="1" applyAlignment="1">
      <alignment horizontal="left" vertical="center" wrapText="1"/>
    </xf>
    <xf numFmtId="0" fontId="24" fillId="0" borderId="5" xfId="6" applyFont="1" applyBorder="1" applyAlignment="1">
      <alignment horizontal="left" vertical="center" wrapText="1"/>
    </xf>
    <xf numFmtId="0" fontId="24" fillId="0" borderId="8" xfId="6" applyFont="1" applyBorder="1" applyAlignment="1">
      <alignment horizontal="left" vertical="center" wrapText="1"/>
    </xf>
    <xf numFmtId="0" fontId="24" fillId="0" borderId="9" xfId="6" applyFont="1" applyBorder="1" applyAlignment="1">
      <alignment horizontal="left" vertical="center" wrapText="1"/>
    </xf>
    <xf numFmtId="0" fontId="24" fillId="0" borderId="43" xfId="6" applyFont="1" applyBorder="1" applyAlignment="1">
      <alignment horizontal="left" vertical="center" wrapText="1"/>
    </xf>
    <xf numFmtId="0" fontId="24" fillId="0" borderId="23" xfId="6" applyFont="1" applyBorder="1" applyAlignment="1">
      <alignment horizontal="left" vertical="center" wrapText="1"/>
    </xf>
    <xf numFmtId="0" fontId="24" fillId="0" borderId="35" xfId="6" applyFont="1" applyBorder="1" applyAlignment="1">
      <alignment horizontal="left" vertical="center" wrapText="1"/>
    </xf>
    <xf numFmtId="0" fontId="2" fillId="8" borderId="84" xfId="6" applyFont="1" applyFill="1" applyBorder="1" applyAlignment="1">
      <alignment horizontal="left"/>
    </xf>
    <xf numFmtId="0" fontId="2" fillId="8" borderId="85" xfId="6" applyFont="1" applyFill="1" applyBorder="1" applyAlignment="1">
      <alignment horizontal="left"/>
    </xf>
    <xf numFmtId="0" fontId="2" fillId="8" borderId="7" xfId="6" applyFont="1" applyFill="1" applyBorder="1" applyAlignment="1">
      <alignment horizontal="left"/>
    </xf>
    <xf numFmtId="0" fontId="21" fillId="17" borderId="75" xfId="3" applyFont="1" applyFill="1" applyBorder="1" applyAlignment="1">
      <alignment vertical="center" wrapText="1"/>
    </xf>
    <xf numFmtId="0" fontId="21" fillId="17" borderId="76" xfId="3" applyFont="1" applyFill="1" applyBorder="1" applyAlignment="1">
      <alignment vertical="center" wrapText="1"/>
    </xf>
    <xf numFmtId="0" fontId="21" fillId="17" borderId="80" xfId="3" applyFont="1" applyFill="1" applyBorder="1" applyAlignment="1">
      <alignment vertical="center" wrapText="1"/>
    </xf>
    <xf numFmtId="0" fontId="21" fillId="17" borderId="81" xfId="3" applyFont="1" applyFill="1" applyBorder="1" applyAlignment="1">
      <alignment vertical="center" wrapText="1"/>
    </xf>
    <xf numFmtId="0" fontId="22" fillId="18" borderId="77" xfId="3" applyFont="1" applyFill="1" applyBorder="1" applyAlignment="1">
      <alignment horizontal="center"/>
    </xf>
    <xf numFmtId="0" fontId="22" fillId="18" borderId="78" xfId="3" applyFont="1" applyFill="1" applyBorder="1" applyAlignment="1">
      <alignment horizontal="center"/>
    </xf>
    <xf numFmtId="0" fontId="22" fillId="18" borderId="115" xfId="3" applyFont="1" applyFill="1" applyBorder="1" applyAlignment="1">
      <alignment horizontal="center"/>
    </xf>
    <xf numFmtId="0" fontId="22" fillId="18" borderId="79" xfId="3" applyFont="1" applyFill="1" applyBorder="1" applyAlignment="1">
      <alignment horizontal="center"/>
    </xf>
    <xf numFmtId="0" fontId="24" fillId="13" borderId="84" xfId="6" applyFont="1" applyFill="1" applyBorder="1" applyAlignment="1">
      <alignment horizontal="left"/>
    </xf>
    <xf numFmtId="0" fontId="24" fillId="13" borderId="85" xfId="6" applyFont="1" applyFill="1" applyBorder="1" applyAlignment="1">
      <alignment horizontal="left"/>
    </xf>
    <xf numFmtId="0" fontId="24" fillId="13" borderId="7" xfId="6" applyFont="1" applyFill="1" applyBorder="1" applyAlignment="1">
      <alignment horizontal="left"/>
    </xf>
    <xf numFmtId="0" fontId="24" fillId="13" borderId="14" xfId="6" applyFont="1" applyFill="1" applyBorder="1" applyAlignment="1">
      <alignment horizontal="left" vertical="center" wrapText="1"/>
    </xf>
    <xf numFmtId="0" fontId="24" fillId="13" borderId="15" xfId="6" applyFont="1" applyFill="1" applyBorder="1" applyAlignment="1">
      <alignment horizontal="left" vertical="center" wrapText="1"/>
    </xf>
    <xf numFmtId="0" fontId="24" fillId="13" borderId="26" xfId="6" applyFont="1" applyFill="1" applyBorder="1" applyAlignment="1">
      <alignment horizontal="left" vertical="center" wrapText="1"/>
    </xf>
    <xf numFmtId="0" fontId="2" fillId="13" borderId="14" xfId="6" applyFont="1" applyFill="1" applyBorder="1" applyAlignment="1">
      <alignment horizontal="left"/>
    </xf>
    <xf numFmtId="0" fontId="2" fillId="13" borderId="15" xfId="6" applyFont="1" applyFill="1" applyBorder="1" applyAlignment="1">
      <alignment horizontal="left"/>
    </xf>
    <xf numFmtId="0" fontId="2" fillId="13" borderId="26" xfId="6" applyFont="1" applyFill="1" applyBorder="1" applyAlignment="1">
      <alignment horizontal="left"/>
    </xf>
    <xf numFmtId="0" fontId="24" fillId="13" borderId="69" xfId="6" applyFont="1" applyFill="1" applyBorder="1" applyAlignment="1">
      <alignment horizontal="left" vertical="center" wrapText="1"/>
    </xf>
    <xf numFmtId="0" fontId="24" fillId="13" borderId="70" xfId="6" applyFont="1" applyFill="1" applyBorder="1" applyAlignment="1">
      <alignment horizontal="left" vertical="center" wrapText="1"/>
    </xf>
    <xf numFmtId="0" fontId="24" fillId="13" borderId="71" xfId="6" applyFont="1" applyFill="1" applyBorder="1" applyAlignment="1">
      <alignment horizontal="left" vertical="center" wrapText="1"/>
    </xf>
    <xf numFmtId="0" fontId="24" fillId="12" borderId="84" xfId="6" applyFont="1" applyFill="1" applyBorder="1" applyAlignment="1">
      <alignment horizontal="left"/>
    </xf>
    <xf numFmtId="0" fontId="24" fillId="12" borderId="85" xfId="6" applyFont="1" applyFill="1" applyBorder="1" applyAlignment="1">
      <alignment horizontal="left"/>
    </xf>
    <xf numFmtId="0" fontId="24" fillId="12" borderId="7" xfId="6" applyFont="1" applyFill="1" applyBorder="1" applyAlignment="1">
      <alignment horizontal="left"/>
    </xf>
    <xf numFmtId="0" fontId="24" fillId="12" borderId="14" xfId="6" applyFont="1" applyFill="1" applyBorder="1" applyAlignment="1">
      <alignment horizontal="left" vertical="center" wrapText="1"/>
    </xf>
    <xf numFmtId="0" fontId="24" fillId="12" borderId="15" xfId="6" applyFont="1" applyFill="1" applyBorder="1" applyAlignment="1">
      <alignment horizontal="left" vertical="center" wrapText="1"/>
    </xf>
    <xf numFmtId="0" fontId="24" fillId="12" borderId="26" xfId="6" applyFont="1" applyFill="1" applyBorder="1" applyAlignment="1">
      <alignment horizontal="left" vertical="center" wrapText="1"/>
    </xf>
    <xf numFmtId="0" fontId="24" fillId="12" borderId="69" xfId="6" applyFont="1" applyFill="1" applyBorder="1" applyAlignment="1">
      <alignment horizontal="left" vertical="center" wrapText="1"/>
    </xf>
    <xf numFmtId="0" fontId="24" fillId="12" borderId="70" xfId="6" applyFont="1" applyFill="1" applyBorder="1" applyAlignment="1">
      <alignment horizontal="left" vertical="center" wrapText="1"/>
    </xf>
    <xf numFmtId="0" fontId="24" fillId="12" borderId="71" xfId="6" applyFont="1" applyFill="1" applyBorder="1" applyAlignment="1">
      <alignment horizontal="left" vertical="center" wrapText="1"/>
    </xf>
    <xf numFmtId="5" fontId="9" fillId="0" borderId="71" xfId="0" applyNumberFormat="1" applyFont="1" applyBorder="1" applyAlignment="1">
      <alignment horizontal="center" vertical="center" wrapText="1"/>
    </xf>
    <xf numFmtId="5" fontId="9" fillId="0" borderId="66" xfId="0" applyNumberFormat="1" applyFont="1" applyBorder="1" applyAlignment="1">
      <alignment horizontal="center" vertical="center" wrapText="1"/>
    </xf>
    <xf numFmtId="5" fontId="9" fillId="0" borderId="88" xfId="0" applyNumberFormat="1" applyFont="1" applyBorder="1" applyAlignment="1">
      <alignment horizontal="center" vertical="center" wrapText="1"/>
    </xf>
    <xf numFmtId="0" fontId="10" fillId="3" borderId="2" xfId="3" applyFont="1" applyFill="1" applyBorder="1" applyAlignment="1">
      <alignment horizontal="center" vertical="center" wrapText="1"/>
    </xf>
    <xf numFmtId="0" fontId="10" fillId="3" borderId="3" xfId="3" applyFont="1" applyFill="1" applyBorder="1" applyAlignment="1">
      <alignment horizontal="center" vertical="center" wrapText="1"/>
    </xf>
    <xf numFmtId="0" fontId="10" fillId="3" borderId="4" xfId="3" applyFont="1" applyFill="1" applyBorder="1" applyAlignment="1">
      <alignment horizontal="center" vertical="center" wrapText="1"/>
    </xf>
    <xf numFmtId="0" fontId="10" fillId="3" borderId="5" xfId="3" applyFont="1" applyFill="1" applyBorder="1" applyAlignment="1">
      <alignment horizontal="center" vertical="center" wrapText="1"/>
    </xf>
    <xf numFmtId="0" fontId="10" fillId="3" borderId="6" xfId="3" applyFont="1" applyFill="1" applyBorder="1" applyAlignment="1">
      <alignment horizontal="center" vertical="center" wrapText="1"/>
    </xf>
    <xf numFmtId="0" fontId="10" fillId="3" borderId="113" xfId="3" applyFont="1" applyFill="1" applyBorder="1" applyAlignment="1">
      <alignment horizontal="center" vertical="center" wrapText="1"/>
    </xf>
    <xf numFmtId="0" fontId="10" fillId="3" borderId="46" xfId="3" applyFont="1" applyFill="1" applyBorder="1" applyAlignment="1">
      <alignment horizontal="center" vertical="center" wrapText="1"/>
    </xf>
    <xf numFmtId="0" fontId="10" fillId="3" borderId="7" xfId="3" applyFont="1" applyFill="1" applyBorder="1" applyAlignment="1">
      <alignment horizontal="center" vertical="center" wrapText="1"/>
    </xf>
    <xf numFmtId="0" fontId="10" fillId="3" borderId="8" xfId="3" applyFont="1" applyFill="1" applyBorder="1" applyAlignment="1">
      <alignment horizontal="center" vertical="center" wrapText="1"/>
    </xf>
    <xf numFmtId="0" fontId="10" fillId="3" borderId="9" xfId="3" applyFont="1" applyFill="1" applyBorder="1" applyAlignment="1">
      <alignment horizontal="center" vertical="center" wrapText="1"/>
    </xf>
    <xf numFmtId="0" fontId="9" fillId="4" borderId="10" xfId="3" applyFont="1" applyFill="1" applyBorder="1" applyAlignment="1">
      <alignment horizontal="center" vertical="center" wrapText="1"/>
    </xf>
    <xf numFmtId="0" fontId="9" fillId="4" borderId="22" xfId="3" applyFont="1" applyFill="1" applyBorder="1" applyAlignment="1">
      <alignment horizontal="center" vertical="center" wrapText="1"/>
    </xf>
    <xf numFmtId="0" fontId="10" fillId="3" borderId="111" xfId="3" applyFont="1" applyFill="1" applyBorder="1" applyAlignment="1">
      <alignment horizontal="center" vertical="center" wrapText="1"/>
    </xf>
    <xf numFmtId="0" fontId="10" fillId="3" borderId="112" xfId="3" applyFont="1" applyFill="1" applyBorder="1" applyAlignment="1">
      <alignment horizontal="center" vertical="center" wrapText="1"/>
    </xf>
    <xf numFmtId="0" fontId="10" fillId="3" borderId="12" xfId="3" applyFont="1" applyFill="1" applyBorder="1" applyAlignment="1">
      <alignment horizontal="center" vertical="center" wrapText="1"/>
    </xf>
    <xf numFmtId="0" fontId="10" fillId="3" borderId="13" xfId="3" applyFont="1" applyFill="1" applyBorder="1" applyAlignment="1">
      <alignment horizontal="center" vertical="center" wrapText="1"/>
    </xf>
    <xf numFmtId="0" fontId="10" fillId="3" borderId="47" xfId="3" applyFont="1" applyFill="1" applyBorder="1" applyAlignment="1">
      <alignment horizontal="center" vertical="center" wrapText="1"/>
    </xf>
    <xf numFmtId="0" fontId="10" fillId="3" borderId="48" xfId="3" applyFont="1" applyFill="1" applyBorder="1" applyAlignment="1">
      <alignment horizontal="center" vertical="center" wrapText="1"/>
    </xf>
    <xf numFmtId="0" fontId="10" fillId="3" borderId="49" xfId="3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top" wrapText="1"/>
    </xf>
    <xf numFmtId="0" fontId="10" fillId="4" borderId="110" xfId="3" applyFont="1" applyFill="1" applyBorder="1" applyAlignment="1">
      <alignment horizontal="center" vertical="center" wrapText="1"/>
    </xf>
    <xf numFmtId="0" fontId="10" fillId="4" borderId="22" xfId="3" applyFont="1" applyFill="1" applyBorder="1" applyAlignment="1">
      <alignment horizontal="center" vertical="center" wrapText="1"/>
    </xf>
    <xf numFmtId="0" fontId="10" fillId="3" borderId="107" xfId="3" applyFont="1" applyFill="1" applyBorder="1" applyAlignment="1">
      <alignment horizontal="center" vertical="center" wrapText="1"/>
    </xf>
    <xf numFmtId="0" fontId="10" fillId="3" borderId="109" xfId="3" applyFont="1" applyFill="1" applyBorder="1" applyAlignment="1">
      <alignment horizontal="center" vertical="center" wrapText="1"/>
    </xf>
    <xf numFmtId="0" fontId="10" fillId="3" borderId="108" xfId="3" applyFont="1" applyFill="1" applyBorder="1" applyAlignment="1">
      <alignment horizontal="center" vertical="center" wrapText="1"/>
    </xf>
    <xf numFmtId="0" fontId="10" fillId="10" borderId="105" xfId="3" applyFont="1" applyFill="1" applyBorder="1" applyAlignment="1">
      <alignment horizontal="center" vertical="center" wrapText="1"/>
    </xf>
    <xf numFmtId="0" fontId="10" fillId="10" borderId="106" xfId="3" applyFont="1" applyFill="1" applyBorder="1" applyAlignment="1">
      <alignment horizontal="center" vertical="center" wrapText="1"/>
    </xf>
    <xf numFmtId="0" fontId="10" fillId="10" borderId="63" xfId="3" applyFont="1" applyFill="1" applyBorder="1" applyAlignment="1">
      <alignment horizontal="center" vertical="center" wrapText="1"/>
    </xf>
    <xf numFmtId="0" fontId="3" fillId="2" borderId="97" xfId="3" applyFont="1" applyFill="1" applyBorder="1" applyAlignment="1">
      <alignment horizontal="left" vertical="center" wrapText="1"/>
    </xf>
    <xf numFmtId="0" fontId="3" fillId="2" borderId="98" xfId="3" applyFont="1" applyFill="1" applyBorder="1" applyAlignment="1">
      <alignment horizontal="left" vertical="center" wrapText="1"/>
    </xf>
    <xf numFmtId="0" fontId="3" fillId="2" borderId="114" xfId="3" applyFont="1" applyFill="1" applyBorder="1" applyAlignment="1">
      <alignment horizontal="left" vertical="center" wrapText="1"/>
    </xf>
    <xf numFmtId="0" fontId="10" fillId="3" borderId="26" xfId="3" applyFont="1" applyFill="1" applyBorder="1" applyAlignment="1">
      <alignment horizontal="center" vertical="center" wrapText="1"/>
    </xf>
    <xf numFmtId="0" fontId="10" fillId="3" borderId="44" xfId="3" applyFont="1" applyFill="1" applyBorder="1" applyAlignment="1">
      <alignment horizontal="center" vertical="center" wrapText="1"/>
    </xf>
    <xf numFmtId="0" fontId="10" fillId="3" borderId="39" xfId="3" applyFont="1" applyFill="1" applyBorder="1" applyAlignment="1">
      <alignment horizontal="center" vertical="center" wrapText="1"/>
    </xf>
    <xf numFmtId="0" fontId="10" fillId="3" borderId="16" xfId="3" applyFont="1" applyFill="1" applyBorder="1" applyAlignment="1">
      <alignment horizontal="center" vertical="center" wrapText="1"/>
    </xf>
    <xf numFmtId="0" fontId="10" fillId="3" borderId="11" xfId="3" applyFont="1" applyFill="1" applyBorder="1" applyAlignment="1">
      <alignment horizontal="center" vertical="center" wrapText="1"/>
    </xf>
    <xf numFmtId="0" fontId="10" fillId="10" borderId="39" xfId="3" applyFont="1" applyFill="1" applyBorder="1" applyAlignment="1">
      <alignment horizontal="center" vertical="center" wrapText="1"/>
    </xf>
    <xf numFmtId="0" fontId="10" fillId="10" borderId="40" xfId="3" applyFont="1" applyFill="1" applyBorder="1" applyAlignment="1">
      <alignment horizontal="center" vertical="center" wrapText="1"/>
    </xf>
    <xf numFmtId="0" fontId="10" fillId="10" borderId="89" xfId="3" applyFont="1" applyFill="1" applyBorder="1" applyAlignment="1">
      <alignment horizontal="center" vertical="center" wrapText="1"/>
    </xf>
    <xf numFmtId="5" fontId="9" fillId="0" borderId="15" xfId="0" applyNumberFormat="1" applyFont="1" applyBorder="1" applyAlignment="1">
      <alignment horizontal="center" vertical="center" wrapText="1"/>
    </xf>
    <xf numFmtId="0" fontId="11" fillId="2" borderId="97" xfId="3" applyFont="1" applyFill="1" applyBorder="1" applyAlignment="1">
      <alignment horizontal="left" wrapText="1"/>
    </xf>
    <xf numFmtId="0" fontId="11" fillId="2" borderId="98" xfId="3" applyFont="1" applyFill="1" applyBorder="1" applyAlignment="1">
      <alignment horizontal="left" wrapText="1"/>
    </xf>
    <xf numFmtId="0" fontId="11" fillId="2" borderId="114" xfId="3" applyFont="1" applyFill="1" applyBorder="1" applyAlignment="1">
      <alignment horizontal="left" wrapText="1"/>
    </xf>
  </cellXfs>
  <cellStyles count="7">
    <cellStyle name="Comma 2" xfId="4" xr:uid="{AC5EB0AA-8DB5-4E1D-8789-2CA6F1AFFBCC}"/>
    <cellStyle name="Currency" xfId="1" builtinId="4"/>
    <cellStyle name="Normal" xfId="0" builtinId="0"/>
    <cellStyle name="Normal 2" xfId="3" xr:uid="{7BA0ADBB-0975-453C-AE35-CB2B1015C957}"/>
    <cellStyle name="Normal 3" xfId="6" xr:uid="{3C6AED5E-E840-4587-854B-A4D7F4CAEEFD}"/>
    <cellStyle name="Percent" xfId="2" builtinId="5"/>
    <cellStyle name="Percent 2" xfId="5" xr:uid="{B4DAC27F-EC43-4535-9D39-BD0A28DB43E8}"/>
  </cellStyles>
  <dxfs count="0"/>
  <tableStyles count="0" defaultTableStyle="TableStyleMedium2" defaultPivotStyle="PivotStyleLight16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296862</xdr:colOff>
      <xdr:row>23</xdr:row>
      <xdr:rowOff>147636</xdr:rowOff>
    </xdr:from>
    <xdr:ext cx="2714625" cy="40203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B9D59E0-A69F-17AC-7B95-CC6D23C2B506}"/>
            </a:ext>
          </a:extLst>
        </xdr:cNvPr>
        <xdr:cNvSpPr txBox="1"/>
      </xdr:nvSpPr>
      <xdr:spPr>
        <a:xfrm>
          <a:off x="14858206" y="6981824"/>
          <a:ext cx="2714625" cy="402033"/>
        </a:xfrm>
        <a:prstGeom prst="rect">
          <a:avLst/>
        </a:prstGeom>
        <a:solidFill>
          <a:srgbClr val="FFF7E1"/>
        </a:solidFill>
        <a:ln>
          <a:solidFill>
            <a:sysClr val="windowText" lastClr="00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"Working Capital" continues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to be excluded from the gross up methodology.</a:t>
          </a:r>
        </a:p>
      </xdr:txBody>
    </xdr:sp>
    <xdr:clientData/>
  </xdr:oneCellAnchor>
  <xdr:oneCellAnchor>
    <xdr:from>
      <xdr:col>9</xdr:col>
      <xdr:colOff>278606</xdr:colOff>
      <xdr:row>14</xdr:row>
      <xdr:rowOff>342896</xdr:rowOff>
    </xdr:from>
    <xdr:ext cx="2714625" cy="41678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7686B9C-DB8C-F83E-A00A-307CB4585191}"/>
            </a:ext>
          </a:extLst>
        </xdr:cNvPr>
        <xdr:cNvSpPr txBox="1"/>
      </xdr:nvSpPr>
      <xdr:spPr>
        <a:xfrm>
          <a:off x="13220700" y="4260052"/>
          <a:ext cx="2714625" cy="416781"/>
        </a:xfrm>
        <a:prstGeom prst="rect">
          <a:avLst/>
        </a:prstGeom>
        <a:solidFill>
          <a:srgbClr val="FFF7E1"/>
        </a:solidFill>
        <a:ln>
          <a:solidFill>
            <a:sysClr val="windowText" lastClr="00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"Working Capital" is not captured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in the gross up methodology.</a:t>
          </a:r>
        </a:p>
      </xdr:txBody>
    </xdr:sp>
    <xdr:clientData/>
  </xdr:oneCellAnchor>
  <xdr:oneCellAnchor>
    <xdr:from>
      <xdr:col>9</xdr:col>
      <xdr:colOff>87313</xdr:colOff>
      <xdr:row>0</xdr:row>
      <xdr:rowOff>103188</xdr:rowOff>
    </xdr:from>
    <xdr:ext cx="2914650" cy="19923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09EBC5-9B37-4200-8648-6C241B9F130E}"/>
            </a:ext>
          </a:extLst>
        </xdr:cNvPr>
        <xdr:cNvSpPr txBox="1"/>
      </xdr:nvSpPr>
      <xdr:spPr>
        <a:xfrm>
          <a:off x="14648657" y="103188"/>
          <a:ext cx="2914650" cy="1992311"/>
        </a:xfrm>
        <a:prstGeom prst="rect">
          <a:avLst/>
        </a:prstGeom>
        <a:solidFill>
          <a:srgbClr val="FFF7E1"/>
        </a:solidFill>
        <a:ln>
          <a:solidFill>
            <a:sysClr val="windowText" lastClr="00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The Granular Methodology breaks apart capital calls/subscription facility drawdowns into specific use cases, which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a</a:t>
          </a:r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llow for the </a:t>
          </a:r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exclusion</a:t>
          </a:r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 of management fees/partnership expenses from the denominator of the gross multiples (paid-in capital).</a:t>
          </a:r>
        </a:p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The Gross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Up</a:t>
          </a:r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 Methodology displays the total amount of the capital call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as one line-item,</a:t>
          </a:r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 thereby including management fees/partnership expenses in the denominator of the gross multiples (paid-in capital).</a:t>
          </a:r>
        </a:p>
      </xdr:txBody>
    </xdr:sp>
    <xdr:clientData/>
  </xdr:oneCellAnchor>
  <xdr:twoCellAnchor>
    <xdr:from>
      <xdr:col>8</xdr:col>
      <xdr:colOff>39687</xdr:colOff>
      <xdr:row>7</xdr:row>
      <xdr:rowOff>31750</xdr:rowOff>
    </xdr:from>
    <xdr:to>
      <xdr:col>8</xdr:col>
      <xdr:colOff>515936</xdr:colOff>
      <xdr:row>9</xdr:row>
      <xdr:rowOff>309563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5D87895-1B72-4738-A5DD-20C0BC8D6030}"/>
            </a:ext>
          </a:extLst>
        </xdr:cNvPr>
        <xdr:cNvSpPr/>
      </xdr:nvSpPr>
      <xdr:spPr>
        <a:xfrm>
          <a:off x="12374562" y="1889125"/>
          <a:ext cx="476249" cy="912813"/>
        </a:xfrm>
        <a:prstGeom prst="rightBrace">
          <a:avLst>
            <a:gd name="adj1" fmla="val 9509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469105</xdr:colOff>
      <xdr:row>8</xdr:row>
      <xdr:rowOff>150813</xdr:rowOff>
    </xdr:from>
    <xdr:to>
      <xdr:col>14</xdr:col>
      <xdr:colOff>87313</xdr:colOff>
      <xdr:row>8</xdr:row>
      <xdr:rowOff>150813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6ED0715-2EB6-47C5-8E24-CA628BA474F9}"/>
            </a:ext>
          </a:extLst>
        </xdr:cNvPr>
        <xdr:cNvCxnSpPr/>
      </xdr:nvCxnSpPr>
      <xdr:spPr>
        <a:xfrm>
          <a:off x="12803980" y="2377282"/>
          <a:ext cx="326152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82553</xdr:colOff>
      <xdr:row>9</xdr:row>
      <xdr:rowOff>27778</xdr:rowOff>
    </xdr:from>
    <xdr:to>
      <xdr:col>13</xdr:col>
      <xdr:colOff>563562</xdr:colOff>
      <xdr:row>14</xdr:row>
      <xdr:rowOff>142874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07A99063-4ED2-4719-9453-C34E73C80E41}"/>
            </a:ext>
          </a:extLst>
        </xdr:cNvPr>
        <xdr:cNvSpPr/>
      </xdr:nvSpPr>
      <xdr:spPr>
        <a:xfrm rot="16200000">
          <a:off x="15207853" y="1904603"/>
          <a:ext cx="1781971" cy="2909884"/>
        </a:xfrm>
        <a:prstGeom prst="wedgeRectCallout">
          <a:avLst>
            <a:gd name="adj1" fmla="val 25054"/>
            <a:gd name="adj2" fmla="val 59722"/>
          </a:avLst>
        </a:prstGeom>
        <a:solidFill>
          <a:srgbClr val="FFF7E1"/>
        </a:solidFill>
        <a:ln w="6350">
          <a:prstDash val="sys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lIns="0" tIns="91440" rIns="0" bIns="91440" rtlCol="0" anchor="t"/>
        <a:lstStyle/>
        <a:p>
          <a:pPr algn="l"/>
          <a:r>
            <a:rPr lang="en-US" sz="105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Because the gross up methodology captures management fees/partnership expenses</a:t>
          </a:r>
          <a:r>
            <a:rPr lang="en-US" sz="105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5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 the denominator of the gross multiples,</a:t>
          </a:r>
          <a:r>
            <a:rPr lang="en-US" sz="105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transactions to capture the actual payment of fees/expenses (outflows from the fund) must also be used. </a:t>
          </a:r>
          <a:endParaRPr lang="en-US" sz="105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n-US" sz="105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05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Grossing</a:t>
          </a:r>
          <a:r>
            <a:rPr lang="en-US" sz="105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up fees/expenses adds these values to the numerator of the gross multiples so as to algebraically  cancel out fees/expenses.</a:t>
          </a:r>
        </a:p>
      </xdr:txBody>
    </xdr:sp>
    <xdr:clientData/>
  </xdr:twoCellAnchor>
  <xdr:twoCellAnchor>
    <xdr:from>
      <xdr:col>8</xdr:col>
      <xdr:colOff>39687</xdr:colOff>
      <xdr:row>12</xdr:row>
      <xdr:rowOff>17464</xdr:rowOff>
    </xdr:from>
    <xdr:to>
      <xdr:col>8</xdr:col>
      <xdr:colOff>515936</xdr:colOff>
      <xdr:row>13</xdr:row>
      <xdr:rowOff>309564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2F3064D7-190C-049B-F5FF-CF3DDDE5DA06}"/>
            </a:ext>
          </a:extLst>
        </xdr:cNvPr>
        <xdr:cNvSpPr/>
      </xdr:nvSpPr>
      <xdr:spPr>
        <a:xfrm>
          <a:off x="12374562" y="3327402"/>
          <a:ext cx="476249" cy="609600"/>
        </a:xfrm>
        <a:prstGeom prst="rightBrace">
          <a:avLst>
            <a:gd name="adj1" fmla="val 9509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469105</xdr:colOff>
      <xdr:row>12</xdr:row>
      <xdr:rowOff>330991</xdr:rowOff>
    </xdr:from>
    <xdr:to>
      <xdr:col>14</xdr:col>
      <xdr:colOff>87313</xdr:colOff>
      <xdr:row>12</xdr:row>
      <xdr:rowOff>330991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DF89D10-5087-1D8E-71EA-B0E2C671C3CD}"/>
            </a:ext>
          </a:extLst>
        </xdr:cNvPr>
        <xdr:cNvCxnSpPr/>
      </xdr:nvCxnSpPr>
      <xdr:spPr>
        <a:xfrm>
          <a:off x="12803980" y="3867147"/>
          <a:ext cx="326152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39687</xdr:colOff>
      <xdr:row>14</xdr:row>
      <xdr:rowOff>42865</xdr:rowOff>
    </xdr:from>
    <xdr:to>
      <xdr:col>8</xdr:col>
      <xdr:colOff>515936</xdr:colOff>
      <xdr:row>16</xdr:row>
      <xdr:rowOff>9527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7AB5D917-EC2B-FA39-4826-0BC46D710B0E}"/>
            </a:ext>
          </a:extLst>
        </xdr:cNvPr>
        <xdr:cNvSpPr/>
      </xdr:nvSpPr>
      <xdr:spPr>
        <a:xfrm>
          <a:off x="12374562" y="3995740"/>
          <a:ext cx="476249" cy="609600"/>
        </a:xfrm>
        <a:prstGeom prst="rightBrace">
          <a:avLst>
            <a:gd name="adj1" fmla="val 9509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465930</xdr:colOff>
      <xdr:row>15</xdr:row>
      <xdr:rowOff>19841</xdr:rowOff>
    </xdr:from>
    <xdr:to>
      <xdr:col>14</xdr:col>
      <xdr:colOff>84138</xdr:colOff>
      <xdr:row>15</xdr:row>
      <xdr:rowOff>19841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A82E38E-8CA5-2D08-D946-D078A594EC68}"/>
            </a:ext>
          </a:extLst>
        </xdr:cNvPr>
        <xdr:cNvCxnSpPr/>
      </xdr:nvCxnSpPr>
      <xdr:spPr>
        <a:xfrm>
          <a:off x="12800805" y="4651372"/>
          <a:ext cx="326152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49212</xdr:colOff>
      <xdr:row>18</xdr:row>
      <xdr:rowOff>15874</xdr:rowOff>
    </xdr:from>
    <xdr:to>
      <xdr:col>8</xdr:col>
      <xdr:colOff>525461</xdr:colOff>
      <xdr:row>19</xdr:row>
      <xdr:rowOff>312739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F42140A5-22E3-1708-668A-D8D6ED2EA893}"/>
            </a:ext>
          </a:extLst>
        </xdr:cNvPr>
        <xdr:cNvSpPr/>
      </xdr:nvSpPr>
      <xdr:spPr>
        <a:xfrm>
          <a:off x="12384087" y="4976812"/>
          <a:ext cx="476249" cy="479427"/>
        </a:xfrm>
        <a:prstGeom prst="rightBrace">
          <a:avLst>
            <a:gd name="adj1" fmla="val 9509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478630</xdr:colOff>
      <xdr:row>19</xdr:row>
      <xdr:rowOff>76992</xdr:rowOff>
    </xdr:from>
    <xdr:to>
      <xdr:col>14</xdr:col>
      <xdr:colOff>96838</xdr:colOff>
      <xdr:row>19</xdr:row>
      <xdr:rowOff>76992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CB03E79-32BC-1514-E265-B5AE576D6746}"/>
            </a:ext>
          </a:extLst>
        </xdr:cNvPr>
        <xdr:cNvCxnSpPr/>
      </xdr:nvCxnSpPr>
      <xdr:spPr>
        <a:xfrm>
          <a:off x="12813505" y="5601492"/>
          <a:ext cx="326152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26987</xdr:colOff>
      <xdr:row>20</xdr:row>
      <xdr:rowOff>17462</xdr:rowOff>
    </xdr:from>
    <xdr:to>
      <xdr:col>8</xdr:col>
      <xdr:colOff>503236</xdr:colOff>
      <xdr:row>22</xdr:row>
      <xdr:rowOff>0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79714D1C-81EB-5C02-EAAE-72006A9B0DAC}"/>
            </a:ext>
          </a:extLst>
        </xdr:cNvPr>
        <xdr:cNvSpPr/>
      </xdr:nvSpPr>
      <xdr:spPr>
        <a:xfrm>
          <a:off x="12361862" y="5478462"/>
          <a:ext cx="476249" cy="776288"/>
        </a:xfrm>
        <a:prstGeom prst="rightBrace">
          <a:avLst>
            <a:gd name="adj1" fmla="val 9509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456405</xdr:colOff>
      <xdr:row>21</xdr:row>
      <xdr:rowOff>94463</xdr:rowOff>
    </xdr:from>
    <xdr:to>
      <xdr:col>14</xdr:col>
      <xdr:colOff>74613</xdr:colOff>
      <xdr:row>21</xdr:row>
      <xdr:rowOff>94463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6106908-CB83-5CB9-E281-78C367E77834}"/>
            </a:ext>
          </a:extLst>
        </xdr:cNvPr>
        <xdr:cNvCxnSpPr/>
      </xdr:nvCxnSpPr>
      <xdr:spPr>
        <a:xfrm>
          <a:off x="12791280" y="6357151"/>
          <a:ext cx="326152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</xdr:colOff>
      <xdr:row>26</xdr:row>
      <xdr:rowOff>20640</xdr:rowOff>
    </xdr:from>
    <xdr:to>
      <xdr:col>8</xdr:col>
      <xdr:colOff>509586</xdr:colOff>
      <xdr:row>28</xdr:row>
      <xdr:rowOff>174625</xdr:rowOff>
    </xdr:to>
    <xdr:sp macro="" textlink="">
      <xdr:nvSpPr>
        <xdr:cNvPr id="22" name="Right Brace 21">
          <a:extLst>
            <a:ext uri="{FF2B5EF4-FFF2-40B4-BE49-F238E27FC236}">
              <a16:creationId xmlns:a16="http://schemas.microsoft.com/office/drawing/2014/main" id="{30D84A05-37F4-B425-4DC7-00391600AF3B}"/>
            </a:ext>
          </a:extLst>
        </xdr:cNvPr>
        <xdr:cNvSpPr/>
      </xdr:nvSpPr>
      <xdr:spPr>
        <a:xfrm>
          <a:off x="12368212" y="7291390"/>
          <a:ext cx="476249" cy="654048"/>
        </a:xfrm>
        <a:prstGeom prst="rightBrace">
          <a:avLst>
            <a:gd name="adj1" fmla="val 9509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465930</xdr:colOff>
      <xdr:row>27</xdr:row>
      <xdr:rowOff>192878</xdr:rowOff>
    </xdr:from>
    <xdr:to>
      <xdr:col>14</xdr:col>
      <xdr:colOff>84138</xdr:colOff>
      <xdr:row>27</xdr:row>
      <xdr:rowOff>192878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8571380-4740-B619-05E6-0C3E4B750CA4}"/>
            </a:ext>
          </a:extLst>
        </xdr:cNvPr>
        <xdr:cNvCxnSpPr/>
      </xdr:nvCxnSpPr>
      <xdr:spPr>
        <a:xfrm>
          <a:off x="12800805" y="8265316"/>
          <a:ext cx="326152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33</xdr:row>
      <xdr:rowOff>14290</xdr:rowOff>
    </xdr:from>
    <xdr:to>
      <xdr:col>8</xdr:col>
      <xdr:colOff>527049</xdr:colOff>
      <xdr:row>35</xdr:row>
      <xdr:rowOff>7938</xdr:rowOff>
    </xdr:to>
    <xdr:sp macro="" textlink="">
      <xdr:nvSpPr>
        <xdr:cNvPr id="25" name="Right Brace 24">
          <a:extLst>
            <a:ext uri="{FF2B5EF4-FFF2-40B4-BE49-F238E27FC236}">
              <a16:creationId xmlns:a16="http://schemas.microsoft.com/office/drawing/2014/main" id="{0CA0BE80-8969-6F93-9D08-6D3D86C50FF0}"/>
            </a:ext>
          </a:extLst>
        </xdr:cNvPr>
        <xdr:cNvSpPr/>
      </xdr:nvSpPr>
      <xdr:spPr>
        <a:xfrm>
          <a:off x="12385675" y="8848728"/>
          <a:ext cx="476249" cy="493710"/>
        </a:xfrm>
        <a:prstGeom prst="rightBrace">
          <a:avLst>
            <a:gd name="adj1" fmla="val 9509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483393</xdr:colOff>
      <xdr:row>34</xdr:row>
      <xdr:rowOff>113499</xdr:rowOff>
    </xdr:from>
    <xdr:to>
      <xdr:col>14</xdr:col>
      <xdr:colOff>101601</xdr:colOff>
      <xdr:row>34</xdr:row>
      <xdr:rowOff>113499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D03F7C7-818F-9DA8-7BAE-F3479851CFCC}"/>
            </a:ext>
          </a:extLst>
        </xdr:cNvPr>
        <xdr:cNvCxnSpPr/>
      </xdr:nvCxnSpPr>
      <xdr:spPr>
        <a:xfrm>
          <a:off x="12818268" y="9817093"/>
          <a:ext cx="326152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292893</xdr:colOff>
      <xdr:row>31</xdr:row>
      <xdr:rowOff>98422</xdr:rowOff>
    </xdr:from>
    <xdr:ext cx="2714625" cy="402033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3820186-6E8B-466C-0BDB-7C721B35A1DC}"/>
            </a:ext>
          </a:extLst>
        </xdr:cNvPr>
        <xdr:cNvSpPr txBox="1"/>
      </xdr:nvSpPr>
      <xdr:spPr>
        <a:xfrm>
          <a:off x="14854237" y="8920953"/>
          <a:ext cx="2714625" cy="402033"/>
        </a:xfrm>
        <a:prstGeom prst="rect">
          <a:avLst/>
        </a:prstGeom>
        <a:solidFill>
          <a:srgbClr val="FFF7E1"/>
        </a:solidFill>
        <a:ln>
          <a:solidFill>
            <a:sysClr val="windowText" lastClr="00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"Working Capital" continues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to be excluded from the gross up methodology.</a:t>
          </a:r>
        </a:p>
      </xdr:txBody>
    </xdr:sp>
    <xdr:clientData/>
  </xdr:oneCellAnchor>
  <xdr:oneCellAnchor>
    <xdr:from>
      <xdr:col>9</xdr:col>
      <xdr:colOff>296862</xdr:colOff>
      <xdr:row>37</xdr:row>
      <xdr:rowOff>79376</xdr:rowOff>
    </xdr:from>
    <xdr:ext cx="2714625" cy="402033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9B57FFE-CB47-900D-29A6-687F03C37535}"/>
            </a:ext>
          </a:extLst>
        </xdr:cNvPr>
        <xdr:cNvSpPr txBox="1"/>
      </xdr:nvSpPr>
      <xdr:spPr>
        <a:xfrm>
          <a:off x="14858206" y="10390189"/>
          <a:ext cx="2714625" cy="402033"/>
        </a:xfrm>
        <a:prstGeom prst="rect">
          <a:avLst/>
        </a:prstGeom>
        <a:solidFill>
          <a:srgbClr val="FFF7E1"/>
        </a:solidFill>
        <a:ln>
          <a:solidFill>
            <a:sysClr val="windowText" lastClr="00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"Working Capital" continues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to be excluded from the gross up methodology.</a:t>
          </a:r>
        </a:p>
      </xdr:txBody>
    </xdr:sp>
    <xdr:clientData/>
  </xdr:oneCellAnchor>
  <xdr:oneCellAnchor>
    <xdr:from>
      <xdr:col>1</xdr:col>
      <xdr:colOff>836615</xdr:colOff>
      <xdr:row>45</xdr:row>
      <xdr:rowOff>79972</xdr:rowOff>
    </xdr:from>
    <xdr:ext cx="3127375" cy="402033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7410CD-D9EA-45F3-AB57-2884572C2AF4}"/>
            </a:ext>
          </a:extLst>
        </xdr:cNvPr>
        <xdr:cNvSpPr txBox="1"/>
      </xdr:nvSpPr>
      <xdr:spPr>
        <a:xfrm>
          <a:off x="1446215" y="12043372"/>
          <a:ext cx="3127375" cy="402033"/>
        </a:xfrm>
        <a:prstGeom prst="rect">
          <a:avLst/>
        </a:prstGeom>
        <a:solidFill>
          <a:srgbClr val="FFF7E1"/>
        </a:solidFill>
        <a:ln w="9525">
          <a:solidFill>
            <a:sysClr val="windowText" lastClr="00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Calls for management fees/partnership expenses are </a:t>
          </a:r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excluded from</a:t>
          </a:r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 the total gross PIC.</a:t>
          </a:r>
        </a:p>
      </xdr:txBody>
    </xdr:sp>
    <xdr:clientData/>
  </xdr:oneCellAnchor>
  <xdr:oneCellAnchor>
    <xdr:from>
      <xdr:col>12</xdr:col>
      <xdr:colOff>525463</xdr:colOff>
      <xdr:row>45</xdr:row>
      <xdr:rowOff>49963</xdr:rowOff>
    </xdr:from>
    <xdr:ext cx="5266057" cy="247184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8E27129-E6CC-4AF0-A3B1-AC6CF77D047D}"/>
            </a:ext>
          </a:extLst>
        </xdr:cNvPr>
        <xdr:cNvSpPr txBox="1"/>
      </xdr:nvSpPr>
      <xdr:spPr>
        <a:xfrm>
          <a:off x="15327313" y="12013363"/>
          <a:ext cx="5266057" cy="247184"/>
        </a:xfrm>
        <a:prstGeom prst="rect">
          <a:avLst/>
        </a:prstGeom>
        <a:solidFill>
          <a:srgbClr val="FFF7E1"/>
        </a:solidFill>
        <a:ln w="9525">
          <a:solidFill>
            <a:sysClr val="windowText" lastClr="00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Calls for management fees/partnership expenses are </a:t>
          </a:r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included</a:t>
          </a:r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 in the total gross PIC.</a:t>
          </a:r>
        </a:p>
      </xdr:txBody>
    </xdr:sp>
    <xdr:clientData/>
  </xdr:oneCellAnchor>
  <xdr:oneCellAnchor>
    <xdr:from>
      <xdr:col>12</xdr:col>
      <xdr:colOff>273050</xdr:colOff>
      <xdr:row>46</xdr:row>
      <xdr:rowOff>169255</xdr:rowOff>
    </xdr:from>
    <xdr:ext cx="4016374" cy="57900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A68786F-C15B-43C4-BE7E-FEE5629E427F}"/>
            </a:ext>
          </a:extLst>
        </xdr:cNvPr>
        <xdr:cNvSpPr txBox="1"/>
      </xdr:nvSpPr>
      <xdr:spPr>
        <a:xfrm>
          <a:off x="15074900" y="12323155"/>
          <a:ext cx="4016374" cy="579005"/>
        </a:xfrm>
        <a:prstGeom prst="rect">
          <a:avLst/>
        </a:prstGeom>
        <a:solidFill>
          <a:srgbClr val="FFF7E1"/>
        </a:solidFill>
        <a:ln w="9525">
          <a:solidFill>
            <a:sysClr val="windowText" lastClr="00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Grossed up management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fees/partnership </a:t>
          </a:r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expenses are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included </a:t>
          </a:r>
          <a:r>
            <a:rPr lang="en-US" sz="1050" b="1" baseline="0">
              <a:latin typeface="Arial" panose="020B0604020202020204" pitchFamily="34" charset="0"/>
              <a:cs typeface="Arial" panose="020B0604020202020204" pitchFamily="34" charset="0"/>
            </a:rPr>
            <a:t>("added back")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in the numerator of the gross multiples calculations.</a:t>
          </a:r>
          <a:endParaRPr lang="en-US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9</xdr:col>
      <xdr:colOff>368300</xdr:colOff>
      <xdr:row>53</xdr:row>
      <xdr:rowOff>134938</xdr:rowOff>
    </xdr:from>
    <xdr:ext cx="4908550" cy="61118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CE63EAB4-DA9A-41BA-B9B5-F85F90B5FD72}"/>
            </a:ext>
          </a:extLst>
        </xdr:cNvPr>
        <xdr:cNvSpPr txBox="1"/>
      </xdr:nvSpPr>
      <xdr:spPr>
        <a:xfrm>
          <a:off x="13341350" y="13622338"/>
          <a:ext cx="4908550" cy="611181"/>
        </a:xfrm>
        <a:prstGeom prst="rect">
          <a:avLst/>
        </a:prstGeom>
        <a:solidFill>
          <a:srgbClr val="FFF7E1"/>
        </a:solidFill>
        <a:ln>
          <a:solidFill>
            <a:sysClr val="windowText" lastClr="00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Differences in the </a:t>
          </a:r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gross IRRs </a:t>
          </a:r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are due to timing considerations, specifically the length of time between the capital call and the actual payment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of fees/expenses</a:t>
          </a:r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 (reflected above as a "gross up") of the expenses to the GP.</a:t>
          </a:r>
        </a:p>
      </xdr:txBody>
    </xdr:sp>
    <xdr:clientData/>
  </xdr:oneCellAnchor>
  <xdr:oneCellAnchor>
    <xdr:from>
      <xdr:col>9</xdr:col>
      <xdr:colOff>371474</xdr:colOff>
      <xdr:row>57</xdr:row>
      <xdr:rowOff>55560</xdr:rowOff>
    </xdr:from>
    <xdr:ext cx="4905375" cy="57900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780B5D9-E3AC-4C97-9AB1-CF73A4E6658C}"/>
            </a:ext>
          </a:extLst>
        </xdr:cNvPr>
        <xdr:cNvSpPr txBox="1"/>
      </xdr:nvSpPr>
      <xdr:spPr>
        <a:xfrm>
          <a:off x="13344524" y="14304960"/>
          <a:ext cx="4905375" cy="579005"/>
        </a:xfrm>
        <a:prstGeom prst="rect">
          <a:avLst/>
        </a:prstGeom>
        <a:solidFill>
          <a:srgbClr val="FFF7E1"/>
        </a:solidFill>
        <a:ln>
          <a:solidFill>
            <a:sysClr val="windowText" lastClr="00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Differences in the </a:t>
          </a:r>
          <a:r>
            <a:rPr lang="en-US" sz="105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gross multiples</a:t>
          </a:r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 are due to the inclusion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of </a:t>
          </a:r>
          <a:r>
            <a:rPr lang="en-US" sz="1050" u="sng" baseline="0">
              <a:latin typeface="Arial" panose="020B0604020202020204" pitchFamily="34" charset="0"/>
              <a:cs typeface="Arial" panose="020B0604020202020204" pitchFamily="34" charset="0"/>
            </a:rPr>
            <a:t>paid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management fees/partnership expenses in the numerator and denominator of the ratio.</a:t>
          </a:r>
          <a:endParaRPr lang="en-US" sz="105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9</xdr:col>
      <xdr:colOff>463550</xdr:colOff>
      <xdr:row>40</xdr:row>
      <xdr:rowOff>123828</xdr:rowOff>
    </xdr:from>
    <xdr:ext cx="2714625" cy="57900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4E95163B-018C-E8BA-E0B2-E6A4D4C10FA8}"/>
            </a:ext>
          </a:extLst>
        </xdr:cNvPr>
        <xdr:cNvSpPr txBox="1"/>
      </xdr:nvSpPr>
      <xdr:spPr>
        <a:xfrm>
          <a:off x="13436600" y="10734678"/>
          <a:ext cx="2714625" cy="579005"/>
        </a:xfrm>
        <a:prstGeom prst="rect">
          <a:avLst/>
        </a:prstGeom>
        <a:solidFill>
          <a:srgbClr val="FFF7E1"/>
        </a:solidFill>
        <a:ln>
          <a:solidFill>
            <a:sysClr val="windowText" lastClr="000000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Accrued expenses captured at current period's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quarter-end date. Same "gross up" transaction types used.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fs01\data\Corporate%20Trust\13117\Starvest%20Multi-Strategy\2000\NAVMARCH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V"/>
      <sheetName val="index"/>
      <sheetName val="Cash"/>
      <sheetName val="Cash Rec"/>
      <sheetName val="Holdings"/>
      <sheetName val="Securities"/>
      <sheetName val="Accruals"/>
      <sheetName val="AC Recvble"/>
      <sheetName val="Share Movement"/>
      <sheetName val="Equalization"/>
      <sheetName val="Management and Admin Fees"/>
      <sheetName val="Custody Fee"/>
      <sheetName val="NAVREC"/>
      <sheetName val="performance"/>
      <sheetName val="ACM CREDIT"/>
      <sheetName val="report"/>
      <sheetName val="Lookup"/>
      <sheetName val="1601 Detail information"/>
      <sheetName val="NAVMARCH00"/>
      <sheetName val="DUE FROM &amp; TO"/>
      <sheetName val="Summary"/>
      <sheetName val="REINVESTMENT INCOME (PBC)"/>
      <sheetName val="Drop Down - DONT DELE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79D4-DC60-4B5E-AABF-F0E103CB6B4F}">
  <sheetPr>
    <tabColor theme="4"/>
  </sheetPr>
  <dimension ref="B1:U63"/>
  <sheetViews>
    <sheetView showGridLines="0" tabSelected="1" zoomScale="80" zoomScaleNormal="80" zoomScalePageLayoutView="80" workbookViewId="0"/>
  </sheetViews>
  <sheetFormatPr defaultRowHeight="14" x14ac:dyDescent="0.3"/>
  <cols>
    <col min="1" max="1" width="8.7265625" style="235"/>
    <col min="2" max="2" width="23.54296875" style="235" customWidth="1"/>
    <col min="3" max="3" width="18.54296875" style="235" customWidth="1"/>
    <col min="4" max="4" width="47.6328125" style="235" customWidth="1"/>
    <col min="5" max="8" width="26.54296875" style="235" customWidth="1"/>
    <col min="9" max="9" width="8.7265625" style="236"/>
    <col min="10" max="14" width="8.7265625" style="235"/>
    <col min="15" max="16" width="18.54296875" style="235" customWidth="1"/>
    <col min="17" max="17" width="47.54296875" style="235" customWidth="1"/>
    <col min="18" max="21" width="26.6328125" style="235" customWidth="1"/>
    <col min="22" max="16384" width="8.7265625" style="235"/>
  </cols>
  <sheetData>
    <row r="1" spans="2:21" ht="20" x14ac:dyDescent="0.4">
      <c r="B1" s="138" t="s">
        <v>91</v>
      </c>
      <c r="O1" s="141" t="s">
        <v>93</v>
      </c>
    </row>
    <row r="2" spans="2:21" ht="16.5" customHeight="1" x14ac:dyDescent="0.35">
      <c r="B2" s="369" t="s">
        <v>129</v>
      </c>
      <c r="C2" s="370">
        <v>45473</v>
      </c>
      <c r="O2" s="139" t="s">
        <v>90</v>
      </c>
    </row>
    <row r="3" spans="2:21" ht="13.5" customHeight="1" x14ac:dyDescent="0.3">
      <c r="B3" s="369" t="s">
        <v>130</v>
      </c>
      <c r="C3" s="371" t="s">
        <v>131</v>
      </c>
      <c r="O3" s="140" t="s">
        <v>116</v>
      </c>
    </row>
    <row r="4" spans="2:21" x14ac:dyDescent="0.3">
      <c r="B4" s="369" t="s">
        <v>132</v>
      </c>
      <c r="C4" s="372"/>
    </row>
    <row r="5" spans="2:21" x14ac:dyDescent="0.3">
      <c r="B5" s="116"/>
      <c r="C5" s="117"/>
      <c r="D5" s="118"/>
      <c r="E5" s="375" t="s">
        <v>1</v>
      </c>
      <c r="F5" s="375"/>
      <c r="G5" s="375"/>
      <c r="H5" s="375"/>
      <c r="O5" s="116"/>
      <c r="P5" s="117"/>
      <c r="Q5" s="118"/>
      <c r="R5" s="375" t="s">
        <v>1</v>
      </c>
      <c r="S5" s="375"/>
      <c r="T5" s="375"/>
      <c r="U5" s="375"/>
    </row>
    <row r="6" spans="2:21" x14ac:dyDescent="0.3">
      <c r="B6" s="376" t="s">
        <v>3</v>
      </c>
      <c r="C6" s="376"/>
      <c r="D6" s="376" t="s">
        <v>4</v>
      </c>
      <c r="E6" s="376" t="s">
        <v>5</v>
      </c>
      <c r="F6" s="376"/>
      <c r="G6" s="376"/>
      <c r="H6" s="376"/>
      <c r="O6" s="377" t="s">
        <v>3</v>
      </c>
      <c r="P6" s="377"/>
      <c r="Q6" s="377" t="s">
        <v>75</v>
      </c>
      <c r="R6" s="377" t="s">
        <v>5</v>
      </c>
      <c r="S6" s="377"/>
      <c r="T6" s="377"/>
      <c r="U6" s="377"/>
    </row>
    <row r="7" spans="2:21" ht="39" x14ac:dyDescent="0.3">
      <c r="B7" s="103" t="s">
        <v>9</v>
      </c>
      <c r="C7" s="11" t="s">
        <v>10</v>
      </c>
      <c r="D7" s="376"/>
      <c r="E7" s="11" t="s">
        <v>125</v>
      </c>
      <c r="F7" s="11" t="s">
        <v>12</v>
      </c>
      <c r="G7" s="11" t="s">
        <v>92</v>
      </c>
      <c r="H7" s="11" t="s">
        <v>14</v>
      </c>
      <c r="O7" s="132" t="s">
        <v>9</v>
      </c>
      <c r="P7" s="131" t="s">
        <v>10</v>
      </c>
      <c r="Q7" s="377"/>
      <c r="R7" s="131" t="s">
        <v>125</v>
      </c>
      <c r="S7" s="131" t="s">
        <v>12</v>
      </c>
      <c r="T7" s="131" t="s">
        <v>92</v>
      </c>
      <c r="U7" s="131" t="s">
        <v>14</v>
      </c>
    </row>
    <row r="8" spans="2:21" ht="31" customHeight="1" x14ac:dyDescent="0.3">
      <c r="B8" s="105">
        <v>44757</v>
      </c>
      <c r="C8" s="144">
        <v>-15000</v>
      </c>
      <c r="D8" s="122" t="s">
        <v>21</v>
      </c>
      <c r="E8" s="151">
        <v>0</v>
      </c>
      <c r="F8" s="152">
        <v>0</v>
      </c>
      <c r="G8" s="151">
        <v>-15000</v>
      </c>
      <c r="H8" s="144">
        <v>-15000</v>
      </c>
      <c r="O8" s="381">
        <v>44757</v>
      </c>
      <c r="P8" s="382">
        <v>-16000</v>
      </c>
      <c r="Q8" s="383" t="s">
        <v>76</v>
      </c>
      <c r="R8" s="384">
        <v>0</v>
      </c>
      <c r="S8" s="386">
        <v>0</v>
      </c>
      <c r="T8" s="384">
        <v>-16000</v>
      </c>
      <c r="U8" s="378">
        <v>-16000</v>
      </c>
    </row>
    <row r="9" spans="2:21" ht="29" customHeight="1" x14ac:dyDescent="0.3">
      <c r="B9" s="108">
        <v>44757</v>
      </c>
      <c r="C9" s="145">
        <v>-300</v>
      </c>
      <c r="D9" s="122" t="s">
        <v>25</v>
      </c>
      <c r="E9" s="151">
        <v>0</v>
      </c>
      <c r="F9" s="152">
        <v>0</v>
      </c>
      <c r="G9" s="151">
        <v>0</v>
      </c>
      <c r="H9" s="144">
        <v>-300</v>
      </c>
      <c r="O9" s="381"/>
      <c r="P9" s="382"/>
      <c r="Q9" s="383"/>
      <c r="R9" s="388"/>
      <c r="S9" s="389"/>
      <c r="T9" s="388"/>
      <c r="U9" s="379"/>
    </row>
    <row r="10" spans="2:21" ht="29.5" customHeight="1" x14ac:dyDescent="0.3">
      <c r="B10" s="133">
        <v>44757</v>
      </c>
      <c r="C10" s="146">
        <v>-700</v>
      </c>
      <c r="D10" s="119" t="s">
        <v>29</v>
      </c>
      <c r="E10" s="151">
        <v>0</v>
      </c>
      <c r="F10" s="152">
        <v>0</v>
      </c>
      <c r="G10" s="151">
        <v>-700</v>
      </c>
      <c r="H10" s="144">
        <v>-700</v>
      </c>
      <c r="O10" s="381"/>
      <c r="P10" s="382"/>
      <c r="Q10" s="383"/>
      <c r="R10" s="385"/>
      <c r="S10" s="387"/>
      <c r="T10" s="385"/>
      <c r="U10" s="380"/>
    </row>
    <row r="11" spans="2:21" x14ac:dyDescent="0.3">
      <c r="B11" s="134"/>
      <c r="C11" s="147"/>
      <c r="D11" s="120"/>
      <c r="E11" s="153"/>
      <c r="F11" s="154"/>
      <c r="G11" s="153"/>
      <c r="H11" s="155"/>
      <c r="O11" s="123">
        <v>44834</v>
      </c>
      <c r="P11" s="172">
        <v>300</v>
      </c>
      <c r="Q11" s="124" t="s">
        <v>77</v>
      </c>
      <c r="R11" s="166">
        <v>300</v>
      </c>
      <c r="S11" s="167">
        <v>0</v>
      </c>
      <c r="T11" s="166">
        <v>300</v>
      </c>
      <c r="U11" s="168">
        <v>0</v>
      </c>
    </row>
    <row r="12" spans="2:21" ht="31" customHeight="1" x14ac:dyDescent="0.3">
      <c r="B12" s="133">
        <v>44835</v>
      </c>
      <c r="C12" s="146">
        <v>-100</v>
      </c>
      <c r="D12" s="135" t="s">
        <v>34</v>
      </c>
      <c r="E12" s="151">
        <v>0</v>
      </c>
      <c r="F12" s="152">
        <v>-100</v>
      </c>
      <c r="G12" s="151">
        <v>0</v>
      </c>
      <c r="H12" s="144">
        <v>0</v>
      </c>
      <c r="O12" s="108">
        <v>44835</v>
      </c>
      <c r="P12" s="145">
        <v>-100</v>
      </c>
      <c r="Q12" s="122" t="s">
        <v>79</v>
      </c>
      <c r="R12" s="151">
        <v>-100</v>
      </c>
      <c r="S12" s="152">
        <v>-100</v>
      </c>
      <c r="T12" s="151">
        <v>-100</v>
      </c>
      <c r="U12" s="144">
        <v>-100</v>
      </c>
    </row>
    <row r="13" spans="2:21" ht="29" customHeight="1" x14ac:dyDescent="0.3">
      <c r="B13" s="133">
        <v>44849</v>
      </c>
      <c r="C13" s="146">
        <v>-10000</v>
      </c>
      <c r="D13" s="119" t="s">
        <v>21</v>
      </c>
      <c r="E13" s="151">
        <v>0</v>
      </c>
      <c r="F13" s="152">
        <v>0</v>
      </c>
      <c r="G13" s="151">
        <v>-10000</v>
      </c>
      <c r="H13" s="144">
        <v>-10000</v>
      </c>
      <c r="O13" s="381">
        <v>44849</v>
      </c>
      <c r="P13" s="382">
        <v>-10500</v>
      </c>
      <c r="Q13" s="383" t="s">
        <v>76</v>
      </c>
      <c r="R13" s="384">
        <v>0</v>
      </c>
      <c r="S13" s="386">
        <v>0</v>
      </c>
      <c r="T13" s="384">
        <v>-10500</v>
      </c>
      <c r="U13" s="378">
        <v>-10500</v>
      </c>
    </row>
    <row r="14" spans="2:21" ht="28" customHeight="1" thickBot="1" x14ac:dyDescent="0.35">
      <c r="B14" s="133">
        <v>44849</v>
      </c>
      <c r="C14" s="146">
        <v>-500</v>
      </c>
      <c r="D14" s="119" t="s">
        <v>29</v>
      </c>
      <c r="E14" s="151">
        <v>0</v>
      </c>
      <c r="F14" s="152">
        <v>0</v>
      </c>
      <c r="G14" s="151">
        <v>-500</v>
      </c>
      <c r="H14" s="144">
        <v>-500</v>
      </c>
      <c r="O14" s="381"/>
      <c r="P14" s="382"/>
      <c r="Q14" s="383"/>
      <c r="R14" s="385"/>
      <c r="S14" s="387"/>
      <c r="T14" s="385"/>
      <c r="U14" s="380"/>
    </row>
    <row r="15" spans="2:21" ht="29.5" customHeight="1" x14ac:dyDescent="0.3">
      <c r="B15" s="55">
        <v>44880</v>
      </c>
      <c r="C15" s="148">
        <v>-700</v>
      </c>
      <c r="D15" s="75" t="s">
        <v>25</v>
      </c>
      <c r="E15" s="156">
        <v>0</v>
      </c>
      <c r="F15" s="157">
        <v>0</v>
      </c>
      <c r="G15" s="156">
        <v>0</v>
      </c>
      <c r="H15" s="158">
        <v>-700</v>
      </c>
      <c r="O15" s="391"/>
      <c r="P15" s="393"/>
      <c r="Q15" s="391"/>
      <c r="R15" s="237"/>
      <c r="S15" s="237"/>
      <c r="T15" s="237"/>
      <c r="U15" s="237"/>
    </row>
    <row r="16" spans="2:21" ht="28" customHeight="1" thickBot="1" x14ac:dyDescent="0.35">
      <c r="B16" s="59">
        <v>44880</v>
      </c>
      <c r="C16" s="149">
        <v>700</v>
      </c>
      <c r="D16" s="76" t="s">
        <v>29</v>
      </c>
      <c r="E16" s="159">
        <v>0</v>
      </c>
      <c r="F16" s="160">
        <v>0</v>
      </c>
      <c r="G16" s="159">
        <v>700</v>
      </c>
      <c r="H16" s="161">
        <v>700</v>
      </c>
      <c r="O16" s="392"/>
      <c r="P16" s="394"/>
      <c r="Q16" s="392"/>
      <c r="R16" s="238"/>
      <c r="S16" s="238"/>
      <c r="T16" s="238"/>
      <c r="U16" s="238"/>
    </row>
    <row r="17" spans="2:21" x14ac:dyDescent="0.3">
      <c r="B17" s="134"/>
      <c r="C17" s="147"/>
      <c r="D17" s="120"/>
      <c r="E17" s="153"/>
      <c r="F17" s="154"/>
      <c r="G17" s="153"/>
      <c r="H17" s="155"/>
      <c r="O17" s="123">
        <v>44926</v>
      </c>
      <c r="P17" s="172">
        <v>100</v>
      </c>
      <c r="Q17" s="125" t="s">
        <v>80</v>
      </c>
      <c r="R17" s="166">
        <v>100</v>
      </c>
      <c r="S17" s="167">
        <v>0</v>
      </c>
      <c r="T17" s="166">
        <v>100</v>
      </c>
      <c r="U17" s="168">
        <v>100</v>
      </c>
    </row>
    <row r="18" spans="2:21" x14ac:dyDescent="0.3">
      <c r="B18" s="134"/>
      <c r="C18" s="147"/>
      <c r="D18" s="120"/>
      <c r="E18" s="153"/>
      <c r="F18" s="154"/>
      <c r="G18" s="153"/>
      <c r="H18" s="155"/>
      <c r="O18" s="123">
        <v>44926</v>
      </c>
      <c r="P18" s="172">
        <v>700</v>
      </c>
      <c r="Q18" s="125" t="s">
        <v>77</v>
      </c>
      <c r="R18" s="166">
        <v>700</v>
      </c>
      <c r="S18" s="167"/>
      <c r="T18" s="166">
        <v>700</v>
      </c>
      <c r="U18" s="168">
        <v>0</v>
      </c>
    </row>
    <row r="19" spans="2:21" x14ac:dyDescent="0.3">
      <c r="B19" s="133">
        <v>45017</v>
      </c>
      <c r="C19" s="146">
        <v>-15000</v>
      </c>
      <c r="D19" s="119" t="s">
        <v>47</v>
      </c>
      <c r="E19" s="151">
        <v>-15000</v>
      </c>
      <c r="F19" s="152">
        <v>-15000</v>
      </c>
      <c r="G19" s="151">
        <v>-15000</v>
      </c>
      <c r="H19" s="144">
        <v>-15000</v>
      </c>
      <c r="O19" s="395">
        <v>45017</v>
      </c>
      <c r="P19" s="396">
        <v>-16000</v>
      </c>
      <c r="Q19" s="383" t="s">
        <v>79</v>
      </c>
      <c r="R19" s="390">
        <v>-16000</v>
      </c>
      <c r="S19" s="397">
        <v>-16000</v>
      </c>
      <c r="T19" s="390">
        <v>-16000</v>
      </c>
      <c r="U19" s="382">
        <v>-16000</v>
      </c>
    </row>
    <row r="20" spans="2:21" ht="29" customHeight="1" x14ac:dyDescent="0.3">
      <c r="B20" s="133">
        <v>45017</v>
      </c>
      <c r="C20" s="146">
        <v>-1000</v>
      </c>
      <c r="D20" s="119" t="s">
        <v>49</v>
      </c>
      <c r="E20" s="151">
        <v>0</v>
      </c>
      <c r="F20" s="152">
        <v>-1000</v>
      </c>
      <c r="G20" s="151">
        <v>0</v>
      </c>
      <c r="H20" s="144">
        <v>-1000</v>
      </c>
      <c r="O20" s="395"/>
      <c r="P20" s="396"/>
      <c r="Q20" s="383"/>
      <c r="R20" s="390"/>
      <c r="S20" s="397"/>
      <c r="T20" s="390"/>
      <c r="U20" s="382"/>
    </row>
    <row r="21" spans="2:21" ht="29" customHeight="1" x14ac:dyDescent="0.3">
      <c r="B21" s="133">
        <v>45019</v>
      </c>
      <c r="C21" s="146">
        <v>15000</v>
      </c>
      <c r="D21" s="119" t="s">
        <v>53</v>
      </c>
      <c r="E21" s="151">
        <v>0</v>
      </c>
      <c r="F21" s="152">
        <v>0</v>
      </c>
      <c r="G21" s="151">
        <v>15000</v>
      </c>
      <c r="H21" s="144">
        <v>15000</v>
      </c>
      <c r="O21" s="395">
        <v>45019</v>
      </c>
      <c r="P21" s="396">
        <v>16000</v>
      </c>
      <c r="Q21" s="383" t="s">
        <v>82</v>
      </c>
      <c r="R21" s="390">
        <f t="shared" ref="R21" si="0">IF(
    OR(
        ISNUMBER(SEARCH("Capital Call: Total Amount", $D21)),
        ISNUMBER(SEARCH("Carry / Clawback -  (Should be input as a positive value)", $D21)),
        ISNUMBER(SEARCH("Distribution: Permanent", $D21)),
        ISNUMBER(SEARCH("Distribution: Recallable", $D21)),
        ISNUMBER(SEARCH("Distribution: Return of Excess Capital Called", $D21)),
        ISNUMBER(SEARCH("Gross Up Management Fees", $D21)),
        ISNUMBER(SEARCH("Gross Up Partnership Expenses", $D21)),
        ISNUMBER(SEARCH("Gross Up Fund-level Subscription Facility Fees/Interest", $D21)),
        ISNUMBER(SEARCH("Gross Up Unrealized Carried Interest", $D21)),
        ISNUMBER(SEARCH("NAV", $D21))
    ),
    $C21,
    0
)</f>
        <v>0</v>
      </c>
      <c r="S21" s="397">
        <f t="shared" ref="S21" si="1">IF(
    OR(
        ISNUMBER(SEARCH("Capital Call: Total Amount", $D21)),
        ISNUMBER(SEARCH("Distribution: Permanent", $D21)),
        ISNUMBER(SEARCH("Distribution: Recallable", $D21)),
        ISNUMBER(SEARCH("Distribution: Return of Excess Capital Called", $D21)),
        ISNUMBER(SEARCH("NAV", $D21))
    ),
    $C21,
    0
)</f>
        <v>0</v>
      </c>
      <c r="T21" s="390">
        <v>16000</v>
      </c>
      <c r="U21" s="382">
        <v>16000</v>
      </c>
    </row>
    <row r="22" spans="2:21" ht="43.5" customHeight="1" x14ac:dyDescent="0.3">
      <c r="B22" s="133">
        <v>45019</v>
      </c>
      <c r="C22" s="146">
        <v>1000</v>
      </c>
      <c r="D22" s="119" t="s">
        <v>55</v>
      </c>
      <c r="E22" s="151">
        <v>0</v>
      </c>
      <c r="F22" s="152">
        <v>0</v>
      </c>
      <c r="G22" s="151">
        <v>0</v>
      </c>
      <c r="H22" s="144">
        <v>1000</v>
      </c>
      <c r="O22" s="395"/>
      <c r="P22" s="396"/>
      <c r="Q22" s="383"/>
      <c r="R22" s="390"/>
      <c r="S22" s="397"/>
      <c r="T22" s="390"/>
      <c r="U22" s="382"/>
    </row>
    <row r="23" spans="2:21" ht="14.5" thickBot="1" x14ac:dyDescent="0.35">
      <c r="B23" s="133">
        <v>45061</v>
      </c>
      <c r="C23" s="146">
        <v>-3500</v>
      </c>
      <c r="D23" s="135" t="s">
        <v>47</v>
      </c>
      <c r="E23" s="151">
        <v>-3500</v>
      </c>
      <c r="F23" s="152">
        <v>-3500</v>
      </c>
      <c r="G23" s="151">
        <v>-3500</v>
      </c>
      <c r="H23" s="144">
        <v>-3500</v>
      </c>
      <c r="O23" s="108">
        <v>45061</v>
      </c>
      <c r="P23" s="145">
        <v>-3500</v>
      </c>
      <c r="Q23" s="122" t="s">
        <v>79</v>
      </c>
      <c r="R23" s="151">
        <v>-3500</v>
      </c>
      <c r="S23" s="152">
        <v>-3500</v>
      </c>
      <c r="T23" s="151">
        <v>-3500</v>
      </c>
      <c r="U23" s="144">
        <v>-3500</v>
      </c>
    </row>
    <row r="24" spans="2:21" ht="28" customHeight="1" x14ac:dyDescent="0.3">
      <c r="B24" s="55">
        <v>45061</v>
      </c>
      <c r="C24" s="148">
        <v>-500</v>
      </c>
      <c r="D24" s="75" t="s">
        <v>21</v>
      </c>
      <c r="E24" s="156">
        <v>0</v>
      </c>
      <c r="F24" s="157">
        <v>0</v>
      </c>
      <c r="G24" s="156">
        <v>-500</v>
      </c>
      <c r="H24" s="158">
        <v>-500</v>
      </c>
      <c r="O24" s="127"/>
      <c r="P24" s="155"/>
      <c r="Q24" s="128"/>
      <c r="R24" s="153"/>
      <c r="S24" s="154"/>
      <c r="T24" s="153"/>
      <c r="U24" s="155"/>
    </row>
    <row r="25" spans="2:21" ht="29.5" customHeight="1" thickBot="1" x14ac:dyDescent="0.35">
      <c r="B25" s="59">
        <v>45061</v>
      </c>
      <c r="C25" s="149">
        <v>500</v>
      </c>
      <c r="D25" s="76" t="s">
        <v>29</v>
      </c>
      <c r="E25" s="159">
        <v>0</v>
      </c>
      <c r="F25" s="160">
        <v>0</v>
      </c>
      <c r="G25" s="159">
        <v>500</v>
      </c>
      <c r="H25" s="161">
        <v>500</v>
      </c>
      <c r="O25" s="127"/>
      <c r="P25" s="155"/>
      <c r="Q25" s="128"/>
      <c r="R25" s="153"/>
      <c r="S25" s="154"/>
      <c r="T25" s="153"/>
      <c r="U25" s="155"/>
    </row>
    <row r="26" spans="2:21" x14ac:dyDescent="0.3">
      <c r="B26" s="133">
        <v>45108</v>
      </c>
      <c r="C26" s="146">
        <v>1500</v>
      </c>
      <c r="D26" s="135" t="s">
        <v>61</v>
      </c>
      <c r="E26" s="151">
        <v>1500</v>
      </c>
      <c r="F26" s="152">
        <v>1500</v>
      </c>
      <c r="G26" s="151">
        <v>1500</v>
      </c>
      <c r="H26" s="144">
        <v>1500</v>
      </c>
      <c r="O26" s="126">
        <v>45108</v>
      </c>
      <c r="P26" s="173">
        <v>1500</v>
      </c>
      <c r="Q26" s="121" t="s">
        <v>61</v>
      </c>
      <c r="R26" s="169">
        <v>1500</v>
      </c>
      <c r="S26" s="170">
        <v>1500</v>
      </c>
      <c r="T26" s="169">
        <v>1500</v>
      </c>
      <c r="U26" s="171">
        <v>1500</v>
      </c>
    </row>
    <row r="27" spans="2:21" x14ac:dyDescent="0.3">
      <c r="B27" s="133">
        <v>45138</v>
      </c>
      <c r="C27" s="146">
        <v>-7000</v>
      </c>
      <c r="D27" s="135" t="s">
        <v>47</v>
      </c>
      <c r="E27" s="151">
        <v>-7000</v>
      </c>
      <c r="F27" s="152">
        <v>-7000</v>
      </c>
      <c r="G27" s="151">
        <v>-7000</v>
      </c>
      <c r="H27" s="144">
        <v>-7000</v>
      </c>
      <c r="O27" s="395">
        <v>45138</v>
      </c>
      <c r="P27" s="396">
        <v>-10000</v>
      </c>
      <c r="Q27" s="383" t="s">
        <v>79</v>
      </c>
      <c r="R27" s="390">
        <v>-10000</v>
      </c>
      <c r="S27" s="397">
        <v>-10000</v>
      </c>
      <c r="T27" s="390">
        <v>-10000</v>
      </c>
      <c r="U27" s="382">
        <v>-10000</v>
      </c>
    </row>
    <row r="28" spans="2:21" ht="29" customHeight="1" x14ac:dyDescent="0.3">
      <c r="B28" s="133">
        <v>45138</v>
      </c>
      <c r="C28" s="146">
        <v>-700</v>
      </c>
      <c r="D28" s="135" t="s">
        <v>49</v>
      </c>
      <c r="E28" s="151">
        <v>0</v>
      </c>
      <c r="F28" s="152">
        <v>-700</v>
      </c>
      <c r="G28" s="151">
        <v>0</v>
      </c>
      <c r="H28" s="144">
        <v>-700</v>
      </c>
      <c r="O28" s="395"/>
      <c r="P28" s="396"/>
      <c r="Q28" s="383"/>
      <c r="R28" s="390"/>
      <c r="S28" s="397"/>
      <c r="T28" s="390"/>
      <c r="U28" s="382"/>
    </row>
    <row r="29" spans="2:21" x14ac:dyDescent="0.3">
      <c r="B29" s="108">
        <v>45138</v>
      </c>
      <c r="C29" s="145">
        <v>-2300</v>
      </c>
      <c r="D29" s="122" t="s">
        <v>64</v>
      </c>
      <c r="E29" s="151">
        <v>-2300</v>
      </c>
      <c r="F29" s="152">
        <v>-2300</v>
      </c>
      <c r="G29" s="151">
        <v>-2300</v>
      </c>
      <c r="H29" s="144">
        <v>-2300</v>
      </c>
      <c r="O29" s="395"/>
      <c r="P29" s="396"/>
      <c r="Q29" s="383"/>
      <c r="R29" s="390"/>
      <c r="S29" s="397"/>
      <c r="T29" s="390"/>
      <c r="U29" s="382"/>
    </row>
    <row r="30" spans="2:21" x14ac:dyDescent="0.3">
      <c r="B30" s="108">
        <v>45153</v>
      </c>
      <c r="C30" s="145">
        <v>2000</v>
      </c>
      <c r="D30" s="130" t="s">
        <v>61</v>
      </c>
      <c r="E30" s="151">
        <v>2000</v>
      </c>
      <c r="F30" s="152">
        <v>2000</v>
      </c>
      <c r="G30" s="151">
        <v>2000</v>
      </c>
      <c r="H30" s="144">
        <v>2000</v>
      </c>
      <c r="O30" s="108">
        <v>45153</v>
      </c>
      <c r="P30" s="145">
        <v>2000</v>
      </c>
      <c r="Q30" s="130" t="s">
        <v>61</v>
      </c>
      <c r="R30" s="151">
        <v>2000</v>
      </c>
      <c r="S30" s="152">
        <v>2000</v>
      </c>
      <c r="T30" s="151">
        <v>2000</v>
      </c>
      <c r="U30" s="144">
        <v>2000</v>
      </c>
    </row>
    <row r="31" spans="2:21" ht="14.5" thickBot="1" x14ac:dyDescent="0.35">
      <c r="B31" s="134"/>
      <c r="C31" s="147"/>
      <c r="D31" s="120"/>
      <c r="E31" s="153"/>
      <c r="F31" s="154"/>
      <c r="G31" s="153"/>
      <c r="H31" s="155"/>
      <c r="O31" s="123">
        <v>45199</v>
      </c>
      <c r="P31" s="172">
        <v>700</v>
      </c>
      <c r="Q31" s="129" t="s">
        <v>77</v>
      </c>
      <c r="R31" s="166">
        <v>700</v>
      </c>
      <c r="S31" s="167">
        <v>0</v>
      </c>
      <c r="T31" s="166">
        <v>700</v>
      </c>
      <c r="U31" s="168">
        <v>0</v>
      </c>
    </row>
    <row r="32" spans="2:21" ht="29" customHeight="1" x14ac:dyDescent="0.3">
      <c r="B32" s="55">
        <v>45245</v>
      </c>
      <c r="C32" s="148">
        <v>-100</v>
      </c>
      <c r="D32" s="75" t="s">
        <v>34</v>
      </c>
      <c r="E32" s="156">
        <v>0</v>
      </c>
      <c r="F32" s="157">
        <v>-100</v>
      </c>
      <c r="G32" s="156">
        <v>0</v>
      </c>
      <c r="H32" s="158">
        <v>0</v>
      </c>
      <c r="O32" s="239"/>
      <c r="P32" s="240"/>
      <c r="Q32" s="239"/>
      <c r="R32" s="240"/>
      <c r="S32" s="240"/>
      <c r="T32" s="240"/>
      <c r="U32" s="240"/>
    </row>
    <row r="33" spans="2:21" ht="14.5" thickBot="1" x14ac:dyDescent="0.35">
      <c r="B33" s="59">
        <v>45245</v>
      </c>
      <c r="C33" s="149">
        <v>100</v>
      </c>
      <c r="D33" s="76" t="s">
        <v>64</v>
      </c>
      <c r="E33" s="159">
        <v>100</v>
      </c>
      <c r="F33" s="160">
        <v>100</v>
      </c>
      <c r="G33" s="159">
        <v>100</v>
      </c>
      <c r="H33" s="161">
        <v>100</v>
      </c>
      <c r="O33" s="239"/>
      <c r="P33" s="240"/>
      <c r="Q33" s="239"/>
      <c r="R33" s="240"/>
      <c r="S33" s="240"/>
      <c r="T33" s="240"/>
      <c r="U33" s="240"/>
    </row>
    <row r="34" spans="2:21" x14ac:dyDescent="0.3">
      <c r="B34" s="108">
        <v>45245</v>
      </c>
      <c r="C34" s="145">
        <v>-7500</v>
      </c>
      <c r="D34" s="130" t="s">
        <v>47</v>
      </c>
      <c r="E34" s="151">
        <v>-7500</v>
      </c>
      <c r="F34" s="152">
        <v>-7500</v>
      </c>
      <c r="G34" s="151">
        <v>-7500</v>
      </c>
      <c r="H34" s="144">
        <v>-7500</v>
      </c>
      <c r="O34" s="395">
        <v>45245</v>
      </c>
      <c r="P34" s="396">
        <v>-8200</v>
      </c>
      <c r="Q34" s="398" t="s">
        <v>79</v>
      </c>
      <c r="R34" s="390">
        <v>-8200</v>
      </c>
      <c r="S34" s="397">
        <v>-8200</v>
      </c>
      <c r="T34" s="390">
        <v>-8200</v>
      </c>
      <c r="U34" s="382">
        <v>-8200</v>
      </c>
    </row>
    <row r="35" spans="2:21" ht="32" customHeight="1" x14ac:dyDescent="0.3">
      <c r="B35" s="108">
        <v>45245</v>
      </c>
      <c r="C35" s="145">
        <v>-700</v>
      </c>
      <c r="D35" s="122" t="s">
        <v>49</v>
      </c>
      <c r="E35" s="151">
        <v>0</v>
      </c>
      <c r="F35" s="152">
        <v>-700</v>
      </c>
      <c r="G35" s="151">
        <v>0</v>
      </c>
      <c r="H35" s="144">
        <v>-700</v>
      </c>
      <c r="O35" s="395"/>
      <c r="P35" s="396"/>
      <c r="Q35" s="398"/>
      <c r="R35" s="390"/>
      <c r="S35" s="397"/>
      <c r="T35" s="390"/>
      <c r="U35" s="382"/>
    </row>
    <row r="36" spans="2:21" x14ac:dyDescent="0.3">
      <c r="B36" s="239"/>
      <c r="C36" s="240"/>
      <c r="D36" s="239"/>
      <c r="E36" s="240"/>
      <c r="F36" s="240"/>
      <c r="G36" s="240"/>
      <c r="H36" s="240"/>
      <c r="O36" s="123">
        <v>45291</v>
      </c>
      <c r="P36" s="172">
        <v>700</v>
      </c>
      <c r="Q36" s="129" t="s">
        <v>77</v>
      </c>
      <c r="R36" s="166">
        <v>700</v>
      </c>
      <c r="S36" s="167">
        <v>0</v>
      </c>
      <c r="T36" s="166">
        <v>700</v>
      </c>
      <c r="U36" s="168">
        <v>0</v>
      </c>
    </row>
    <row r="37" spans="2:21" ht="14.5" thickBot="1" x14ac:dyDescent="0.35">
      <c r="B37" s="239"/>
      <c r="C37" s="240"/>
      <c r="D37" s="239"/>
      <c r="E37" s="240"/>
      <c r="F37" s="240"/>
      <c r="G37" s="240"/>
      <c r="H37" s="240"/>
      <c r="O37" s="123">
        <v>45291</v>
      </c>
      <c r="P37" s="172">
        <v>100</v>
      </c>
      <c r="Q37" s="129" t="s">
        <v>80</v>
      </c>
      <c r="R37" s="166">
        <v>100</v>
      </c>
      <c r="S37" s="167">
        <v>0</v>
      </c>
      <c r="T37" s="166">
        <v>100</v>
      </c>
      <c r="U37" s="168">
        <v>100</v>
      </c>
    </row>
    <row r="38" spans="2:21" ht="29" customHeight="1" x14ac:dyDescent="0.3">
      <c r="B38" s="55">
        <v>45427</v>
      </c>
      <c r="C38" s="148">
        <v>-700</v>
      </c>
      <c r="D38" s="75" t="s">
        <v>49</v>
      </c>
      <c r="E38" s="156">
        <f>IF(
    OR(
        ISNUMBER(SEARCH("Capital Call: Investments", $D38)),
        ISNUMBER(SEARCH("Capital Call: Working Capital", $D38)),
        ISNUMBER(SEARCH("Carry / Clawback -  (Should be input as a positive value)", $D38)),
        ISNUMBER(SEARCH("Distribution: Permanent", $D38)),
        ISNUMBER(SEARCH("Distribution: Recallable", $D38)),
        ISNUMBER(SEARCH("Distribution: Return of Excess Capital Called: Investments", $D38)),
        ISNUMBER(SEARCH("Quarter-end Adjustment for Carry Allocation", $D38)),
        ISNUMBER(SEARCH("Quarter-end Adjustment for Accrued Management Fees/Partnership Expenses", $D38)),
        ISNUMBER(SEARCH("Quarter-end Adjustment for Accrued Interest from Fund-level Subscription Facility", $D38)),
        ISNUMBER(SEARCH("NAV", $D38))
    ),
    $C38,
    0
)</f>
        <v>0</v>
      </c>
      <c r="F38" s="157">
        <f>IF(
    OR(
        ISNUMBER(SEARCH("Capital Call: Investments", $D38)),
        ISNUMBER(SEARCH("Capital Call: Management Fees/Partnership Expenses", $D38)),
        ISNUMBER(SEARCH("Capital Call: Working Capital", $D38)),
        ISNUMBER(SEARCH("Capital Call: Fund-level Subscription Facility Fees/Interest", $D38)),
        ISNUMBER(SEARCH("Deemed GP Contribution from LPs", $D38)),
        ISNUMBER(SEARCH("Distribution: Permanent", $D38)),
        ISNUMBER(SEARCH("Distribution: Recallable", $D38)),
        ISNUMBER(SEARCH("Distribution: Return of Excess Capital Called: Investments", $D38)),
        ISNUMBER(SEARCH("Distribution: Return of Excess Capital Called: Management Fees/Partnership Expenses", $D38)),
        ISNUMBER(SEARCH("NAV", $D38))
    ),
    $C38,
    0
)</f>
        <v>-700</v>
      </c>
      <c r="G38" s="156">
        <f>IF(
    OR(
        ISNUMBER(SEARCH("Capital Call: Investments", $D38)),
        ISNUMBER(SEARCH("Fund-level Subscription Facility Drawdown: Investments", $D38)),
        ISNUMBER(SEARCH("Capital Call: Working Capital", $D38)),
        ISNUMBER(SEARCH("Fund-level Subscription Facility Drawdown: Working Capital", $D38)),
        ISNUMBER(SEARCH("Synthetic Distribution: Fund-level Subscription Facility Repayment: Investments", $D38)),
        ISNUMBER(SEARCH("Carry / Clawback -  (Should be input as a positive value)", $D38)),
        ISNUMBER(SEARCH("Distribution: Permanent", $D38)),
        ISNUMBER(SEARCH("Distribution: Recallable", $D38)),
        ISNUMBER(SEARCH("Distribution: Return of Excess Capital Called: Investments", $D38)),
        ISNUMBER(SEARCH("Quarter-end Adjustment for Carry Allocation", $D38)),
        ISNUMBER(SEARCH("Quarter-end Adjustment for Accrued Management Fees/Partnership Expenses", $D38)),
        ISNUMBER(SEARCH("Gross up Outstanding Balance from Fund-level Subscription Facility", $D38)),
        ISNUMBER(SEARCH("NAV", $D38))
    ),
    $C38,
    0
)</f>
        <v>0</v>
      </c>
      <c r="H38" s="158">
        <f>IF(
    OR(
        ISNUMBER(SEARCH("Capital Call: Investments", $D38)),
        ISNUMBER(SEARCH("Capital Call: Management Fees/Partnership Expenses", $D38)),
        ISNUMBER(SEARCH("Capital Call: Working Capital", $D38)),
        ISNUMBER(SEARCH("Fund-level Subscription Facility Drawdown: Investments", $D38)),
        ISNUMBER(SEARCH("Fund-level Subscription Facility Drawdown: Management Fees/Partnership Expenses", $D38)),
        ISNUMBER(SEARCH("Fund-level Subscription Facility Drawdown: Working Capital", $D38)),
        ISNUMBER(SEARCH("Synthetic Distribution: Fund-level Subscription Facility Repayment: Investments", $D38)),
        ISNUMBER(SEARCH("Synthetic Distribution: Fund-level Subscription Facility Repayment: Management Fees/Partnership Expenses", $D38)),
        ISNUMBER(SEARCH("Deemed GP Contribution from LPs", $D38)),
        ISNUMBER(SEARCH("Distribution: Permanent", $D38)),
        ISNUMBER(SEARCH("Distribution: Recallable", $D38)),
        ISNUMBER(SEARCH("Distribution: Return of Excess Capital Called: Investments", $D38)),
        ISNUMBER(SEARCH("Distribution: Return of Excess Capital Called: Management Fees/Partnership Expenses", $D38)),
        ISNUMBER(SEARCH("Gross up Outstanding Balance from Fund-level Subscription Facility", $D38)),
        ISNUMBER(SEARCH("NAV", $D38))
    ),
    $C38,
    0
)</f>
        <v>-700</v>
      </c>
      <c r="O38" s="239"/>
      <c r="P38" s="240"/>
      <c r="Q38" s="239"/>
      <c r="R38" s="240"/>
      <c r="S38" s="240"/>
      <c r="T38" s="240"/>
      <c r="U38" s="240"/>
    </row>
    <row r="39" spans="2:21" ht="14.5" thickBot="1" x14ac:dyDescent="0.35">
      <c r="B39" s="59">
        <v>45427</v>
      </c>
      <c r="C39" s="149">
        <v>700</v>
      </c>
      <c r="D39" s="76" t="s">
        <v>64</v>
      </c>
      <c r="E39" s="159">
        <f>IF(
    OR(
        ISNUMBER(SEARCH("Capital Call: Investments", $D39)),
        ISNUMBER(SEARCH("Capital Call: Working Capital", $D39)),
        ISNUMBER(SEARCH("Carry / Clawback -  (Should be input as a positive value)", $D39)),
        ISNUMBER(SEARCH("Distribution: Permanent", $D39)),
        ISNUMBER(SEARCH("Distribution: Recallable", $D39)),
        ISNUMBER(SEARCH("Distribution: Return of Excess Capital Called: Investments", $D39)),
        ISNUMBER(SEARCH("Quarter-end Adjustment for Carry Allocation", $D39)),
        ISNUMBER(SEARCH("Quarter-end Adjustment for Accrued Management Fees/Partnership Expenses", $D39)),
        ISNUMBER(SEARCH("Quarter-end Adjustment for Accrued Interest from Fund-level Subscription Facility", $D39)),
        ISNUMBER(SEARCH("NAV", $D39))
    ),
    $C39,
    0
)</f>
        <v>700</v>
      </c>
      <c r="F39" s="160">
        <f>IF(
    OR(
        ISNUMBER(SEARCH("Capital Call: Investments", $D39)),
        ISNUMBER(SEARCH("Capital Call: Management Fees/Partnership Expenses", $D39)),
        ISNUMBER(SEARCH("Capital Call: Working Capital", $D39)),
        ISNUMBER(SEARCH("Capital Call: Fund-level Subscription Facility Fees/Interest", $D39)),
        ISNUMBER(SEARCH("Deemed GP Contribution from LPs", $D39)),
        ISNUMBER(SEARCH("Distribution: Permanent", $D39)),
        ISNUMBER(SEARCH("Distribution: Recallable", $D39)),
        ISNUMBER(SEARCH("Distribution: Return of Excess Capital Called: Investments", $D39)),
        ISNUMBER(SEARCH("Distribution: Return of Excess Capital Called: Management Fees/Partnership Expenses", $D39)),
        ISNUMBER(SEARCH("NAV", $D39))
    ),
    $C39,
    0
)</f>
        <v>700</v>
      </c>
      <c r="G39" s="159">
        <f>IF(
    OR(
        ISNUMBER(SEARCH("Capital Call: Investments", $D39)),
        ISNUMBER(SEARCH("Fund-level Subscription Facility Drawdown: Investments", $D39)),
        ISNUMBER(SEARCH("Capital Call: Working Capital", $D39)),
        ISNUMBER(SEARCH("Fund-level Subscription Facility Drawdown: Working Capital", $D39)),
        ISNUMBER(SEARCH("Synthetic Distribution: Fund-level Subscription Facility Repayment: Investments", $D39)),
        ISNUMBER(SEARCH("Carry / Clawback -  (Should be input as a positive value)", $D39)),
        ISNUMBER(SEARCH("Distribution: Permanent", $D39)),
        ISNUMBER(SEARCH("Distribution: Recallable", $D39)),
        ISNUMBER(SEARCH("Distribution: Return of Excess Capital Called: Investments", $D39)),
        ISNUMBER(SEARCH("Quarter-end Adjustment for Carry Allocation", $D39)),
        ISNUMBER(SEARCH("Quarter-end Adjustment for Accrued Management Fees/Partnership Expenses", $D39)),
        ISNUMBER(SEARCH("Gross up Outstanding Balance from Fund-level Subscription Facility", $D39)),
        ISNUMBER(SEARCH("NAV", $D39))
    ),
    $C39,
    0
)</f>
        <v>700</v>
      </c>
      <c r="H39" s="161">
        <f>IF(
    OR(
        ISNUMBER(SEARCH("Capital Call: Investments", $D39)),
        ISNUMBER(SEARCH("Capital Call: Management Fees/Partnership Expenses", $D39)),
        ISNUMBER(SEARCH("Capital Call: Working Capital", $D39)),
        ISNUMBER(SEARCH("Fund-level Subscription Facility Drawdown: Investments", $D39)),
        ISNUMBER(SEARCH("Fund-level Subscription Facility Drawdown: Management Fees/Partnership Expenses", $D39)),
        ISNUMBER(SEARCH("Fund-level Subscription Facility Drawdown: Working Capital", $D39)),
        ISNUMBER(SEARCH("Synthetic Distribution: Fund-level Subscription Facility Repayment: Investments", $D39)),
        ISNUMBER(SEARCH("Synthetic Distribution: Fund-level Subscription Facility Repayment: Management Fees/Partnership Expenses", $D39)),
        ISNUMBER(SEARCH("Deemed GP Contribution from LPs", $D39)),
        ISNUMBER(SEARCH("Distribution: Permanent", $D39)),
        ISNUMBER(SEARCH("Distribution: Recallable", $D39)),
        ISNUMBER(SEARCH("Distribution: Return of Excess Capital Called: Investments", $D39)),
        ISNUMBER(SEARCH("Distribution: Return of Excess Capital Called: Management Fees/Partnership Expenses", $D39)),
        ISNUMBER(SEARCH("Gross up Outstanding Balance from Fund-level Subscription Facility", $D39)),
        ISNUMBER(SEARCH("NAV", $D39))
    ),
    $C39,
    0
)</f>
        <v>700</v>
      </c>
      <c r="O39" s="239"/>
      <c r="P39" s="240"/>
      <c r="Q39" s="239"/>
      <c r="R39" s="240"/>
      <c r="S39" s="240"/>
      <c r="T39" s="240"/>
      <c r="U39" s="240"/>
    </row>
    <row r="40" spans="2:21" x14ac:dyDescent="0.3">
      <c r="B40" s="239"/>
      <c r="C40" s="240"/>
      <c r="D40" s="239"/>
      <c r="E40" s="240"/>
      <c r="F40" s="240"/>
      <c r="G40" s="240"/>
      <c r="H40" s="240"/>
      <c r="O40" s="123">
        <v>45473</v>
      </c>
      <c r="P40" s="172">
        <v>700</v>
      </c>
      <c r="Q40" s="129" t="s">
        <v>77</v>
      </c>
      <c r="R40" s="166">
        <v>700</v>
      </c>
      <c r="S40" s="167">
        <v>0</v>
      </c>
      <c r="T40" s="166">
        <v>700</v>
      </c>
      <c r="U40" s="168">
        <v>0</v>
      </c>
    </row>
    <row r="41" spans="2:21" ht="31" customHeight="1" x14ac:dyDescent="0.3">
      <c r="B41" s="108">
        <v>45473</v>
      </c>
      <c r="C41" s="150">
        <v>200</v>
      </c>
      <c r="D41" s="86" t="s">
        <v>69</v>
      </c>
      <c r="E41" s="162">
        <v>200</v>
      </c>
      <c r="F41" s="163">
        <v>0</v>
      </c>
      <c r="G41" s="162">
        <v>200</v>
      </c>
      <c r="H41" s="144">
        <v>0</v>
      </c>
      <c r="O41" s="108">
        <v>45473</v>
      </c>
      <c r="P41" s="145">
        <v>200</v>
      </c>
      <c r="Q41" s="130" t="s">
        <v>85</v>
      </c>
      <c r="R41" s="151">
        <v>200</v>
      </c>
      <c r="S41" s="152">
        <v>0</v>
      </c>
      <c r="T41" s="151">
        <v>200</v>
      </c>
      <c r="U41" s="144">
        <v>0</v>
      </c>
    </row>
    <row r="42" spans="2:21" ht="29.5" customHeight="1" x14ac:dyDescent="0.3">
      <c r="B42" s="108">
        <v>45473</v>
      </c>
      <c r="C42" s="145">
        <v>100</v>
      </c>
      <c r="D42" s="89" t="s">
        <v>70</v>
      </c>
      <c r="E42" s="151">
        <v>100</v>
      </c>
      <c r="F42" s="152">
        <v>0</v>
      </c>
      <c r="G42" s="151">
        <v>100</v>
      </c>
      <c r="H42" s="144">
        <v>100</v>
      </c>
      <c r="O42" s="108">
        <v>45473</v>
      </c>
      <c r="P42" s="145">
        <v>100</v>
      </c>
      <c r="Q42" s="130" t="s">
        <v>80</v>
      </c>
      <c r="R42" s="151">
        <v>100</v>
      </c>
      <c r="S42" s="152">
        <v>0</v>
      </c>
      <c r="T42" s="151">
        <v>100</v>
      </c>
      <c r="U42" s="144">
        <v>100</v>
      </c>
    </row>
    <row r="43" spans="2:21" x14ac:dyDescent="0.3">
      <c r="B43" s="108">
        <v>45473</v>
      </c>
      <c r="C43" s="145">
        <v>500</v>
      </c>
      <c r="D43" s="89" t="s">
        <v>71</v>
      </c>
      <c r="E43" s="151">
        <v>500</v>
      </c>
      <c r="F43" s="152">
        <v>0</v>
      </c>
      <c r="G43" s="151">
        <v>500</v>
      </c>
      <c r="H43" s="144">
        <v>0</v>
      </c>
      <c r="O43" s="108">
        <v>45473</v>
      </c>
      <c r="P43" s="145">
        <v>500</v>
      </c>
      <c r="Q43" s="130" t="s">
        <v>87</v>
      </c>
      <c r="R43" s="151">
        <v>500</v>
      </c>
      <c r="S43" s="152">
        <v>0</v>
      </c>
      <c r="T43" s="151">
        <v>500</v>
      </c>
      <c r="U43" s="144">
        <v>0</v>
      </c>
    </row>
    <row r="44" spans="2:21" ht="28" customHeight="1" x14ac:dyDescent="0.3">
      <c r="B44" s="108">
        <v>45473</v>
      </c>
      <c r="C44" s="145">
        <v>10500</v>
      </c>
      <c r="D44" s="78" t="s">
        <v>72</v>
      </c>
      <c r="E44" s="151">
        <v>0</v>
      </c>
      <c r="F44" s="152">
        <v>0</v>
      </c>
      <c r="G44" s="151">
        <v>10500</v>
      </c>
      <c r="H44" s="144">
        <v>10500</v>
      </c>
      <c r="O44" s="108">
        <v>45473</v>
      </c>
      <c r="P44" s="145">
        <v>10500</v>
      </c>
      <c r="Q44" s="122" t="s">
        <v>72</v>
      </c>
      <c r="R44" s="151">
        <v>0</v>
      </c>
      <c r="S44" s="152">
        <v>0</v>
      </c>
      <c r="T44" s="151">
        <v>10500</v>
      </c>
      <c r="U44" s="144">
        <v>10500</v>
      </c>
    </row>
    <row r="45" spans="2:21" x14ac:dyDescent="0.3">
      <c r="B45" s="108">
        <v>45473</v>
      </c>
      <c r="C45" s="145">
        <v>45000</v>
      </c>
      <c r="D45" s="89" t="s">
        <v>73</v>
      </c>
      <c r="E45" s="151">
        <v>45000</v>
      </c>
      <c r="F45" s="152">
        <v>45000</v>
      </c>
      <c r="G45" s="151">
        <v>45000</v>
      </c>
      <c r="H45" s="144">
        <v>45000</v>
      </c>
      <c r="O45" s="108">
        <v>45473</v>
      </c>
      <c r="P45" s="145">
        <v>45000</v>
      </c>
      <c r="Q45" s="130" t="s">
        <v>73</v>
      </c>
      <c r="R45" s="151">
        <v>45000</v>
      </c>
      <c r="S45" s="152">
        <v>45000</v>
      </c>
      <c r="T45" s="151">
        <v>45000</v>
      </c>
      <c r="U45" s="144">
        <v>45000</v>
      </c>
    </row>
    <row r="47" spans="2:21" x14ac:dyDescent="0.3">
      <c r="D47" s="136" t="s">
        <v>94</v>
      </c>
      <c r="E47" s="241">
        <f>SUM(E8:E10,E12:E16,E19:E25,E27:E29,E32:E35,E38:E39)</f>
        <v>-34500</v>
      </c>
      <c r="F47" s="241">
        <f t="shared" ref="F47:H47" si="2">SUM(F8:F10,F12:F16,F19:F25,F27:F29,F32:F35,F38:F39)</f>
        <v>-37800</v>
      </c>
      <c r="G47" s="241">
        <f t="shared" si="2"/>
        <v>-45000</v>
      </c>
      <c r="H47" s="241">
        <f t="shared" si="2"/>
        <v>-48100</v>
      </c>
      <c r="Q47" s="136" t="s">
        <v>94</v>
      </c>
      <c r="R47" s="241">
        <f>SUM(R8,R12:R14,R19:R23,R27,R34)</f>
        <v>-37800</v>
      </c>
      <c r="S47" s="241">
        <f t="shared" ref="S47:U47" si="3">SUM(S8,S12:S14,S19:S23,S27,S34)</f>
        <v>-37800</v>
      </c>
      <c r="T47" s="241">
        <f t="shared" si="3"/>
        <v>-48300</v>
      </c>
      <c r="U47" s="241">
        <f t="shared" si="3"/>
        <v>-48300</v>
      </c>
    </row>
    <row r="48" spans="2:21" x14ac:dyDescent="0.3">
      <c r="D48" s="136" t="s">
        <v>95</v>
      </c>
      <c r="E48" s="241">
        <f>SUM(E26,E30)</f>
        <v>3500</v>
      </c>
      <c r="F48" s="241">
        <f t="shared" ref="F48:H48" si="4">SUM(F26,F30)</f>
        <v>3500</v>
      </c>
      <c r="G48" s="241">
        <f t="shared" si="4"/>
        <v>3500</v>
      </c>
      <c r="H48" s="241">
        <f t="shared" si="4"/>
        <v>3500</v>
      </c>
      <c r="Q48" s="136" t="s">
        <v>95</v>
      </c>
      <c r="R48" s="241">
        <f>SUM(R26,R30)</f>
        <v>3500</v>
      </c>
      <c r="S48" s="241">
        <f t="shared" ref="S48:U48" si="5">SUM(S26,S30)</f>
        <v>3500</v>
      </c>
      <c r="T48" s="241">
        <f t="shared" si="5"/>
        <v>3500</v>
      </c>
      <c r="U48" s="241">
        <f t="shared" si="5"/>
        <v>3500</v>
      </c>
    </row>
    <row r="49" spans="2:21" x14ac:dyDescent="0.3">
      <c r="D49" s="136" t="s">
        <v>96</v>
      </c>
      <c r="E49" s="241">
        <v>0</v>
      </c>
      <c r="F49" s="241">
        <v>0</v>
      </c>
      <c r="G49" s="241">
        <v>0</v>
      </c>
      <c r="H49" s="241">
        <v>0</v>
      </c>
      <c r="Q49" s="136" t="s">
        <v>96</v>
      </c>
      <c r="R49" s="241">
        <f>SUM(R11,R17:R18,R31,R36:R37,R40)</f>
        <v>3300</v>
      </c>
      <c r="S49" s="241">
        <f t="shared" ref="S49:U49" si="6">SUM(S11,S17:S18,S31,S36:S37,S40)</f>
        <v>0</v>
      </c>
      <c r="T49" s="241">
        <f t="shared" si="6"/>
        <v>3300</v>
      </c>
      <c r="U49" s="241">
        <f t="shared" si="6"/>
        <v>200</v>
      </c>
    </row>
    <row r="50" spans="2:21" x14ac:dyDescent="0.3">
      <c r="D50" s="136" t="s">
        <v>73</v>
      </c>
      <c r="E50" s="241">
        <f>E45</f>
        <v>45000</v>
      </c>
      <c r="F50" s="241">
        <f t="shared" ref="F50:H50" si="7">F45</f>
        <v>45000</v>
      </c>
      <c r="G50" s="241">
        <f t="shared" si="7"/>
        <v>45000</v>
      </c>
      <c r="H50" s="241">
        <f t="shared" si="7"/>
        <v>45000</v>
      </c>
      <c r="Q50" s="136" t="s">
        <v>73</v>
      </c>
      <c r="R50" s="241">
        <f>R45</f>
        <v>45000</v>
      </c>
      <c r="S50" s="241">
        <f t="shared" ref="S50:U50" si="8">S45</f>
        <v>45000</v>
      </c>
      <c r="T50" s="241">
        <f t="shared" si="8"/>
        <v>45000</v>
      </c>
      <c r="U50" s="241">
        <f t="shared" si="8"/>
        <v>45000</v>
      </c>
    </row>
    <row r="51" spans="2:21" x14ac:dyDescent="0.3">
      <c r="D51" s="136" t="s">
        <v>100</v>
      </c>
      <c r="E51" s="241">
        <f>SUM(E41:E45)</f>
        <v>45800</v>
      </c>
      <c r="F51" s="241">
        <f t="shared" ref="F51:H51" si="9">SUM(F41:F45)</f>
        <v>45000</v>
      </c>
      <c r="G51" s="241">
        <f t="shared" si="9"/>
        <v>56300</v>
      </c>
      <c r="H51" s="241">
        <f t="shared" si="9"/>
        <v>55600</v>
      </c>
      <c r="Q51" s="136" t="s">
        <v>100</v>
      </c>
      <c r="R51" s="241">
        <f>SUM(R41:R45)</f>
        <v>45800</v>
      </c>
      <c r="S51" s="241">
        <f t="shared" ref="S51:U51" si="10">SUM(S41:S45)</f>
        <v>45000</v>
      </c>
      <c r="T51" s="241">
        <f t="shared" si="10"/>
        <v>56300</v>
      </c>
      <c r="U51" s="241">
        <f t="shared" si="10"/>
        <v>55600</v>
      </c>
    </row>
    <row r="53" spans="2:21" x14ac:dyDescent="0.3">
      <c r="D53" s="405" t="s">
        <v>18</v>
      </c>
      <c r="E53" s="405"/>
      <c r="F53" s="405"/>
      <c r="G53" s="405"/>
      <c r="H53" s="405"/>
      <c r="Q53" s="405" t="s">
        <v>18</v>
      </c>
      <c r="R53" s="405"/>
      <c r="S53" s="405"/>
      <c r="T53" s="405"/>
      <c r="U53" s="405"/>
    </row>
    <row r="54" spans="2:21" ht="14.5" customHeight="1" x14ac:dyDescent="0.3">
      <c r="D54" s="399" t="s">
        <v>23</v>
      </c>
      <c r="E54" s="401" t="s">
        <v>7</v>
      </c>
      <c r="F54" s="402"/>
      <c r="G54" s="403" t="s">
        <v>8</v>
      </c>
      <c r="H54" s="404"/>
      <c r="Q54" s="399" t="s">
        <v>23</v>
      </c>
      <c r="R54" s="401" t="s">
        <v>7</v>
      </c>
      <c r="S54" s="402"/>
      <c r="T54" s="403" t="s">
        <v>8</v>
      </c>
      <c r="U54" s="404"/>
    </row>
    <row r="55" spans="2:21" x14ac:dyDescent="0.3">
      <c r="D55" s="400"/>
      <c r="E55" s="23" t="s">
        <v>19</v>
      </c>
      <c r="F55" s="24" t="s">
        <v>20</v>
      </c>
      <c r="G55" s="23" t="s">
        <v>19</v>
      </c>
      <c r="H55" s="25" t="s">
        <v>20</v>
      </c>
      <c r="Q55" s="400"/>
      <c r="R55" s="23" t="s">
        <v>19</v>
      </c>
      <c r="S55" s="24" t="s">
        <v>20</v>
      </c>
      <c r="T55" s="23" t="s">
        <v>19</v>
      </c>
      <c r="U55" s="25" t="s">
        <v>20</v>
      </c>
    </row>
    <row r="56" spans="2:21" x14ac:dyDescent="0.3">
      <c r="D56" s="137" t="s">
        <v>31</v>
      </c>
      <c r="E56" s="242">
        <f>XIRR(E19:E45,B19:B45)</f>
        <v>0.44648268818855286</v>
      </c>
      <c r="F56" s="243">
        <f>XIRR(F12:F45,B12:B45)</f>
        <v>0.30038085579872142</v>
      </c>
      <c r="G56" s="242">
        <f>XIRR(G8:G45,B8:B45)</f>
        <v>0.22443059086799624</v>
      </c>
      <c r="H56" s="242">
        <f>XIRR(H8:H45,B8:B45)</f>
        <v>0.16250241398811346</v>
      </c>
      <c r="Q56" s="137" t="s">
        <v>31</v>
      </c>
      <c r="R56" s="242">
        <f>XIRR(R12:R45,O12:O45)</f>
        <v>0.43118098378181458</v>
      </c>
      <c r="S56" s="243">
        <f>XIRR(S12:S45,O12:O45)</f>
        <v>0.30038085579872142</v>
      </c>
      <c r="T56" s="242">
        <f>XIRR(T8:T45,O8:O45)</f>
        <v>0.2227308213710785</v>
      </c>
      <c r="U56" s="242">
        <f>XIRR(U8:U45,O8:O45)</f>
        <v>0.16240589022636415</v>
      </c>
    </row>
    <row r="57" spans="2:21" x14ac:dyDescent="0.3">
      <c r="D57" s="137" t="s">
        <v>98</v>
      </c>
      <c r="E57" s="244">
        <f>SUM(E48:E49,E51)</f>
        <v>49300</v>
      </c>
      <c r="F57" s="245">
        <f t="shared" ref="F57:H57" si="11">SUM(F48:F49,F51)</f>
        <v>48500</v>
      </c>
      <c r="G57" s="244">
        <f t="shared" si="11"/>
        <v>59800</v>
      </c>
      <c r="H57" s="244">
        <f t="shared" si="11"/>
        <v>59100</v>
      </c>
      <c r="Q57" s="137" t="s">
        <v>127</v>
      </c>
      <c r="R57" s="244">
        <f>SUM(R48:R49,R51)</f>
        <v>52600</v>
      </c>
      <c r="S57" s="245">
        <f t="shared" ref="S57:U57" si="12">SUM(S48:S49,S51)</f>
        <v>48500</v>
      </c>
      <c r="T57" s="244">
        <f t="shared" si="12"/>
        <v>63100</v>
      </c>
      <c r="U57" s="244">
        <f t="shared" si="12"/>
        <v>59300</v>
      </c>
    </row>
    <row r="58" spans="2:21" x14ac:dyDescent="0.3">
      <c r="D58" s="137" t="s">
        <v>99</v>
      </c>
      <c r="E58" s="244">
        <f>ABS(E47)</f>
        <v>34500</v>
      </c>
      <c r="F58" s="245">
        <f t="shared" ref="F58:H58" si="13">ABS(F47)</f>
        <v>37800</v>
      </c>
      <c r="G58" s="244">
        <f t="shared" si="13"/>
        <v>45000</v>
      </c>
      <c r="H58" s="244">
        <f t="shared" si="13"/>
        <v>48100</v>
      </c>
      <c r="Q58" s="137" t="s">
        <v>126</v>
      </c>
      <c r="R58" s="244">
        <f>ABS(R47)</f>
        <v>37800</v>
      </c>
      <c r="S58" s="245">
        <f t="shared" ref="S58:U58" si="14">ABS(S47)</f>
        <v>37800</v>
      </c>
      <c r="T58" s="244">
        <f t="shared" si="14"/>
        <v>48300</v>
      </c>
      <c r="U58" s="244">
        <f t="shared" si="14"/>
        <v>48300</v>
      </c>
    </row>
    <row r="59" spans="2:21" x14ac:dyDescent="0.3">
      <c r="D59" s="137" t="s">
        <v>97</v>
      </c>
      <c r="E59" s="246">
        <f>E57/E58</f>
        <v>1.4289855072463769</v>
      </c>
      <c r="F59" s="247">
        <f t="shared" ref="F59:H59" si="15">F57/F58</f>
        <v>1.283068783068783</v>
      </c>
      <c r="G59" s="246">
        <f t="shared" si="15"/>
        <v>1.3288888888888888</v>
      </c>
      <c r="H59" s="246">
        <f t="shared" si="15"/>
        <v>1.2286902286902286</v>
      </c>
      <c r="Q59" s="137" t="s">
        <v>128</v>
      </c>
      <c r="R59" s="246">
        <f>R57/R58</f>
        <v>1.3915343915343916</v>
      </c>
      <c r="S59" s="247">
        <f t="shared" ref="S59" si="16">S57/S58</f>
        <v>1.283068783068783</v>
      </c>
      <c r="T59" s="246">
        <f t="shared" ref="T59" si="17">T57/T58</f>
        <v>1.3064182194616978</v>
      </c>
      <c r="U59" s="246">
        <f t="shared" ref="U59" si="18">U57/U58</f>
        <v>1.2277432712215322</v>
      </c>
    </row>
    <row r="63" spans="2:21" x14ac:dyDescent="0.3">
      <c r="B63" s="259" t="s">
        <v>147</v>
      </c>
    </row>
  </sheetData>
  <mergeCells count="61">
    <mergeCell ref="D54:D55"/>
    <mergeCell ref="E54:F54"/>
    <mergeCell ref="G54:H54"/>
    <mergeCell ref="D53:H53"/>
    <mergeCell ref="Q53:U53"/>
    <mergeCell ref="Q54:Q55"/>
    <mergeCell ref="R54:S54"/>
    <mergeCell ref="T54:U54"/>
    <mergeCell ref="U27:U29"/>
    <mergeCell ref="O34:O35"/>
    <mergeCell ref="P34:P35"/>
    <mergeCell ref="Q34:Q35"/>
    <mergeCell ref="R34:R35"/>
    <mergeCell ref="S34:S35"/>
    <mergeCell ref="T34:T35"/>
    <mergeCell ref="U34:U35"/>
    <mergeCell ref="O27:O29"/>
    <mergeCell ref="P27:P29"/>
    <mergeCell ref="Q27:Q29"/>
    <mergeCell ref="R27:R29"/>
    <mergeCell ref="S27:S29"/>
    <mergeCell ref="T27:T29"/>
    <mergeCell ref="U21:U22"/>
    <mergeCell ref="O21:O22"/>
    <mergeCell ref="P21:P22"/>
    <mergeCell ref="Q21:Q22"/>
    <mergeCell ref="R21:R22"/>
    <mergeCell ref="S21:S22"/>
    <mergeCell ref="T21:T22"/>
    <mergeCell ref="T19:T20"/>
    <mergeCell ref="U19:U20"/>
    <mergeCell ref="O15:O16"/>
    <mergeCell ref="P15:P16"/>
    <mergeCell ref="Q15:Q16"/>
    <mergeCell ref="O19:O20"/>
    <mergeCell ref="P19:P20"/>
    <mergeCell ref="Q19:Q20"/>
    <mergeCell ref="R19:R20"/>
    <mergeCell ref="S19:S20"/>
    <mergeCell ref="U8:U10"/>
    <mergeCell ref="O13:O14"/>
    <mergeCell ref="P13:P14"/>
    <mergeCell ref="Q13:Q14"/>
    <mergeCell ref="R13:R14"/>
    <mergeCell ref="S13:S14"/>
    <mergeCell ref="T13:T14"/>
    <mergeCell ref="U13:U14"/>
    <mergeCell ref="O8:O10"/>
    <mergeCell ref="P8:P10"/>
    <mergeCell ref="Q8:Q10"/>
    <mergeCell ref="R8:R10"/>
    <mergeCell ref="S8:S10"/>
    <mergeCell ref="T8:T10"/>
    <mergeCell ref="E5:H5"/>
    <mergeCell ref="B6:C6"/>
    <mergeCell ref="D6:D7"/>
    <mergeCell ref="E6:H6"/>
    <mergeCell ref="R5:U5"/>
    <mergeCell ref="O6:P6"/>
    <mergeCell ref="Q6:Q7"/>
    <mergeCell ref="R6:U6"/>
  </mergeCells>
  <pageMargins left="0.7" right="0.7" top="0.75" bottom="0.75" header="0.3" footer="0.3"/>
  <pageSetup scale="30" orientation="landscape" r:id="rId1"/>
  <headerFooter>
    <oddHeader>&amp;L&amp;G&amp;C&amp;"Arial,Regular"ILPA Performance Methodology Comparison: Granular v. Gross Up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A7D6-4942-4BE7-B4C5-2E598DC81A2E}">
  <sheetPr>
    <tabColor theme="3" tint="0.89999084444715716"/>
    <pageSetUpPr fitToPage="1"/>
  </sheetPr>
  <dimension ref="B1:M57"/>
  <sheetViews>
    <sheetView showGridLines="0" zoomScale="80" zoomScaleNormal="80" workbookViewId="0"/>
  </sheetViews>
  <sheetFormatPr defaultColWidth="8.7265625" defaultRowHeight="14" x14ac:dyDescent="0.3"/>
  <cols>
    <col min="1" max="2" width="3.453125" style="142" customWidth="1"/>
    <col min="3" max="3" width="17.81640625" style="142" customWidth="1"/>
    <col min="4" max="4" width="22.81640625" style="142" customWidth="1"/>
    <col min="5" max="5" width="68.36328125" style="142" customWidth="1"/>
    <col min="6" max="8" width="22.81640625" style="142" customWidth="1"/>
    <col min="9" max="9" width="27.453125" style="142" customWidth="1"/>
    <col min="10" max="11" width="22.7265625" style="142" customWidth="1"/>
    <col min="12" max="12" width="22.7265625" style="143" customWidth="1"/>
    <col min="13" max="13" width="27.54296875" style="142" customWidth="1"/>
    <col min="14" max="14" width="3.453125" style="142" customWidth="1"/>
    <col min="15" max="15" width="17.81640625" style="142" customWidth="1"/>
    <col min="16" max="16" width="22.81640625" style="142" customWidth="1"/>
    <col min="17" max="17" width="57.54296875" style="142" customWidth="1"/>
    <col min="18" max="21" width="22.7265625" style="142" customWidth="1"/>
    <col min="22" max="16384" width="8.7265625" style="142"/>
  </cols>
  <sheetData>
    <row r="1" spans="2:13" ht="14.5" thickBot="1" x14ac:dyDescent="0.35"/>
    <row r="2" spans="2:13" ht="14.25" customHeight="1" thickBot="1" x14ac:dyDescent="0.35">
      <c r="B2" s="527" t="s">
        <v>101</v>
      </c>
      <c r="C2" s="528"/>
      <c r="D2" s="528"/>
      <c r="E2" s="528"/>
      <c r="F2" s="531" t="s">
        <v>102</v>
      </c>
      <c r="G2" s="532"/>
      <c r="H2" s="532"/>
      <c r="I2" s="533"/>
      <c r="J2" s="531" t="s">
        <v>118</v>
      </c>
      <c r="K2" s="532"/>
      <c r="L2" s="532"/>
      <c r="M2" s="534"/>
    </row>
    <row r="3" spans="2:13" ht="15" customHeight="1" thickTop="1" thickBot="1" x14ac:dyDescent="0.35">
      <c r="B3" s="529"/>
      <c r="C3" s="530"/>
      <c r="D3" s="530"/>
      <c r="E3" s="530"/>
      <c r="F3" s="248" t="s">
        <v>103</v>
      </c>
      <c r="G3" s="249" t="s">
        <v>104</v>
      </c>
      <c r="H3" s="249" t="s">
        <v>105</v>
      </c>
      <c r="I3" s="250" t="s">
        <v>117</v>
      </c>
      <c r="J3" s="248" t="s">
        <v>103</v>
      </c>
      <c r="K3" s="249" t="s">
        <v>104</v>
      </c>
      <c r="L3" s="249" t="s">
        <v>105</v>
      </c>
      <c r="M3" s="251" t="s">
        <v>117</v>
      </c>
    </row>
    <row r="4" spans="2:13" ht="15" customHeight="1" x14ac:dyDescent="0.3">
      <c r="B4" s="535" t="s">
        <v>47</v>
      </c>
      <c r="C4" s="536"/>
      <c r="D4" s="536"/>
      <c r="E4" s="537"/>
      <c r="F4" s="263" t="s">
        <v>106</v>
      </c>
      <c r="G4" s="264" t="s">
        <v>106</v>
      </c>
      <c r="H4" s="264" t="s">
        <v>28</v>
      </c>
      <c r="I4" s="265" t="s">
        <v>28</v>
      </c>
      <c r="J4" s="263" t="s">
        <v>106</v>
      </c>
      <c r="K4" s="264" t="s">
        <v>106</v>
      </c>
      <c r="L4" s="264" t="s">
        <v>28</v>
      </c>
      <c r="M4" s="266" t="s">
        <v>28</v>
      </c>
    </row>
    <row r="5" spans="2:13" ht="15" customHeight="1" x14ac:dyDescent="0.3">
      <c r="B5" s="538" t="s">
        <v>49</v>
      </c>
      <c r="C5" s="539"/>
      <c r="D5" s="539"/>
      <c r="E5" s="540"/>
      <c r="F5" s="267" t="s">
        <v>106</v>
      </c>
      <c r="G5" s="268"/>
      <c r="H5" s="269" t="s">
        <v>28</v>
      </c>
      <c r="I5" s="270"/>
      <c r="J5" s="267" t="s">
        <v>106</v>
      </c>
      <c r="K5" s="268"/>
      <c r="L5" s="269" t="s">
        <v>28</v>
      </c>
      <c r="M5" s="271"/>
    </row>
    <row r="6" spans="2:13" x14ac:dyDescent="0.3">
      <c r="B6" s="541" t="s">
        <v>34</v>
      </c>
      <c r="C6" s="542"/>
      <c r="D6" s="542"/>
      <c r="E6" s="543"/>
      <c r="F6" s="267" t="s">
        <v>106</v>
      </c>
      <c r="G6" s="271"/>
      <c r="H6" s="269" t="s">
        <v>28</v>
      </c>
      <c r="I6" s="270"/>
      <c r="J6" s="272" t="s">
        <v>106</v>
      </c>
      <c r="K6" s="271"/>
      <c r="L6" s="268" t="s">
        <v>28</v>
      </c>
      <c r="M6" s="271"/>
    </row>
    <row r="7" spans="2:13" ht="15.75" customHeight="1" thickBot="1" x14ac:dyDescent="0.35">
      <c r="B7" s="544" t="s">
        <v>64</v>
      </c>
      <c r="C7" s="545"/>
      <c r="D7" s="545"/>
      <c r="E7" s="546"/>
      <c r="F7" s="273" t="s">
        <v>106</v>
      </c>
      <c r="G7" s="274" t="s">
        <v>106</v>
      </c>
      <c r="H7" s="274" t="s">
        <v>28</v>
      </c>
      <c r="I7" s="275" t="s">
        <v>28</v>
      </c>
      <c r="J7" s="273" t="s">
        <v>106</v>
      </c>
      <c r="K7" s="274" t="s">
        <v>106</v>
      </c>
      <c r="L7" s="274" t="s">
        <v>28</v>
      </c>
      <c r="M7" s="276" t="s">
        <v>28</v>
      </c>
    </row>
    <row r="8" spans="2:13" ht="15" customHeight="1" x14ac:dyDescent="0.3">
      <c r="B8" s="547" t="s">
        <v>107</v>
      </c>
      <c r="C8" s="548"/>
      <c r="D8" s="548"/>
      <c r="E8" s="549"/>
      <c r="F8" s="277"/>
      <c r="G8" s="278"/>
      <c r="H8" s="278"/>
      <c r="I8" s="279"/>
      <c r="J8" s="280" t="s">
        <v>106</v>
      </c>
      <c r="K8" s="281" t="s">
        <v>106</v>
      </c>
      <c r="L8" s="281" t="s">
        <v>28</v>
      </c>
      <c r="M8" s="282" t="s">
        <v>28</v>
      </c>
    </row>
    <row r="9" spans="2:13" ht="15" customHeight="1" x14ac:dyDescent="0.3">
      <c r="B9" s="550" t="s">
        <v>25</v>
      </c>
      <c r="C9" s="551"/>
      <c r="D9" s="551"/>
      <c r="E9" s="552"/>
      <c r="F9" s="283"/>
      <c r="G9" s="284"/>
      <c r="H9" s="284"/>
      <c r="I9" s="285"/>
      <c r="J9" s="286" t="s">
        <v>106</v>
      </c>
      <c r="K9" s="268"/>
      <c r="L9" s="287" t="s">
        <v>28</v>
      </c>
      <c r="M9" s="271"/>
    </row>
    <row r="10" spans="2:13" ht="15.75" customHeight="1" thickBot="1" x14ac:dyDescent="0.35">
      <c r="B10" s="553" t="s">
        <v>29</v>
      </c>
      <c r="C10" s="554"/>
      <c r="D10" s="554"/>
      <c r="E10" s="555"/>
      <c r="F10" s="288"/>
      <c r="G10" s="289"/>
      <c r="H10" s="289"/>
      <c r="I10" s="290"/>
      <c r="J10" s="291" t="s">
        <v>106</v>
      </c>
      <c r="K10" s="292" t="s">
        <v>106</v>
      </c>
      <c r="L10" s="292" t="s">
        <v>28</v>
      </c>
      <c r="M10" s="293" t="s">
        <v>28</v>
      </c>
    </row>
    <row r="11" spans="2:13" ht="15" customHeight="1" thickBot="1" x14ac:dyDescent="0.35">
      <c r="B11" s="538" t="s">
        <v>143</v>
      </c>
      <c r="C11" s="539"/>
      <c r="D11" s="539"/>
      <c r="E11" s="540"/>
      <c r="F11" s="267" t="s">
        <v>106</v>
      </c>
      <c r="G11" s="268" t="s">
        <v>106</v>
      </c>
      <c r="H11" s="269" t="s">
        <v>28</v>
      </c>
      <c r="I11" s="270" t="s">
        <v>28</v>
      </c>
      <c r="J11" s="267" t="s">
        <v>106</v>
      </c>
      <c r="K11" s="268" t="s">
        <v>106</v>
      </c>
      <c r="L11" s="269" t="s">
        <v>28</v>
      </c>
      <c r="M11" s="271" t="s">
        <v>28</v>
      </c>
    </row>
    <row r="12" spans="2:13" ht="15" customHeight="1" x14ac:dyDescent="0.3">
      <c r="B12" s="524" t="s">
        <v>53</v>
      </c>
      <c r="C12" s="525"/>
      <c r="D12" s="525"/>
      <c r="E12" s="526"/>
      <c r="F12" s="294"/>
      <c r="G12" s="295"/>
      <c r="H12" s="295"/>
      <c r="I12" s="296"/>
      <c r="J12" s="297" t="s">
        <v>106</v>
      </c>
      <c r="K12" s="298" t="s">
        <v>106</v>
      </c>
      <c r="L12" s="298" t="s">
        <v>108</v>
      </c>
      <c r="M12" s="299" t="s">
        <v>108</v>
      </c>
    </row>
    <row r="13" spans="2:13" ht="14.5" thickBot="1" x14ac:dyDescent="0.35">
      <c r="B13" s="500" t="s">
        <v>55</v>
      </c>
      <c r="C13" s="501"/>
      <c r="D13" s="501"/>
      <c r="E13" s="502"/>
      <c r="F13" s="300"/>
      <c r="G13" s="301"/>
      <c r="H13" s="301"/>
      <c r="I13" s="302"/>
      <c r="J13" s="303" t="s">
        <v>106</v>
      </c>
      <c r="K13" s="301"/>
      <c r="L13" s="304" t="s">
        <v>108</v>
      </c>
      <c r="M13" s="305"/>
    </row>
    <row r="14" spans="2:13" ht="14.5" customHeight="1" thickBot="1" x14ac:dyDescent="0.35">
      <c r="B14" s="503" t="s">
        <v>109</v>
      </c>
      <c r="C14" s="504"/>
      <c r="D14" s="504"/>
      <c r="E14" s="505"/>
      <c r="F14" s="306"/>
      <c r="G14" s="307" t="s">
        <v>106</v>
      </c>
      <c r="H14" s="308"/>
      <c r="I14" s="309" t="s">
        <v>24</v>
      </c>
      <c r="J14" s="306"/>
      <c r="K14" s="307" t="s">
        <v>106</v>
      </c>
      <c r="L14" s="308"/>
      <c r="M14" s="310" t="s">
        <v>24</v>
      </c>
    </row>
    <row r="15" spans="2:13" ht="15" customHeight="1" x14ac:dyDescent="0.3">
      <c r="B15" s="506" t="s">
        <v>61</v>
      </c>
      <c r="C15" s="507"/>
      <c r="D15" s="507"/>
      <c r="E15" s="508"/>
      <c r="F15" s="311" t="s">
        <v>106</v>
      </c>
      <c r="G15" s="312" t="s">
        <v>106</v>
      </c>
      <c r="H15" s="312" t="s">
        <v>24</v>
      </c>
      <c r="I15" s="313" t="s">
        <v>24</v>
      </c>
      <c r="J15" s="314" t="s">
        <v>106</v>
      </c>
      <c r="K15" s="315" t="s">
        <v>106</v>
      </c>
      <c r="L15" s="315" t="s">
        <v>24</v>
      </c>
      <c r="M15" s="316" t="s">
        <v>24</v>
      </c>
    </row>
    <row r="16" spans="2:13" ht="15" customHeight="1" thickBot="1" x14ac:dyDescent="0.35">
      <c r="B16" s="509" t="s">
        <v>110</v>
      </c>
      <c r="C16" s="510"/>
      <c r="D16" s="510"/>
      <c r="E16" s="511"/>
      <c r="F16" s="317" t="s">
        <v>106</v>
      </c>
      <c r="G16" s="318" t="s">
        <v>106</v>
      </c>
      <c r="H16" s="318" t="s">
        <v>24</v>
      </c>
      <c r="I16" s="319" t="s">
        <v>24</v>
      </c>
      <c r="J16" s="317" t="s">
        <v>106</v>
      </c>
      <c r="K16" s="318" t="s">
        <v>106</v>
      </c>
      <c r="L16" s="318" t="s">
        <v>24</v>
      </c>
      <c r="M16" s="320" t="s">
        <v>24</v>
      </c>
    </row>
    <row r="17" spans="2:13" ht="15" customHeight="1" x14ac:dyDescent="0.3">
      <c r="B17" s="512" t="s">
        <v>111</v>
      </c>
      <c r="C17" s="513"/>
      <c r="D17" s="513"/>
      <c r="E17" s="514"/>
      <c r="F17" s="321" t="s">
        <v>106</v>
      </c>
      <c r="G17" s="322" t="s">
        <v>106</v>
      </c>
      <c r="H17" s="322" t="s">
        <v>108</v>
      </c>
      <c r="I17" s="323" t="s">
        <v>108</v>
      </c>
      <c r="J17" s="321" t="s">
        <v>106</v>
      </c>
      <c r="K17" s="322" t="s">
        <v>106</v>
      </c>
      <c r="L17" s="322" t="s">
        <v>108</v>
      </c>
      <c r="M17" s="324" t="s">
        <v>108</v>
      </c>
    </row>
    <row r="18" spans="2:13" ht="15" customHeight="1" thickBot="1" x14ac:dyDescent="0.35">
      <c r="B18" s="515" t="s">
        <v>112</v>
      </c>
      <c r="C18" s="516"/>
      <c r="D18" s="516"/>
      <c r="E18" s="517"/>
      <c r="F18" s="325" t="s">
        <v>106</v>
      </c>
      <c r="G18" s="301"/>
      <c r="H18" s="326" t="s">
        <v>108</v>
      </c>
      <c r="I18" s="302"/>
      <c r="J18" s="325" t="s">
        <v>106</v>
      </c>
      <c r="K18" s="301"/>
      <c r="L18" s="326" t="s">
        <v>108</v>
      </c>
      <c r="M18" s="305"/>
    </row>
    <row r="19" spans="2:13" ht="15" customHeight="1" x14ac:dyDescent="0.3">
      <c r="B19" s="518" t="s">
        <v>140</v>
      </c>
      <c r="C19" s="519"/>
      <c r="D19" s="519"/>
      <c r="E19" s="520"/>
      <c r="F19" s="272"/>
      <c r="G19" s="327" t="s">
        <v>106</v>
      </c>
      <c r="H19" s="268"/>
      <c r="I19" s="328" t="s">
        <v>24</v>
      </c>
      <c r="J19" s="272"/>
      <c r="K19" s="327" t="s">
        <v>106</v>
      </c>
      <c r="L19" s="268"/>
      <c r="M19" s="329" t="s">
        <v>24</v>
      </c>
    </row>
    <row r="20" spans="2:13" ht="15" customHeight="1" x14ac:dyDescent="0.3">
      <c r="B20" s="521" t="s">
        <v>141</v>
      </c>
      <c r="C20" s="522"/>
      <c r="D20" s="522"/>
      <c r="E20" s="523"/>
      <c r="F20" s="272"/>
      <c r="G20" s="327" t="s">
        <v>106</v>
      </c>
      <c r="H20" s="268"/>
      <c r="I20" s="330" t="s">
        <v>24</v>
      </c>
      <c r="J20" s="272"/>
      <c r="K20" s="327" t="s">
        <v>106</v>
      </c>
      <c r="L20" s="268"/>
      <c r="M20" s="331" t="s">
        <v>24</v>
      </c>
    </row>
    <row r="21" spans="2:13" ht="15" customHeight="1" x14ac:dyDescent="0.3">
      <c r="B21" s="521" t="s">
        <v>142</v>
      </c>
      <c r="C21" s="522"/>
      <c r="D21" s="522"/>
      <c r="E21" s="523"/>
      <c r="F21" s="272"/>
      <c r="G21" s="327" t="s">
        <v>106</v>
      </c>
      <c r="H21" s="268"/>
      <c r="I21" s="328" t="s">
        <v>24</v>
      </c>
      <c r="J21" s="327" t="s">
        <v>106</v>
      </c>
      <c r="K21" s="327" t="s">
        <v>106</v>
      </c>
      <c r="L21" s="331" t="s">
        <v>24</v>
      </c>
      <c r="M21" s="331" t="s">
        <v>24</v>
      </c>
    </row>
    <row r="22" spans="2:13" ht="15" customHeight="1" x14ac:dyDescent="0.3">
      <c r="B22" s="497"/>
      <c r="C22" s="498"/>
      <c r="D22" s="498"/>
      <c r="E22" s="499"/>
      <c r="F22" s="272"/>
      <c r="G22" s="268"/>
      <c r="H22" s="268"/>
      <c r="I22" s="270"/>
      <c r="J22" s="272"/>
      <c r="K22" s="268"/>
      <c r="L22" s="268"/>
      <c r="M22" s="271"/>
    </row>
    <row r="23" spans="2:13" ht="15" customHeight="1" x14ac:dyDescent="0.3">
      <c r="B23" s="497"/>
      <c r="C23" s="498"/>
      <c r="D23" s="498"/>
      <c r="E23" s="499"/>
      <c r="F23" s="272"/>
      <c r="G23" s="268"/>
      <c r="H23" s="268"/>
      <c r="I23" s="270"/>
      <c r="J23" s="332"/>
      <c r="K23" s="333"/>
      <c r="L23" s="333"/>
      <c r="M23" s="334"/>
    </row>
    <row r="24" spans="2:13" ht="15" customHeight="1" x14ac:dyDescent="0.3">
      <c r="B24" s="497"/>
      <c r="C24" s="498"/>
      <c r="D24" s="498"/>
      <c r="E24" s="499"/>
      <c r="F24" s="272"/>
      <c r="G24" s="268"/>
      <c r="H24" s="268"/>
      <c r="I24" s="270"/>
      <c r="J24" s="272"/>
      <c r="K24" s="268"/>
      <c r="L24" s="268"/>
      <c r="M24" s="271"/>
    </row>
    <row r="25" spans="2:13" ht="15" customHeight="1" x14ac:dyDescent="0.3">
      <c r="B25" s="421" t="s">
        <v>72</v>
      </c>
      <c r="C25" s="422"/>
      <c r="D25" s="422"/>
      <c r="E25" s="422"/>
      <c r="F25" s="272"/>
      <c r="G25" s="268"/>
      <c r="H25" s="268"/>
      <c r="I25" s="270"/>
      <c r="J25" s="335" t="s">
        <v>106</v>
      </c>
      <c r="K25" s="336" t="s">
        <v>106</v>
      </c>
      <c r="L25" s="336" t="s">
        <v>24</v>
      </c>
      <c r="M25" s="331" t="s">
        <v>24</v>
      </c>
    </row>
    <row r="26" spans="2:13" ht="14.5" thickBot="1" x14ac:dyDescent="0.35">
      <c r="B26" s="486" t="s">
        <v>73</v>
      </c>
      <c r="C26" s="487"/>
      <c r="D26" s="487"/>
      <c r="E26" s="488"/>
      <c r="F26" s="337" t="s">
        <v>106</v>
      </c>
      <c r="G26" s="338" t="s">
        <v>106</v>
      </c>
      <c r="H26" s="338" t="s">
        <v>24</v>
      </c>
      <c r="I26" s="339" t="s">
        <v>24</v>
      </c>
      <c r="J26" s="337" t="s">
        <v>106</v>
      </c>
      <c r="K26" s="338" t="s">
        <v>106</v>
      </c>
      <c r="L26" s="338" t="s">
        <v>24</v>
      </c>
      <c r="M26" s="340" t="s">
        <v>24</v>
      </c>
    </row>
    <row r="27" spans="2:13" x14ac:dyDescent="0.3">
      <c r="B27" s="252"/>
      <c r="C27" s="252"/>
      <c r="D27" s="252"/>
      <c r="E27" s="252"/>
      <c r="F27" s="143"/>
      <c r="G27" s="143"/>
      <c r="H27" s="143"/>
      <c r="I27" s="143"/>
      <c r="J27" s="143"/>
      <c r="K27" s="143"/>
      <c r="M27" s="143"/>
    </row>
    <row r="28" spans="2:13" x14ac:dyDescent="0.3">
      <c r="B28" s="252"/>
      <c r="C28" s="252"/>
      <c r="D28" s="252"/>
      <c r="E28" s="252"/>
      <c r="F28" s="143"/>
      <c r="G28" s="143"/>
      <c r="H28" s="143"/>
      <c r="I28" s="143"/>
      <c r="J28" s="143"/>
      <c r="K28" s="143"/>
      <c r="M28" s="143"/>
    </row>
    <row r="29" spans="2:13" x14ac:dyDescent="0.3">
      <c r="B29" s="252"/>
      <c r="C29" s="252"/>
      <c r="D29" s="252"/>
      <c r="E29" s="252"/>
      <c r="F29" s="143"/>
      <c r="G29" s="143"/>
      <c r="H29" s="143"/>
      <c r="I29" s="143"/>
      <c r="J29" s="143"/>
      <c r="K29" s="143"/>
      <c r="M29" s="143"/>
    </row>
    <row r="30" spans="2:13" ht="14.5" thickBot="1" x14ac:dyDescent="0.35"/>
    <row r="31" spans="2:13" ht="14.5" thickBot="1" x14ac:dyDescent="0.35">
      <c r="B31" s="489" t="s">
        <v>133</v>
      </c>
      <c r="C31" s="490"/>
      <c r="D31" s="490"/>
      <c r="E31" s="490"/>
      <c r="F31" s="493" t="s">
        <v>134</v>
      </c>
      <c r="G31" s="494"/>
      <c r="H31" s="494"/>
      <c r="I31" s="495"/>
      <c r="J31" s="493" t="s">
        <v>135</v>
      </c>
      <c r="K31" s="494"/>
      <c r="L31" s="494"/>
      <c r="M31" s="496"/>
    </row>
    <row r="32" spans="2:13" ht="15" thickTop="1" thickBot="1" x14ac:dyDescent="0.35">
      <c r="B32" s="491"/>
      <c r="C32" s="492"/>
      <c r="D32" s="492"/>
      <c r="E32" s="492"/>
      <c r="F32" s="253" t="s">
        <v>103</v>
      </c>
      <c r="G32" s="254" t="s">
        <v>104</v>
      </c>
      <c r="H32" s="254" t="s">
        <v>105</v>
      </c>
      <c r="I32" s="255" t="s">
        <v>113</v>
      </c>
      <c r="J32" s="256" t="s">
        <v>103</v>
      </c>
      <c r="K32" s="257" t="s">
        <v>104</v>
      </c>
      <c r="L32" s="257" t="s">
        <v>105</v>
      </c>
      <c r="M32" s="258" t="s">
        <v>113</v>
      </c>
    </row>
    <row r="33" spans="2:13" x14ac:dyDescent="0.3">
      <c r="B33" s="477" t="s">
        <v>79</v>
      </c>
      <c r="C33" s="478"/>
      <c r="D33" s="478"/>
      <c r="E33" s="478"/>
      <c r="F33" s="450" t="s">
        <v>106</v>
      </c>
      <c r="G33" s="453" t="s">
        <v>106</v>
      </c>
      <c r="H33" s="453" t="s">
        <v>28</v>
      </c>
      <c r="I33" s="483" t="s">
        <v>28</v>
      </c>
      <c r="J33" s="450" t="s">
        <v>106</v>
      </c>
      <c r="K33" s="453" t="s">
        <v>106</v>
      </c>
      <c r="L33" s="453" t="s">
        <v>28</v>
      </c>
      <c r="M33" s="456" t="s">
        <v>28</v>
      </c>
    </row>
    <row r="34" spans="2:13" x14ac:dyDescent="0.3">
      <c r="B34" s="479"/>
      <c r="C34" s="480"/>
      <c r="D34" s="480"/>
      <c r="E34" s="480"/>
      <c r="F34" s="451"/>
      <c r="G34" s="454" t="s">
        <v>106</v>
      </c>
      <c r="H34" s="454" t="s">
        <v>28</v>
      </c>
      <c r="I34" s="484" t="s">
        <v>28</v>
      </c>
      <c r="J34" s="451"/>
      <c r="K34" s="454" t="s">
        <v>106</v>
      </c>
      <c r="L34" s="454" t="s">
        <v>28</v>
      </c>
      <c r="M34" s="457" t="s">
        <v>28</v>
      </c>
    </row>
    <row r="35" spans="2:13" x14ac:dyDescent="0.3">
      <c r="B35" s="479"/>
      <c r="C35" s="480"/>
      <c r="D35" s="480"/>
      <c r="E35" s="480"/>
      <c r="F35" s="451"/>
      <c r="G35" s="454" t="s">
        <v>106</v>
      </c>
      <c r="H35" s="454" t="s">
        <v>28</v>
      </c>
      <c r="I35" s="484" t="s">
        <v>28</v>
      </c>
      <c r="J35" s="451"/>
      <c r="K35" s="454" t="s">
        <v>106</v>
      </c>
      <c r="L35" s="454" t="s">
        <v>28</v>
      </c>
      <c r="M35" s="457" t="s">
        <v>28</v>
      </c>
    </row>
    <row r="36" spans="2:13" ht="14.5" thickBot="1" x14ac:dyDescent="0.35">
      <c r="B36" s="481"/>
      <c r="C36" s="482"/>
      <c r="D36" s="482"/>
      <c r="E36" s="482"/>
      <c r="F36" s="452"/>
      <c r="G36" s="455" t="s">
        <v>106</v>
      </c>
      <c r="H36" s="455" t="s">
        <v>28</v>
      </c>
      <c r="I36" s="485" t="s">
        <v>28</v>
      </c>
      <c r="J36" s="452"/>
      <c r="K36" s="455" t="s">
        <v>106</v>
      </c>
      <c r="L36" s="455" t="s">
        <v>28</v>
      </c>
      <c r="M36" s="458" t="s">
        <v>28</v>
      </c>
    </row>
    <row r="37" spans="2:13" x14ac:dyDescent="0.3">
      <c r="B37" s="459" t="s">
        <v>76</v>
      </c>
      <c r="C37" s="460"/>
      <c r="D37" s="460"/>
      <c r="E37" s="460"/>
      <c r="F37" s="465"/>
      <c r="G37" s="468"/>
      <c r="H37" s="468"/>
      <c r="I37" s="471"/>
      <c r="J37" s="474" t="s">
        <v>106</v>
      </c>
      <c r="K37" s="423" t="s">
        <v>106</v>
      </c>
      <c r="L37" s="423" t="s">
        <v>28</v>
      </c>
      <c r="M37" s="426" t="s">
        <v>28</v>
      </c>
    </row>
    <row r="38" spans="2:13" x14ac:dyDescent="0.3">
      <c r="B38" s="461"/>
      <c r="C38" s="462"/>
      <c r="D38" s="462"/>
      <c r="E38" s="462"/>
      <c r="F38" s="466"/>
      <c r="G38" s="469"/>
      <c r="H38" s="469"/>
      <c r="I38" s="472"/>
      <c r="J38" s="475"/>
      <c r="K38" s="424" t="s">
        <v>106</v>
      </c>
      <c r="L38" s="424" t="s">
        <v>28</v>
      </c>
      <c r="M38" s="427" t="s">
        <v>28</v>
      </c>
    </row>
    <row r="39" spans="2:13" ht="14.5" thickBot="1" x14ac:dyDescent="0.35">
      <c r="B39" s="463"/>
      <c r="C39" s="464"/>
      <c r="D39" s="464"/>
      <c r="E39" s="464"/>
      <c r="F39" s="467"/>
      <c r="G39" s="470"/>
      <c r="H39" s="470"/>
      <c r="I39" s="473"/>
      <c r="J39" s="476"/>
      <c r="K39" s="425" t="s">
        <v>106</v>
      </c>
      <c r="L39" s="425" t="s">
        <v>28</v>
      </c>
      <c r="M39" s="428" t="s">
        <v>28</v>
      </c>
    </row>
    <row r="40" spans="2:13" x14ac:dyDescent="0.3">
      <c r="B40" s="429" t="s">
        <v>82</v>
      </c>
      <c r="C40" s="430"/>
      <c r="D40" s="430"/>
      <c r="E40" s="430"/>
      <c r="F40" s="344"/>
      <c r="G40" s="345"/>
      <c r="H40" s="345"/>
      <c r="I40" s="346"/>
      <c r="J40" s="433" t="s">
        <v>106</v>
      </c>
      <c r="K40" s="435" t="s">
        <v>106</v>
      </c>
      <c r="L40" s="435" t="s">
        <v>108</v>
      </c>
      <c r="M40" s="437" t="s">
        <v>108</v>
      </c>
    </row>
    <row r="41" spans="2:13" ht="14.5" thickBot="1" x14ac:dyDescent="0.35">
      <c r="B41" s="431"/>
      <c r="C41" s="432"/>
      <c r="D41" s="432"/>
      <c r="E41" s="432"/>
      <c r="F41" s="347"/>
      <c r="G41" s="348"/>
      <c r="H41" s="348"/>
      <c r="I41" s="349"/>
      <c r="J41" s="434"/>
      <c r="K41" s="436" t="s">
        <v>106</v>
      </c>
      <c r="L41" s="436" t="s">
        <v>108</v>
      </c>
      <c r="M41" s="438" t="s">
        <v>108</v>
      </c>
    </row>
    <row r="42" spans="2:13" ht="14.5" thickBot="1" x14ac:dyDescent="0.35">
      <c r="B42" s="439" t="s">
        <v>115</v>
      </c>
      <c r="C42" s="440"/>
      <c r="D42" s="440"/>
      <c r="E42" s="440"/>
      <c r="F42" s="350"/>
      <c r="G42" s="351" t="s">
        <v>106</v>
      </c>
      <c r="H42" s="352"/>
      <c r="I42" s="351" t="s">
        <v>24</v>
      </c>
      <c r="J42" s="350"/>
      <c r="K42" s="351" t="s">
        <v>106</v>
      </c>
      <c r="L42" s="353"/>
      <c r="M42" s="354" t="s">
        <v>24</v>
      </c>
    </row>
    <row r="43" spans="2:13" x14ac:dyDescent="0.3">
      <c r="B43" s="441" t="s">
        <v>61</v>
      </c>
      <c r="C43" s="442"/>
      <c r="D43" s="442"/>
      <c r="E43" s="443"/>
      <c r="F43" s="314" t="s">
        <v>106</v>
      </c>
      <c r="G43" s="315" t="s">
        <v>106</v>
      </c>
      <c r="H43" s="315" t="s">
        <v>24</v>
      </c>
      <c r="I43" s="355" t="s">
        <v>24</v>
      </c>
      <c r="J43" s="314" t="s">
        <v>106</v>
      </c>
      <c r="K43" s="315" t="s">
        <v>106</v>
      </c>
      <c r="L43" s="315" t="s">
        <v>24</v>
      </c>
      <c r="M43" s="316" t="s">
        <v>24</v>
      </c>
    </row>
    <row r="44" spans="2:13" ht="14.5" thickBot="1" x14ac:dyDescent="0.35">
      <c r="B44" s="444" t="s">
        <v>110</v>
      </c>
      <c r="C44" s="445"/>
      <c r="D44" s="445"/>
      <c r="E44" s="446"/>
      <c r="F44" s="317" t="s">
        <v>106</v>
      </c>
      <c r="G44" s="318" t="s">
        <v>106</v>
      </c>
      <c r="H44" s="318" t="s">
        <v>24</v>
      </c>
      <c r="I44" s="319" t="s">
        <v>24</v>
      </c>
      <c r="J44" s="317" t="s">
        <v>106</v>
      </c>
      <c r="K44" s="318" t="s">
        <v>106</v>
      </c>
      <c r="L44" s="318" t="s">
        <v>24</v>
      </c>
      <c r="M44" s="320" t="s">
        <v>24</v>
      </c>
    </row>
    <row r="45" spans="2:13" ht="14.5" thickBot="1" x14ac:dyDescent="0.35">
      <c r="B45" s="447" t="s">
        <v>114</v>
      </c>
      <c r="C45" s="448"/>
      <c r="D45" s="448"/>
      <c r="E45" s="449"/>
      <c r="F45" s="356" t="s">
        <v>106</v>
      </c>
      <c r="G45" s="357" t="s">
        <v>106</v>
      </c>
      <c r="H45" s="357" t="s">
        <v>108</v>
      </c>
      <c r="I45" s="358" t="s">
        <v>108</v>
      </c>
      <c r="J45" s="356" t="s">
        <v>106</v>
      </c>
      <c r="K45" s="357" t="s">
        <v>106</v>
      </c>
      <c r="L45" s="357" t="s">
        <v>108</v>
      </c>
      <c r="M45" s="359" t="s">
        <v>108</v>
      </c>
    </row>
    <row r="46" spans="2:13" x14ac:dyDescent="0.3">
      <c r="B46" s="408"/>
      <c r="C46" s="409"/>
      <c r="D46" s="409"/>
      <c r="E46" s="410"/>
      <c r="F46" s="283"/>
      <c r="G46" s="284"/>
      <c r="H46" s="284"/>
      <c r="I46" s="285"/>
      <c r="J46" s="332"/>
      <c r="K46" s="333"/>
      <c r="L46" s="333"/>
      <c r="M46" s="334"/>
    </row>
    <row r="47" spans="2:13" x14ac:dyDescent="0.3">
      <c r="B47" s="366"/>
      <c r="C47" s="367"/>
      <c r="D47" s="367"/>
      <c r="E47" s="368"/>
      <c r="F47" s="360"/>
      <c r="G47" s="361"/>
      <c r="H47" s="361"/>
      <c r="I47" s="362"/>
      <c r="J47" s="332"/>
      <c r="K47" s="333"/>
      <c r="L47" s="333"/>
      <c r="M47" s="334"/>
    </row>
    <row r="48" spans="2:13" ht="14.5" thickBot="1" x14ac:dyDescent="0.35">
      <c r="B48" s="408"/>
      <c r="C48" s="409"/>
      <c r="D48" s="409"/>
      <c r="E48" s="410"/>
      <c r="F48" s="360"/>
      <c r="G48" s="361"/>
      <c r="H48" s="361"/>
      <c r="I48" s="362"/>
      <c r="J48" s="272"/>
      <c r="K48" s="268"/>
      <c r="L48" s="268"/>
      <c r="M48" s="271"/>
    </row>
    <row r="49" spans="2:13" x14ac:dyDescent="0.3">
      <c r="B49" s="411" t="s">
        <v>139</v>
      </c>
      <c r="C49" s="412"/>
      <c r="D49" s="412"/>
      <c r="E49" s="413"/>
      <c r="F49" s="294"/>
      <c r="G49" s="312" t="s">
        <v>106</v>
      </c>
      <c r="H49" s="295"/>
      <c r="I49" s="313" t="s">
        <v>24</v>
      </c>
      <c r="J49" s="272"/>
      <c r="K49" s="336" t="s">
        <v>106</v>
      </c>
      <c r="L49" s="268"/>
      <c r="M49" s="331" t="s">
        <v>24</v>
      </c>
    </row>
    <row r="50" spans="2:13" x14ac:dyDescent="0.3">
      <c r="B50" s="414" t="s">
        <v>137</v>
      </c>
      <c r="C50" s="415"/>
      <c r="D50" s="415"/>
      <c r="E50" s="415"/>
      <c r="F50" s="332"/>
      <c r="G50" s="318" t="s">
        <v>106</v>
      </c>
      <c r="H50" s="333"/>
      <c r="I50" s="319" t="s">
        <v>24</v>
      </c>
      <c r="J50" s="332"/>
      <c r="K50" s="318" t="s">
        <v>106</v>
      </c>
      <c r="L50" s="333"/>
      <c r="M50" s="320" t="s">
        <v>24</v>
      </c>
    </row>
    <row r="51" spans="2:13" ht="14.5" thickBot="1" x14ac:dyDescent="0.35">
      <c r="B51" s="416" t="s">
        <v>138</v>
      </c>
      <c r="C51" s="417"/>
      <c r="D51" s="417"/>
      <c r="E51" s="418"/>
      <c r="F51" s="363"/>
      <c r="G51" s="318" t="s">
        <v>106</v>
      </c>
      <c r="H51" s="364"/>
      <c r="I51" s="319" t="s">
        <v>24</v>
      </c>
      <c r="J51" s="318" t="s">
        <v>106</v>
      </c>
      <c r="K51" s="318" t="s">
        <v>106</v>
      </c>
      <c r="L51" s="320" t="s">
        <v>24</v>
      </c>
      <c r="M51" s="320" t="s">
        <v>24</v>
      </c>
    </row>
    <row r="52" spans="2:13" ht="14.5" thickBot="1" x14ac:dyDescent="0.35">
      <c r="B52" s="419" t="s">
        <v>136</v>
      </c>
      <c r="C52" s="420"/>
      <c r="D52" s="420"/>
      <c r="E52" s="420"/>
      <c r="F52" s="350"/>
      <c r="G52" s="351" t="s">
        <v>106</v>
      </c>
      <c r="H52" s="353"/>
      <c r="I52" s="351" t="s">
        <v>24</v>
      </c>
      <c r="J52" s="350"/>
      <c r="K52" s="351" t="s">
        <v>106</v>
      </c>
      <c r="L52" s="353"/>
      <c r="M52" s="354" t="s">
        <v>24</v>
      </c>
    </row>
    <row r="53" spans="2:13" x14ac:dyDescent="0.3">
      <c r="B53" s="421" t="s">
        <v>72</v>
      </c>
      <c r="C53" s="422"/>
      <c r="D53" s="422"/>
      <c r="E53" s="422"/>
      <c r="F53" s="363"/>
      <c r="G53" s="364"/>
      <c r="H53" s="364"/>
      <c r="I53" s="365"/>
      <c r="J53" s="341" t="s">
        <v>106</v>
      </c>
      <c r="K53" s="342" t="s">
        <v>106</v>
      </c>
      <c r="L53" s="342" t="s">
        <v>24</v>
      </c>
      <c r="M53" s="343" t="s">
        <v>24</v>
      </c>
    </row>
    <row r="54" spans="2:13" ht="14.5" thickBot="1" x14ac:dyDescent="0.35">
      <c r="B54" s="406" t="s">
        <v>73</v>
      </c>
      <c r="C54" s="407"/>
      <c r="D54" s="407"/>
      <c r="E54" s="407"/>
      <c r="F54" s="338" t="s">
        <v>106</v>
      </c>
      <c r="G54" s="338" t="s">
        <v>106</v>
      </c>
      <c r="H54" s="338" t="s">
        <v>24</v>
      </c>
      <c r="I54" s="338" t="s">
        <v>24</v>
      </c>
      <c r="J54" s="338" t="s">
        <v>106</v>
      </c>
      <c r="K54" s="338" t="s">
        <v>106</v>
      </c>
      <c r="L54" s="338" t="s">
        <v>24</v>
      </c>
      <c r="M54" s="340" t="s">
        <v>24</v>
      </c>
    </row>
    <row r="57" spans="2:13" x14ac:dyDescent="0.3">
      <c r="B57" s="260" t="str">
        <f>'Methodology Comparison'!B63</f>
        <v>ILPA Performance Methodology Comparison (v. 1.1) – This packet was last updated on April 28, 2025</v>
      </c>
    </row>
  </sheetData>
  <mergeCells count="64">
    <mergeCell ref="B12:E12"/>
    <mergeCell ref="B2:E3"/>
    <mergeCell ref="F2:I2"/>
    <mergeCell ref="J2:M2"/>
    <mergeCell ref="B4:E4"/>
    <mergeCell ref="B5:E5"/>
    <mergeCell ref="B6:E6"/>
    <mergeCell ref="B7:E7"/>
    <mergeCell ref="B8:E8"/>
    <mergeCell ref="B9:E9"/>
    <mergeCell ref="B10:E10"/>
    <mergeCell ref="B11:E11"/>
    <mergeCell ref="B24:E24"/>
    <mergeCell ref="B13:E13"/>
    <mergeCell ref="B14:E14"/>
    <mergeCell ref="B15:E15"/>
    <mergeCell ref="B16:E16"/>
    <mergeCell ref="B17:E17"/>
    <mergeCell ref="B18:E18"/>
    <mergeCell ref="B19:E19"/>
    <mergeCell ref="B20:E20"/>
    <mergeCell ref="B22:E22"/>
    <mergeCell ref="B23:E23"/>
    <mergeCell ref="B21:E21"/>
    <mergeCell ref="B25:E25"/>
    <mergeCell ref="B26:E26"/>
    <mergeCell ref="B31:E32"/>
    <mergeCell ref="F31:I31"/>
    <mergeCell ref="J31:M31"/>
    <mergeCell ref="J33:J36"/>
    <mergeCell ref="K33:K36"/>
    <mergeCell ref="L33:L36"/>
    <mergeCell ref="M33:M36"/>
    <mergeCell ref="B37:E39"/>
    <mergeCell ref="F37:F39"/>
    <mergeCell ref="G37:G39"/>
    <mergeCell ref="H37:H39"/>
    <mergeCell ref="I37:I39"/>
    <mergeCell ref="J37:J39"/>
    <mergeCell ref="B33:E36"/>
    <mergeCell ref="F33:F36"/>
    <mergeCell ref="G33:G36"/>
    <mergeCell ref="H33:H36"/>
    <mergeCell ref="I33:I36"/>
    <mergeCell ref="B46:E46"/>
    <mergeCell ref="K37:K39"/>
    <mergeCell ref="L37:L39"/>
    <mergeCell ref="M37:M39"/>
    <mergeCell ref="B40:E41"/>
    <mergeCell ref="J40:J41"/>
    <mergeCell ref="K40:K41"/>
    <mergeCell ref="L40:L41"/>
    <mergeCell ref="M40:M41"/>
    <mergeCell ref="B42:E42"/>
    <mergeCell ref="B43:E43"/>
    <mergeCell ref="B44:E44"/>
    <mergeCell ref="B45:E45"/>
    <mergeCell ref="B54:E54"/>
    <mergeCell ref="B48:E48"/>
    <mergeCell ref="B49:E49"/>
    <mergeCell ref="B50:E50"/>
    <mergeCell ref="B51:E51"/>
    <mergeCell ref="B52:E52"/>
    <mergeCell ref="B53:E53"/>
  </mergeCells>
  <pageMargins left="0.7" right="0.7" top="0.75" bottom="0.75" header="0.3" footer="0.3"/>
  <pageSetup scale="40" fitToHeight="0" orientation="landscape" horizontalDpi="300" verticalDpi="300" r:id="rId1"/>
  <headerFooter>
    <oddHeader>&amp;L&amp;G&amp;C&amp;"Arial,Regular"Transaction Type Mapping: Granular v. Gross Up Methodology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D061-2953-44C1-AD13-4077B42289B5}">
  <sheetPr>
    <pageSetUpPr fitToPage="1"/>
  </sheetPr>
  <dimension ref="A1:W130"/>
  <sheetViews>
    <sheetView showGridLines="0" zoomScale="80" zoomScaleNormal="80" zoomScaleSheetLayoutView="89" zoomScalePageLayoutView="50" workbookViewId="0"/>
  </sheetViews>
  <sheetFormatPr defaultColWidth="18.81640625" defaultRowHeight="12.5" x14ac:dyDescent="0.25"/>
  <cols>
    <col min="1" max="1" width="4.1796875" style="1" customWidth="1"/>
    <col min="2" max="2" width="23.54296875" style="3" customWidth="1"/>
    <col min="3" max="3" width="18.54296875" style="3" customWidth="1"/>
    <col min="4" max="4" width="89.453125" style="4" customWidth="1"/>
    <col min="5" max="8" width="30.7265625" style="1" customWidth="1"/>
    <col min="9" max="9" width="62.90625" style="4" customWidth="1"/>
    <col min="10" max="10" width="21.54296875" style="5" customWidth="1"/>
    <col min="11" max="11" width="21.54296875" style="6" customWidth="1"/>
    <col min="12" max="12" width="7.81640625" style="1" customWidth="1"/>
    <col min="13" max="13" width="19.54296875" style="1" customWidth="1"/>
    <col min="14" max="14" width="22.54296875" style="1" customWidth="1"/>
    <col min="15" max="15" width="23" style="1" customWidth="1"/>
    <col min="16" max="16" width="23.26953125" style="1" customWidth="1"/>
    <col min="17" max="17" width="19.54296875" style="1" customWidth="1"/>
    <col min="18" max="18" width="18.81640625" style="1" customWidth="1"/>
    <col min="19" max="19" width="34.26953125" style="1" hidden="1" customWidth="1"/>
    <col min="20" max="23" width="30.1796875" style="1" hidden="1" customWidth="1"/>
    <col min="24" max="24" width="18.81640625" style="1" customWidth="1"/>
    <col min="25" max="16384" width="18.81640625" style="1"/>
  </cols>
  <sheetData>
    <row r="1" spans="1:23" ht="20" x14ac:dyDescent="0.25">
      <c r="B1" s="2" t="s">
        <v>0</v>
      </c>
      <c r="D1" s="1"/>
    </row>
    <row r="2" spans="1:23" ht="13" x14ac:dyDescent="0.25">
      <c r="B2" s="369" t="s">
        <v>129</v>
      </c>
      <c r="C2" s="370">
        <v>45473</v>
      </c>
      <c r="D2" s="7"/>
    </row>
    <row r="3" spans="1:23" ht="13" x14ac:dyDescent="0.25">
      <c r="B3" s="369" t="s">
        <v>130</v>
      </c>
      <c r="C3" s="371" t="s">
        <v>131</v>
      </c>
      <c r="D3" s="7"/>
    </row>
    <row r="4" spans="1:23" ht="13" x14ac:dyDescent="0.25">
      <c r="B4" s="369" t="s">
        <v>132</v>
      </c>
      <c r="C4" s="372"/>
      <c r="D4" s="7"/>
    </row>
    <row r="5" spans="1:23" ht="13.5" customHeight="1" thickBot="1" x14ac:dyDescent="0.3">
      <c r="B5" s="8"/>
      <c r="D5" s="1"/>
      <c r="E5" s="556" t="s">
        <v>1</v>
      </c>
      <c r="F5" s="557"/>
      <c r="G5" s="557"/>
      <c r="H5" s="558"/>
      <c r="S5" s="559" t="s">
        <v>2</v>
      </c>
      <c r="T5" s="560"/>
      <c r="U5" s="560"/>
      <c r="V5" s="560"/>
      <c r="W5" s="561"/>
    </row>
    <row r="6" spans="1:23" ht="13.5" customHeight="1" thickBot="1" x14ac:dyDescent="0.3">
      <c r="B6" s="562" t="s">
        <v>3</v>
      </c>
      <c r="C6" s="563"/>
      <c r="D6" s="564" t="s">
        <v>4</v>
      </c>
      <c r="E6" s="566" t="s">
        <v>5</v>
      </c>
      <c r="F6" s="567"/>
      <c r="G6" s="567"/>
      <c r="H6" s="568"/>
      <c r="S6" s="569" t="s">
        <v>6</v>
      </c>
      <c r="T6" s="571" t="s">
        <v>7</v>
      </c>
      <c r="U6" s="572"/>
      <c r="V6" s="573" t="s">
        <v>8</v>
      </c>
      <c r="W6" s="574"/>
    </row>
    <row r="7" spans="1:23" ht="39.5" thickBot="1" x14ac:dyDescent="0.35">
      <c r="A7" s="9"/>
      <c r="B7" s="10" t="s">
        <v>9</v>
      </c>
      <c r="C7" s="11" t="s">
        <v>10</v>
      </c>
      <c r="D7" s="565"/>
      <c r="E7" s="11" t="s">
        <v>11</v>
      </c>
      <c r="F7" s="11" t="s">
        <v>12</v>
      </c>
      <c r="G7" s="11" t="s">
        <v>13</v>
      </c>
      <c r="H7" s="12" t="s">
        <v>14</v>
      </c>
      <c r="I7" s="193" t="s">
        <v>15</v>
      </c>
      <c r="J7" s="194" t="s">
        <v>16</v>
      </c>
      <c r="K7" s="195" t="s">
        <v>17</v>
      </c>
      <c r="L7" s="13"/>
      <c r="M7" s="575" t="s">
        <v>18</v>
      </c>
      <c r="N7" s="576"/>
      <c r="O7" s="576"/>
      <c r="P7" s="576"/>
      <c r="Q7" s="577"/>
      <c r="S7" s="570"/>
      <c r="T7" s="14" t="s">
        <v>19</v>
      </c>
      <c r="U7" s="15" t="s">
        <v>20</v>
      </c>
      <c r="V7" s="14" t="s">
        <v>19</v>
      </c>
      <c r="W7" s="16" t="s">
        <v>20</v>
      </c>
    </row>
    <row r="8" spans="1:23" ht="13.5" customHeight="1" thickTop="1" x14ac:dyDescent="0.25">
      <c r="B8" s="17">
        <v>44757</v>
      </c>
      <c r="C8" s="144">
        <v>-15000</v>
      </c>
      <c r="D8" s="18" t="s">
        <v>21</v>
      </c>
      <c r="E8" s="151">
        <v>0</v>
      </c>
      <c r="F8" s="152">
        <v>0</v>
      </c>
      <c r="G8" s="151">
        <v>-15000</v>
      </c>
      <c r="H8" s="165">
        <v>-15000</v>
      </c>
      <c r="I8" s="196" t="s">
        <v>22</v>
      </c>
      <c r="J8" s="197">
        <v>15000</v>
      </c>
      <c r="K8" s="198">
        <v>0</v>
      </c>
      <c r="M8" s="579" t="s">
        <v>23</v>
      </c>
      <c r="N8" s="581" t="s">
        <v>7</v>
      </c>
      <c r="O8" s="582"/>
      <c r="P8" s="581" t="s">
        <v>8</v>
      </c>
      <c r="Q8" s="583"/>
      <c r="R8" s="20"/>
      <c r="S8" s="21" t="s">
        <v>24</v>
      </c>
      <c r="T8" s="21" cm="1">
        <f t="array" ref="T8">(SUM(SUMIF($D8:$D116, {"Carry / Clawback","Distribution: Permanent","Distribution: Recallable","Quarter-end Adjustment for Carry Allocation","Quarter-end Adjustment for Accrued Management Fees/Partnership Expenses","Quarter-end Adjustment for Accrued Interest from Fund-level Subscription Facility","NAV"},$C8:$C116)))</f>
        <v>49300</v>
      </c>
      <c r="U8" s="21" cm="1">
        <f t="array" ref="U8">(SUM(SUMIF($D8:$D116, {"Distribution: Permanent","Distribution: Recallable","NAV"},$C8:$C116)))</f>
        <v>48500</v>
      </c>
      <c r="V8" s="21" cm="1">
        <f t="array" ref="V8">(SUM(SUMIF($D8:$D116, {"Carry / Clawback","Distribution: Permanent","Distribution: Recallable","Quarter-end Adjustment for Carry Allocation","Quarter-end Adjustment for Accrued Management Fees/Partnership Expenses","Quarter-end Adjustment for Accrued Interest from Fund-level Subscription Facility","Gross up Outstanding Balance from Fund-level Subscription Facility","NAV"},$C8:$C116)))</f>
        <v>59800</v>
      </c>
      <c r="W8" s="21" cm="1">
        <f t="array" ref="W8">(SUM(SUMIF($D8:$D116, {"Distribution: Permanent","Distribution: Recallable","Quarter-end Adjustment for Accrued Interest from Fund-level Subscription Facility","Gross up Outstanding Balance from Fund-level Subscription Facility","NAV"},$C8:$C116)))</f>
        <v>59100</v>
      </c>
    </row>
    <row r="9" spans="1:23" ht="26" x14ac:dyDescent="0.25">
      <c r="B9" s="22">
        <v>44757</v>
      </c>
      <c r="C9" s="145">
        <v>-300</v>
      </c>
      <c r="D9" s="18" t="s">
        <v>25</v>
      </c>
      <c r="E9" s="151">
        <v>0</v>
      </c>
      <c r="F9" s="152">
        <v>0</v>
      </c>
      <c r="G9" s="151">
        <v>0</v>
      </c>
      <c r="H9" s="165">
        <v>-300</v>
      </c>
      <c r="I9" s="199" t="s">
        <v>26</v>
      </c>
      <c r="J9" s="200">
        <v>15300</v>
      </c>
      <c r="K9" s="201">
        <v>0</v>
      </c>
      <c r="M9" s="580"/>
      <c r="N9" s="23" t="s">
        <v>27</v>
      </c>
      <c r="O9" s="24" t="s">
        <v>20</v>
      </c>
      <c r="P9" s="23" t="s">
        <v>27</v>
      </c>
      <c r="Q9" s="25" t="s">
        <v>20</v>
      </c>
      <c r="R9" s="20"/>
      <c r="S9" s="21" t="s">
        <v>28</v>
      </c>
      <c r="T9" s="21" cm="1">
        <f t="array" ref="T9">SUM(SUMIF($D8:$D116, {"Capital Call: Investments","Capital Call: Working Capital"}, $C8:$C116)) + SUM(SUMIF($D8:$D116, {"Distribution: Return of Excess Capital Called: Investments"}, $C8:$C116))</f>
        <v>-34500</v>
      </c>
      <c r="U9" s="21" cm="1">
        <f t="array" ref="U9">SUM(SUMIF($D8:$D116, {"Capital Call: Investments","Capital Call: Management Fees/Partnership Expenses","Capital Call: Working Capital","Capital Call: Fund-level Subscription Facility Fees/Interest","Deemed GP Contribution from LPs"}, $C8:$C116)) + SUM(SUMIF($D8:$D116, {"Distribution: Return of Excess Capital Called: Investments","Distribution: Return of Excess Capital Called: Management Fees/Partnership Expenses"}, $C8:$C116))</f>
        <v>-37800</v>
      </c>
      <c r="V9" s="21" cm="1">
        <f t="array" ref="V9">SUM(SUMIF($D8:$D116, {"Capital Call: Investments","Fund-level Subscription Facility Drawdown: Investments","Capital Call: Working Capital","Fund-level Subscription Facility Drawdown: Working Capital"}, $C8:$C116)) + SUM(SUMIF($D8:$D116, {"Synthetic Distribution: Fund-level Subscription Facility Repayment: Investments","Distribution: Return of Excess Capital Called: Investments"}, $C8:$C116))</f>
        <v>-45000</v>
      </c>
      <c r="W9" s="21" cm="1">
        <f t="array" ref="W9">SUM(SUMIF($D8:$D116, {"Capital Call: Investments","Capital Call: Management Fees/Partnership Expenses","Fund-level Subscription Facility Drawdown: Investments","Fund-level Subscription Facility Drawdown: Management Fees/Partnership Expenses","Capital Call: Working Capital","Fund-level Subscription Facility Drawdown: Working Capital","Deemed GP Contribution from LPs"}, $C8:$C116)) + SUM(SUMIF($D8:$D116, {"Synthetic Distribution: Fund-level Subscription Facility Repayment: Investments","Synthetic Distribution: Fund-level Subscription Facility Repayment: Management Fees/Partnership Expenses","Distribution: Return of Excess Capital Called: Investments","Distribution: Return of Excess Capital Called: Management Fees/Partnership Expenses"}, $C8:$C116))</f>
        <v>-48100</v>
      </c>
    </row>
    <row r="10" spans="1:23" ht="28" customHeight="1" x14ac:dyDescent="0.25">
      <c r="B10" s="26">
        <v>44757</v>
      </c>
      <c r="C10" s="174">
        <v>-700</v>
      </c>
      <c r="D10" s="27" t="s">
        <v>29</v>
      </c>
      <c r="E10" s="151">
        <v>0</v>
      </c>
      <c r="F10" s="152">
        <v>0</v>
      </c>
      <c r="G10" s="151">
        <v>-700</v>
      </c>
      <c r="H10" s="165">
        <v>-700</v>
      </c>
      <c r="I10" s="202" t="s">
        <v>30</v>
      </c>
      <c r="J10" s="203">
        <v>16000</v>
      </c>
      <c r="K10" s="204">
        <v>700</v>
      </c>
      <c r="M10" s="28" t="s">
        <v>31</v>
      </c>
      <c r="N10" s="29">
        <f>XIRR(E18:E116,B18:B116)</f>
        <v>0.44648268818855286</v>
      </c>
      <c r="O10" s="30">
        <f>XIRR(F12:F116,B12:B116)</f>
        <v>0.30038085579872142</v>
      </c>
      <c r="P10" s="29">
        <f>XIRR(G8:G116,B8:B116)</f>
        <v>0.22443059086799624</v>
      </c>
      <c r="Q10" s="30">
        <f>XIRR(H8:H116,B8:B116)</f>
        <v>0.16250241398811346</v>
      </c>
      <c r="R10" s="20"/>
      <c r="S10" s="31"/>
      <c r="T10" s="31"/>
      <c r="U10" s="31"/>
      <c r="V10" s="31"/>
      <c r="W10" s="31"/>
    </row>
    <row r="11" spans="1:23" ht="13" x14ac:dyDescent="0.25">
      <c r="B11" s="32"/>
      <c r="C11" s="175"/>
      <c r="D11" s="33" t="s">
        <v>32</v>
      </c>
      <c r="E11" s="181"/>
      <c r="F11" s="175"/>
      <c r="G11" s="175"/>
      <c r="H11" s="182"/>
      <c r="I11" s="205"/>
      <c r="J11" s="206"/>
      <c r="K11" s="207"/>
      <c r="M11" s="28" t="s">
        <v>33</v>
      </c>
      <c r="N11" s="34">
        <f>$T$8/ABS($T$9)</f>
        <v>1.4289855072463769</v>
      </c>
      <c r="O11" s="35">
        <f>$U$8/ABS($U$9)</f>
        <v>1.283068783068783</v>
      </c>
      <c r="P11" s="34">
        <f>$V$8/ABS($V$9)</f>
        <v>1.3288888888888888</v>
      </c>
      <c r="Q11" s="35">
        <f>$W$8/ABS($W$9)</f>
        <v>1.2286902286902286</v>
      </c>
      <c r="R11" s="20"/>
      <c r="S11" s="31"/>
      <c r="T11" s="31"/>
      <c r="U11" s="31"/>
      <c r="V11" s="31"/>
      <c r="W11" s="31"/>
    </row>
    <row r="12" spans="1:23" ht="54.5" customHeight="1" x14ac:dyDescent="0.25">
      <c r="B12" s="36">
        <v>44835</v>
      </c>
      <c r="C12" s="176">
        <v>-100</v>
      </c>
      <c r="D12" s="37" t="s">
        <v>34</v>
      </c>
      <c r="E12" s="151">
        <v>0</v>
      </c>
      <c r="F12" s="152">
        <v>-100</v>
      </c>
      <c r="G12" s="151">
        <v>0</v>
      </c>
      <c r="H12" s="165">
        <v>0</v>
      </c>
      <c r="I12" s="38" t="s">
        <v>35</v>
      </c>
      <c r="J12" s="203">
        <v>16000</v>
      </c>
      <c r="K12" s="204">
        <v>700</v>
      </c>
      <c r="L12" s="39"/>
      <c r="M12" s="40"/>
      <c r="O12" s="41"/>
    </row>
    <row r="13" spans="1:23" ht="13" x14ac:dyDescent="0.25">
      <c r="B13" s="36">
        <v>44849</v>
      </c>
      <c r="C13" s="176">
        <v>-10000</v>
      </c>
      <c r="D13" s="42" t="s">
        <v>21</v>
      </c>
      <c r="E13" s="151">
        <v>0</v>
      </c>
      <c r="F13" s="152">
        <v>0</v>
      </c>
      <c r="G13" s="151">
        <v>-10000</v>
      </c>
      <c r="H13" s="165">
        <v>-10000</v>
      </c>
      <c r="I13" s="208" t="s">
        <v>36</v>
      </c>
      <c r="J13" s="200">
        <v>26000</v>
      </c>
      <c r="K13" s="201">
        <v>700</v>
      </c>
      <c r="O13" s="43"/>
      <c r="Q13" s="44"/>
      <c r="R13" s="45"/>
    </row>
    <row r="14" spans="1:23" ht="28" customHeight="1" x14ac:dyDescent="0.25">
      <c r="B14" s="46">
        <v>44849</v>
      </c>
      <c r="C14" s="146">
        <v>-500</v>
      </c>
      <c r="D14" s="47" t="s">
        <v>29</v>
      </c>
      <c r="E14" s="151">
        <v>0</v>
      </c>
      <c r="F14" s="152">
        <v>0</v>
      </c>
      <c r="G14" s="151">
        <v>-500</v>
      </c>
      <c r="H14" s="165">
        <v>-500</v>
      </c>
      <c r="I14" s="209" t="s">
        <v>30</v>
      </c>
      <c r="J14" s="210">
        <v>26500</v>
      </c>
      <c r="K14" s="211">
        <v>1200</v>
      </c>
      <c r="L14" s="48"/>
      <c r="M14" s="575" t="s">
        <v>37</v>
      </c>
      <c r="N14" s="576"/>
      <c r="O14" s="576"/>
      <c r="P14" s="577"/>
      <c r="Q14" s="49"/>
      <c r="R14" s="50"/>
    </row>
    <row r="15" spans="1:23" ht="26.5" thickBot="1" x14ac:dyDescent="0.3">
      <c r="B15" s="51"/>
      <c r="C15" s="177"/>
      <c r="D15" s="52" t="s">
        <v>38</v>
      </c>
      <c r="E15" s="183"/>
      <c r="F15" s="177"/>
      <c r="G15" s="177"/>
      <c r="H15" s="184"/>
      <c r="I15" s="205"/>
      <c r="J15" s="206"/>
      <c r="K15" s="207"/>
      <c r="M15" s="19" t="s">
        <v>23</v>
      </c>
      <c r="N15" s="23" t="s">
        <v>39</v>
      </c>
      <c r="O15" s="53" t="s">
        <v>40</v>
      </c>
      <c r="P15" s="54" t="s">
        <v>41</v>
      </c>
      <c r="R15" s="20"/>
      <c r="S15" s="31"/>
      <c r="T15" s="31"/>
      <c r="U15" s="31"/>
      <c r="V15" s="31"/>
      <c r="W15" s="31"/>
    </row>
    <row r="16" spans="1:23" ht="29.5" customHeight="1" x14ac:dyDescent="0.25">
      <c r="B16" s="55">
        <v>44880</v>
      </c>
      <c r="C16" s="148">
        <v>-700</v>
      </c>
      <c r="D16" s="56" t="s">
        <v>25</v>
      </c>
      <c r="E16" s="156">
        <v>0</v>
      </c>
      <c r="F16" s="157">
        <v>0</v>
      </c>
      <c r="G16" s="156">
        <v>0</v>
      </c>
      <c r="H16" s="158">
        <v>-700</v>
      </c>
      <c r="I16" s="209" t="s">
        <v>42</v>
      </c>
      <c r="J16" s="212">
        <v>26500</v>
      </c>
      <c r="K16" s="213">
        <v>1200</v>
      </c>
      <c r="L16" s="57"/>
      <c r="M16" s="28" t="s">
        <v>43</v>
      </c>
      <c r="N16" s="58" t="s">
        <v>44</v>
      </c>
      <c r="O16" s="58" t="s">
        <v>44</v>
      </c>
      <c r="P16" s="58" t="s">
        <v>44</v>
      </c>
    </row>
    <row r="17" spans="2:23" ht="30" customHeight="1" thickBot="1" x14ac:dyDescent="0.3">
      <c r="B17" s="59">
        <v>44880</v>
      </c>
      <c r="C17" s="149">
        <v>700</v>
      </c>
      <c r="D17" s="60" t="s">
        <v>29</v>
      </c>
      <c r="E17" s="159">
        <v>0</v>
      </c>
      <c r="F17" s="160">
        <v>0</v>
      </c>
      <c r="G17" s="159">
        <v>700</v>
      </c>
      <c r="H17" s="161">
        <v>700</v>
      </c>
      <c r="I17" s="208" t="s">
        <v>45</v>
      </c>
      <c r="J17" s="212">
        <v>26500</v>
      </c>
      <c r="K17" s="213">
        <v>500</v>
      </c>
      <c r="L17" s="57"/>
      <c r="M17" s="28" t="s">
        <v>46</v>
      </c>
      <c r="N17" s="58" t="s">
        <v>44</v>
      </c>
      <c r="O17" s="58" t="s">
        <v>44</v>
      </c>
      <c r="P17" s="58" t="s">
        <v>44</v>
      </c>
    </row>
    <row r="18" spans="2:23" ht="14.5" customHeight="1" x14ac:dyDescent="0.25">
      <c r="B18" s="36">
        <v>45017</v>
      </c>
      <c r="C18" s="176">
        <v>-15000</v>
      </c>
      <c r="D18" s="61" t="s">
        <v>47</v>
      </c>
      <c r="E18" s="162">
        <v>-15000</v>
      </c>
      <c r="F18" s="163">
        <v>-15000</v>
      </c>
      <c r="G18" s="162">
        <v>-15000</v>
      </c>
      <c r="H18" s="164">
        <v>-15000</v>
      </c>
      <c r="I18" s="214" t="s">
        <v>48</v>
      </c>
      <c r="J18" s="212">
        <v>26500</v>
      </c>
      <c r="K18" s="213">
        <v>500</v>
      </c>
      <c r="L18" s="57"/>
      <c r="M18" s="40"/>
      <c r="O18" s="41"/>
    </row>
    <row r="19" spans="2:23" ht="56" customHeight="1" x14ac:dyDescent="0.25">
      <c r="B19" s="46">
        <v>45017</v>
      </c>
      <c r="C19" s="146">
        <v>-1000</v>
      </c>
      <c r="D19" s="62" t="s">
        <v>49</v>
      </c>
      <c r="E19" s="151">
        <v>0</v>
      </c>
      <c r="F19" s="152">
        <v>-1000</v>
      </c>
      <c r="G19" s="151">
        <v>0</v>
      </c>
      <c r="H19" s="165">
        <v>-1000</v>
      </c>
      <c r="I19" s="214" t="s">
        <v>50</v>
      </c>
      <c r="J19" s="212">
        <v>26500</v>
      </c>
      <c r="K19" s="213">
        <v>500</v>
      </c>
      <c r="L19" s="57"/>
      <c r="M19" s="63"/>
      <c r="N19" s="64"/>
      <c r="O19" s="64"/>
      <c r="P19" s="65"/>
    </row>
    <row r="20" spans="2:23" ht="13" customHeight="1" x14ac:dyDescent="0.25">
      <c r="B20" s="32"/>
      <c r="C20" s="175"/>
      <c r="D20" s="33" t="s">
        <v>51</v>
      </c>
      <c r="E20" s="181"/>
      <c r="F20" s="175"/>
      <c r="G20" s="175"/>
      <c r="H20" s="182"/>
      <c r="I20" s="205"/>
      <c r="J20" s="206"/>
      <c r="K20" s="207"/>
      <c r="M20" s="584" t="s">
        <v>52</v>
      </c>
      <c r="N20" s="585"/>
      <c r="O20" s="585"/>
      <c r="P20" s="586"/>
      <c r="R20" s="20"/>
      <c r="S20" s="31"/>
      <c r="T20" s="31"/>
      <c r="U20" s="31"/>
      <c r="V20" s="31"/>
      <c r="W20" s="31"/>
    </row>
    <row r="21" spans="2:23" ht="26" x14ac:dyDescent="0.25">
      <c r="B21" s="46">
        <v>45019</v>
      </c>
      <c r="C21" s="146">
        <v>15000</v>
      </c>
      <c r="D21" s="62" t="s">
        <v>53</v>
      </c>
      <c r="E21" s="151">
        <v>0</v>
      </c>
      <c r="F21" s="152">
        <v>0</v>
      </c>
      <c r="G21" s="151">
        <v>15000</v>
      </c>
      <c r="H21" s="165">
        <v>15000</v>
      </c>
      <c r="I21" s="208" t="s">
        <v>54</v>
      </c>
      <c r="J21" s="215">
        <v>11500</v>
      </c>
      <c r="K21" s="216">
        <v>500</v>
      </c>
      <c r="L21" s="66"/>
      <c r="M21" s="67" t="s">
        <v>23</v>
      </c>
      <c r="N21" s="68" t="s">
        <v>39</v>
      </c>
      <c r="O21" s="68" t="s">
        <v>40</v>
      </c>
      <c r="P21" s="69" t="s">
        <v>41</v>
      </c>
      <c r="Q21" s="70"/>
    </row>
    <row r="22" spans="2:23" ht="13" x14ac:dyDescent="0.25">
      <c r="B22" s="46">
        <v>45019</v>
      </c>
      <c r="C22" s="146">
        <v>1000</v>
      </c>
      <c r="D22" s="62" t="s">
        <v>55</v>
      </c>
      <c r="E22" s="151">
        <v>0</v>
      </c>
      <c r="F22" s="152">
        <v>0</v>
      </c>
      <c r="G22" s="151">
        <v>0</v>
      </c>
      <c r="H22" s="165">
        <v>1000</v>
      </c>
      <c r="I22" s="208" t="s">
        <v>54</v>
      </c>
      <c r="J22" s="215">
        <v>10500</v>
      </c>
      <c r="K22" s="217">
        <v>500</v>
      </c>
      <c r="L22" s="71"/>
      <c r="M22" s="72" t="s">
        <v>56</v>
      </c>
      <c r="N22" s="373"/>
      <c r="O22" s="373"/>
      <c r="P22" s="58" t="s">
        <v>44</v>
      </c>
      <c r="Q22" s="41"/>
    </row>
    <row r="23" spans="2:23" ht="13" x14ac:dyDescent="0.25">
      <c r="B23" s="32"/>
      <c r="C23" s="175"/>
      <c r="D23" s="33" t="s">
        <v>57</v>
      </c>
      <c r="E23" s="181"/>
      <c r="F23" s="175"/>
      <c r="G23" s="175"/>
      <c r="H23" s="182"/>
      <c r="I23" s="205"/>
      <c r="J23" s="206"/>
      <c r="K23" s="207"/>
      <c r="M23" s="73" t="s">
        <v>58</v>
      </c>
      <c r="N23" s="373"/>
      <c r="O23" s="373"/>
      <c r="P23" s="58" t="s">
        <v>44</v>
      </c>
      <c r="R23" s="20"/>
      <c r="S23" s="31"/>
      <c r="T23" s="31"/>
      <c r="U23" s="31"/>
      <c r="V23" s="31"/>
      <c r="W23" s="31"/>
    </row>
    <row r="24" spans="2:23" ht="15.5" customHeight="1" thickBot="1" x14ac:dyDescent="0.3">
      <c r="B24" s="26">
        <v>45061</v>
      </c>
      <c r="C24" s="174">
        <v>-3500</v>
      </c>
      <c r="D24" s="74" t="s">
        <v>47</v>
      </c>
      <c r="E24" s="185">
        <v>-3500</v>
      </c>
      <c r="F24" s="186">
        <v>-3500</v>
      </c>
      <c r="G24" s="185">
        <v>-3500</v>
      </c>
      <c r="H24" s="187">
        <v>-3500</v>
      </c>
      <c r="I24" s="208" t="s">
        <v>59</v>
      </c>
      <c r="J24" s="215">
        <v>10500</v>
      </c>
      <c r="K24" s="217">
        <v>500</v>
      </c>
      <c r="L24" s="71"/>
    </row>
    <row r="25" spans="2:23" ht="32.5" customHeight="1" x14ac:dyDescent="0.25">
      <c r="B25" s="55">
        <v>45061</v>
      </c>
      <c r="C25" s="148">
        <v>-500</v>
      </c>
      <c r="D25" s="75" t="s">
        <v>21</v>
      </c>
      <c r="E25" s="156">
        <v>0</v>
      </c>
      <c r="F25" s="157">
        <v>0</v>
      </c>
      <c r="G25" s="156">
        <v>-500</v>
      </c>
      <c r="H25" s="158">
        <v>-500</v>
      </c>
      <c r="I25" s="208" t="s">
        <v>60</v>
      </c>
      <c r="J25" s="212">
        <v>10500</v>
      </c>
      <c r="K25" s="213">
        <v>500</v>
      </c>
      <c r="L25" s="57"/>
    </row>
    <row r="26" spans="2:23" ht="31.5" customHeight="1" thickBot="1" x14ac:dyDescent="0.3">
      <c r="B26" s="59">
        <v>45061</v>
      </c>
      <c r="C26" s="149">
        <v>500</v>
      </c>
      <c r="D26" s="76" t="s">
        <v>29</v>
      </c>
      <c r="E26" s="159">
        <v>0</v>
      </c>
      <c r="F26" s="160">
        <v>0</v>
      </c>
      <c r="G26" s="159">
        <v>500</v>
      </c>
      <c r="H26" s="161">
        <v>500</v>
      </c>
      <c r="I26" s="208" t="s">
        <v>45</v>
      </c>
      <c r="J26" s="212">
        <v>10500</v>
      </c>
      <c r="K26" s="213">
        <v>0</v>
      </c>
      <c r="L26" s="57"/>
    </row>
    <row r="27" spans="2:23" ht="14.5" customHeight="1" x14ac:dyDescent="0.25">
      <c r="B27" s="36">
        <v>45108</v>
      </c>
      <c r="C27" s="176">
        <v>1500</v>
      </c>
      <c r="D27" s="37" t="s">
        <v>61</v>
      </c>
      <c r="E27" s="162">
        <v>1500</v>
      </c>
      <c r="F27" s="163">
        <v>1500</v>
      </c>
      <c r="G27" s="162">
        <v>1500</v>
      </c>
      <c r="H27" s="164">
        <v>1500</v>
      </c>
      <c r="I27" s="208" t="s">
        <v>62</v>
      </c>
      <c r="J27" s="212">
        <v>10500</v>
      </c>
      <c r="K27" s="213">
        <v>0</v>
      </c>
      <c r="L27" s="57"/>
      <c r="M27" s="40"/>
      <c r="O27" s="41"/>
    </row>
    <row r="28" spans="2:23" ht="14.5" customHeight="1" x14ac:dyDescent="0.25">
      <c r="B28" s="46">
        <v>45138</v>
      </c>
      <c r="C28" s="146">
        <v>-7000</v>
      </c>
      <c r="D28" s="77" t="s">
        <v>47</v>
      </c>
      <c r="E28" s="151">
        <v>-7000</v>
      </c>
      <c r="F28" s="152">
        <v>-7000</v>
      </c>
      <c r="G28" s="151">
        <v>-7000</v>
      </c>
      <c r="H28" s="165">
        <v>-7000</v>
      </c>
      <c r="I28" s="208" t="s">
        <v>63</v>
      </c>
      <c r="J28" s="212">
        <v>10500</v>
      </c>
      <c r="K28" s="213">
        <v>0</v>
      </c>
      <c r="L28" s="66"/>
    </row>
    <row r="29" spans="2:23" ht="14.5" customHeight="1" x14ac:dyDescent="0.25">
      <c r="B29" s="46">
        <v>45138</v>
      </c>
      <c r="C29" s="146">
        <v>-700</v>
      </c>
      <c r="D29" s="77" t="s">
        <v>49</v>
      </c>
      <c r="E29" s="151">
        <v>0</v>
      </c>
      <c r="F29" s="152">
        <v>-700</v>
      </c>
      <c r="G29" s="151">
        <v>0</v>
      </c>
      <c r="H29" s="165">
        <v>-700</v>
      </c>
      <c r="I29" s="208"/>
      <c r="J29" s="212">
        <v>10500</v>
      </c>
      <c r="K29" s="213">
        <v>0</v>
      </c>
      <c r="L29" s="66"/>
    </row>
    <row r="30" spans="2:23" ht="14.5" customHeight="1" x14ac:dyDescent="0.25">
      <c r="B30" s="22">
        <v>45138</v>
      </c>
      <c r="C30" s="145">
        <v>-2300</v>
      </c>
      <c r="D30" s="78" t="s">
        <v>64</v>
      </c>
      <c r="E30" s="151">
        <v>-2300</v>
      </c>
      <c r="F30" s="152">
        <v>-2300</v>
      </c>
      <c r="G30" s="151">
        <v>-2300</v>
      </c>
      <c r="H30" s="165">
        <v>-2300</v>
      </c>
      <c r="I30" s="208" t="s">
        <v>65</v>
      </c>
      <c r="J30" s="212">
        <v>10500</v>
      </c>
      <c r="K30" s="213">
        <v>2300</v>
      </c>
      <c r="L30" s="66"/>
    </row>
    <row r="31" spans="2:23" ht="14.5" customHeight="1" x14ac:dyDescent="0.25">
      <c r="B31" s="32"/>
      <c r="C31" s="175"/>
      <c r="D31" s="33" t="s">
        <v>66</v>
      </c>
      <c r="E31" s="181"/>
      <c r="F31" s="175"/>
      <c r="G31" s="175"/>
      <c r="H31" s="182"/>
      <c r="I31" s="205"/>
      <c r="J31" s="206"/>
      <c r="K31" s="207"/>
      <c r="R31" s="20"/>
      <c r="S31" s="31"/>
      <c r="T31" s="31"/>
      <c r="U31" s="31"/>
      <c r="V31" s="31"/>
      <c r="W31" s="31"/>
    </row>
    <row r="32" spans="2:23" ht="14.5" customHeight="1" thickBot="1" x14ac:dyDescent="0.3">
      <c r="B32" s="79">
        <v>45153</v>
      </c>
      <c r="C32" s="178">
        <v>2000</v>
      </c>
      <c r="D32" s="80" t="s">
        <v>61</v>
      </c>
      <c r="E32" s="185">
        <v>2000</v>
      </c>
      <c r="F32" s="186">
        <v>2000</v>
      </c>
      <c r="G32" s="185">
        <v>2000</v>
      </c>
      <c r="H32" s="187">
        <v>2000</v>
      </c>
      <c r="I32" s="208"/>
      <c r="J32" s="212">
        <v>10500</v>
      </c>
      <c r="K32" s="213">
        <v>2300</v>
      </c>
      <c r="L32" s="66"/>
    </row>
    <row r="33" spans="2:23" ht="28.5" customHeight="1" x14ac:dyDescent="0.25">
      <c r="B33" s="81">
        <v>45245</v>
      </c>
      <c r="C33" s="179">
        <v>-100</v>
      </c>
      <c r="D33" s="82" t="s">
        <v>34</v>
      </c>
      <c r="E33" s="156">
        <v>0</v>
      </c>
      <c r="F33" s="157">
        <v>-100</v>
      </c>
      <c r="G33" s="156">
        <v>0</v>
      </c>
      <c r="H33" s="158">
        <v>0</v>
      </c>
      <c r="I33" s="208" t="s">
        <v>122</v>
      </c>
      <c r="J33" s="212">
        <v>10500</v>
      </c>
      <c r="K33" s="213">
        <v>2300</v>
      </c>
      <c r="L33" s="66"/>
      <c r="M33" s="40"/>
      <c r="O33" s="41"/>
    </row>
    <row r="34" spans="2:23" ht="30" customHeight="1" thickBot="1" x14ac:dyDescent="0.3">
      <c r="B34" s="83">
        <v>45245</v>
      </c>
      <c r="C34" s="180">
        <v>100</v>
      </c>
      <c r="D34" s="84" t="s">
        <v>64</v>
      </c>
      <c r="E34" s="159">
        <v>100</v>
      </c>
      <c r="F34" s="160">
        <v>100</v>
      </c>
      <c r="G34" s="159">
        <v>100</v>
      </c>
      <c r="H34" s="161">
        <v>100</v>
      </c>
      <c r="I34" s="208" t="s">
        <v>45</v>
      </c>
      <c r="J34" s="212">
        <v>10500</v>
      </c>
      <c r="K34" s="213">
        <v>2200</v>
      </c>
      <c r="L34" s="66"/>
    </row>
    <row r="35" spans="2:23" x14ac:dyDescent="0.25">
      <c r="B35" s="85">
        <v>45245</v>
      </c>
      <c r="C35" s="150">
        <v>-7500</v>
      </c>
      <c r="D35" s="86" t="s">
        <v>47</v>
      </c>
      <c r="E35" s="162">
        <v>-7500</v>
      </c>
      <c r="F35" s="163">
        <v>-7500</v>
      </c>
      <c r="G35" s="162">
        <v>-7500</v>
      </c>
      <c r="H35" s="164">
        <v>-7500</v>
      </c>
      <c r="I35" s="208" t="s">
        <v>67</v>
      </c>
      <c r="J35" s="212">
        <v>10500</v>
      </c>
      <c r="K35" s="213">
        <v>2200</v>
      </c>
      <c r="L35" s="66"/>
    </row>
    <row r="36" spans="2:23" x14ac:dyDescent="0.25">
      <c r="B36" s="22">
        <v>45245</v>
      </c>
      <c r="C36" s="145">
        <v>-700</v>
      </c>
      <c r="D36" s="78" t="s">
        <v>49</v>
      </c>
      <c r="E36" s="151">
        <v>0</v>
      </c>
      <c r="F36" s="152">
        <v>-700</v>
      </c>
      <c r="G36" s="151">
        <v>0</v>
      </c>
      <c r="H36" s="165">
        <v>-700</v>
      </c>
      <c r="I36" s="208"/>
      <c r="J36" s="212">
        <v>10500</v>
      </c>
      <c r="K36" s="213">
        <v>2200</v>
      </c>
      <c r="L36" s="66"/>
    </row>
    <row r="37" spans="2:23" ht="13.5" thickBot="1" x14ac:dyDescent="0.3">
      <c r="B37" s="51"/>
      <c r="C37" s="177"/>
      <c r="D37" s="52" t="s">
        <v>68</v>
      </c>
      <c r="E37" s="183"/>
      <c r="F37" s="177"/>
      <c r="G37" s="177"/>
      <c r="H37" s="184"/>
      <c r="I37" s="205"/>
      <c r="J37" s="206"/>
      <c r="K37" s="207"/>
      <c r="R37" s="20"/>
      <c r="S37" s="31"/>
      <c r="T37" s="31"/>
      <c r="U37" s="31"/>
      <c r="V37" s="31"/>
      <c r="W37" s="31"/>
    </row>
    <row r="38" spans="2:23" ht="31" customHeight="1" x14ac:dyDescent="0.25">
      <c r="B38" s="81">
        <v>45427</v>
      </c>
      <c r="C38" s="179">
        <v>-700</v>
      </c>
      <c r="D38" s="87" t="s">
        <v>49</v>
      </c>
      <c r="E38" s="156">
        <v>0</v>
      </c>
      <c r="F38" s="157">
        <v>-700</v>
      </c>
      <c r="G38" s="156">
        <v>0</v>
      </c>
      <c r="H38" s="158">
        <v>-700</v>
      </c>
      <c r="I38" s="209" t="s">
        <v>121</v>
      </c>
      <c r="J38" s="212">
        <v>10500</v>
      </c>
      <c r="K38" s="213">
        <v>2200</v>
      </c>
      <c r="L38" s="66"/>
    </row>
    <row r="39" spans="2:23" ht="30" customHeight="1" thickBot="1" x14ac:dyDescent="0.3">
      <c r="B39" s="83">
        <v>45427</v>
      </c>
      <c r="C39" s="180">
        <v>700</v>
      </c>
      <c r="D39" s="88" t="s">
        <v>64</v>
      </c>
      <c r="E39" s="159">
        <v>700</v>
      </c>
      <c r="F39" s="160">
        <v>700</v>
      </c>
      <c r="G39" s="159">
        <v>700</v>
      </c>
      <c r="H39" s="161">
        <v>700</v>
      </c>
      <c r="I39" s="208" t="s">
        <v>45</v>
      </c>
      <c r="J39" s="212">
        <v>10500</v>
      </c>
      <c r="K39" s="213">
        <v>1500</v>
      </c>
      <c r="L39" s="66"/>
    </row>
    <row r="40" spans="2:23" ht="29.5" customHeight="1" x14ac:dyDescent="0.25">
      <c r="B40" s="85">
        <v>45473</v>
      </c>
      <c r="C40" s="150">
        <v>200</v>
      </c>
      <c r="D40" s="86" t="s">
        <v>69</v>
      </c>
      <c r="E40" s="162">
        <v>200</v>
      </c>
      <c r="F40" s="163">
        <v>0</v>
      </c>
      <c r="G40" s="162">
        <v>200</v>
      </c>
      <c r="H40" s="164">
        <v>0</v>
      </c>
      <c r="I40" s="218" t="s">
        <v>119</v>
      </c>
      <c r="J40" s="212">
        <v>10500</v>
      </c>
      <c r="K40" s="213">
        <v>1500</v>
      </c>
      <c r="L40" s="66"/>
    </row>
    <row r="41" spans="2:23" ht="70" customHeight="1" x14ac:dyDescent="0.25">
      <c r="B41" s="22">
        <v>45473</v>
      </c>
      <c r="C41" s="145">
        <v>100</v>
      </c>
      <c r="D41" s="89" t="s">
        <v>70</v>
      </c>
      <c r="E41" s="151">
        <v>100</v>
      </c>
      <c r="F41" s="152">
        <v>0</v>
      </c>
      <c r="G41" s="151">
        <v>100</v>
      </c>
      <c r="H41" s="165">
        <v>100</v>
      </c>
      <c r="I41" s="218" t="s">
        <v>146</v>
      </c>
      <c r="J41" s="212">
        <v>10500</v>
      </c>
      <c r="K41" s="213">
        <v>1500</v>
      </c>
      <c r="L41" s="66"/>
    </row>
    <row r="42" spans="2:23" ht="32" customHeight="1" x14ac:dyDescent="0.25">
      <c r="B42" s="22">
        <v>45473</v>
      </c>
      <c r="C42" s="145">
        <v>500</v>
      </c>
      <c r="D42" s="89" t="s">
        <v>71</v>
      </c>
      <c r="E42" s="151">
        <v>500</v>
      </c>
      <c r="F42" s="152">
        <v>0</v>
      </c>
      <c r="G42" s="151">
        <v>500</v>
      </c>
      <c r="H42" s="165">
        <v>0</v>
      </c>
      <c r="I42" s="218" t="s">
        <v>120</v>
      </c>
      <c r="J42" s="212">
        <v>10500</v>
      </c>
      <c r="K42" s="213">
        <v>1500</v>
      </c>
      <c r="L42" s="66"/>
    </row>
    <row r="43" spans="2:23" ht="28" customHeight="1" x14ac:dyDescent="0.25">
      <c r="B43" s="22">
        <v>45473</v>
      </c>
      <c r="C43" s="145">
        <v>10500</v>
      </c>
      <c r="D43" s="90" t="s">
        <v>72</v>
      </c>
      <c r="E43" s="151">
        <v>0</v>
      </c>
      <c r="F43" s="152">
        <v>0</v>
      </c>
      <c r="G43" s="151">
        <v>10500</v>
      </c>
      <c r="H43" s="165">
        <v>10500</v>
      </c>
      <c r="I43" s="218" t="s">
        <v>89</v>
      </c>
      <c r="J43" s="219">
        <v>10500</v>
      </c>
      <c r="K43" s="220">
        <v>1500</v>
      </c>
      <c r="L43" s="66"/>
    </row>
    <row r="44" spans="2:23" ht="13" thickBot="1" x14ac:dyDescent="0.3">
      <c r="B44" s="22">
        <v>45473</v>
      </c>
      <c r="C44" s="145">
        <v>45000</v>
      </c>
      <c r="D44" s="89" t="s">
        <v>73</v>
      </c>
      <c r="E44" s="151">
        <v>45000</v>
      </c>
      <c r="F44" s="152">
        <v>45000</v>
      </c>
      <c r="G44" s="151">
        <v>45000</v>
      </c>
      <c r="H44" s="165">
        <v>45000</v>
      </c>
      <c r="I44" s="221"/>
      <c r="J44" s="222">
        <v>10500</v>
      </c>
      <c r="K44" s="223">
        <v>1500</v>
      </c>
      <c r="L44" s="66"/>
    </row>
    <row r="45" spans="2:23" x14ac:dyDescent="0.25">
      <c r="B45" s="22"/>
      <c r="C45" s="145"/>
      <c r="D45" s="89"/>
      <c r="E45" s="151">
        <v>0</v>
      </c>
      <c r="F45" s="152">
        <v>0</v>
      </c>
      <c r="G45" s="151">
        <v>0</v>
      </c>
      <c r="H45" s="165">
        <v>0</v>
      </c>
      <c r="I45" s="91"/>
      <c r="J45" s="92"/>
      <c r="K45" s="93"/>
      <c r="L45" s="66"/>
    </row>
    <row r="46" spans="2:23" x14ac:dyDescent="0.25">
      <c r="B46" s="22"/>
      <c r="C46" s="145"/>
      <c r="D46" s="89"/>
      <c r="E46" s="151">
        <v>0</v>
      </c>
      <c r="F46" s="152">
        <v>0</v>
      </c>
      <c r="G46" s="151">
        <v>0</v>
      </c>
      <c r="H46" s="165">
        <v>0</v>
      </c>
      <c r="I46" s="91"/>
      <c r="J46" s="92"/>
      <c r="K46" s="93"/>
      <c r="L46" s="66"/>
    </row>
    <row r="47" spans="2:23" x14ac:dyDescent="0.25">
      <c r="B47" s="22"/>
      <c r="C47" s="145"/>
      <c r="D47" s="89"/>
      <c r="E47" s="151">
        <v>0</v>
      </c>
      <c r="F47" s="152">
        <v>0</v>
      </c>
      <c r="G47" s="151">
        <v>0</v>
      </c>
      <c r="H47" s="165">
        <v>0</v>
      </c>
      <c r="I47" s="91"/>
      <c r="J47" s="92"/>
      <c r="K47" s="93"/>
      <c r="L47" s="66"/>
    </row>
    <row r="48" spans="2:23" x14ac:dyDescent="0.25">
      <c r="B48" s="22"/>
      <c r="C48" s="145"/>
      <c r="D48" s="89"/>
      <c r="E48" s="151">
        <v>0</v>
      </c>
      <c r="F48" s="152">
        <v>0</v>
      </c>
      <c r="G48" s="151">
        <v>0</v>
      </c>
      <c r="H48" s="165">
        <v>0</v>
      </c>
      <c r="I48" s="91"/>
      <c r="J48" s="92"/>
      <c r="K48" s="93"/>
      <c r="L48" s="66"/>
    </row>
    <row r="49" spans="2:12" x14ac:dyDescent="0.25">
      <c r="B49" s="22"/>
      <c r="C49" s="145"/>
      <c r="D49" s="89"/>
      <c r="E49" s="151">
        <v>0</v>
      </c>
      <c r="F49" s="152">
        <v>0</v>
      </c>
      <c r="G49" s="151">
        <v>0</v>
      </c>
      <c r="H49" s="165">
        <v>0</v>
      </c>
      <c r="I49" s="91"/>
      <c r="J49" s="92"/>
      <c r="K49" s="93"/>
      <c r="L49" s="66"/>
    </row>
    <row r="50" spans="2:12" x14ac:dyDescent="0.25">
      <c r="B50" s="22"/>
      <c r="C50" s="145"/>
      <c r="D50" s="89"/>
      <c r="E50" s="151">
        <v>0</v>
      </c>
      <c r="F50" s="152">
        <v>0</v>
      </c>
      <c r="G50" s="151">
        <v>0</v>
      </c>
      <c r="H50" s="165">
        <v>0</v>
      </c>
      <c r="I50" s="91"/>
      <c r="J50" s="92"/>
      <c r="K50" s="93"/>
      <c r="L50" s="66"/>
    </row>
    <row r="51" spans="2:12" x14ac:dyDescent="0.25">
      <c r="B51" s="22"/>
      <c r="C51" s="145"/>
      <c r="D51" s="89"/>
      <c r="E51" s="151">
        <v>0</v>
      </c>
      <c r="F51" s="152">
        <v>0</v>
      </c>
      <c r="G51" s="151">
        <v>0</v>
      </c>
      <c r="H51" s="165">
        <v>0</v>
      </c>
      <c r="I51" s="91"/>
      <c r="J51" s="92"/>
      <c r="K51" s="93"/>
      <c r="L51" s="66"/>
    </row>
    <row r="52" spans="2:12" x14ac:dyDescent="0.25">
      <c r="B52" s="22"/>
      <c r="C52" s="145"/>
      <c r="D52" s="89"/>
      <c r="E52" s="151">
        <v>0</v>
      </c>
      <c r="F52" s="152">
        <v>0</v>
      </c>
      <c r="G52" s="151">
        <v>0</v>
      </c>
      <c r="H52" s="165">
        <v>0</v>
      </c>
      <c r="I52" s="91"/>
      <c r="J52" s="92"/>
      <c r="K52" s="93"/>
      <c r="L52" s="66"/>
    </row>
    <row r="53" spans="2:12" x14ac:dyDescent="0.25">
      <c r="B53" s="22"/>
      <c r="C53" s="145"/>
      <c r="D53" s="89"/>
      <c r="E53" s="151">
        <v>0</v>
      </c>
      <c r="F53" s="152">
        <v>0</v>
      </c>
      <c r="G53" s="151">
        <v>0</v>
      </c>
      <c r="H53" s="165">
        <v>0</v>
      </c>
      <c r="I53" s="91"/>
      <c r="J53" s="92"/>
      <c r="K53" s="93"/>
      <c r="L53" s="66"/>
    </row>
    <row r="54" spans="2:12" x14ac:dyDescent="0.25">
      <c r="B54" s="22"/>
      <c r="C54" s="145"/>
      <c r="D54" s="89"/>
      <c r="E54" s="151">
        <v>0</v>
      </c>
      <c r="F54" s="152">
        <v>0</v>
      </c>
      <c r="G54" s="151">
        <v>0</v>
      </c>
      <c r="H54" s="165">
        <v>0</v>
      </c>
      <c r="I54" s="91"/>
      <c r="J54" s="92"/>
      <c r="K54" s="93"/>
      <c r="L54" s="66"/>
    </row>
    <row r="55" spans="2:12" x14ac:dyDescent="0.25">
      <c r="B55" s="22"/>
      <c r="C55" s="145"/>
      <c r="D55" s="89"/>
      <c r="E55" s="151">
        <v>0</v>
      </c>
      <c r="F55" s="152">
        <v>0</v>
      </c>
      <c r="G55" s="151">
        <v>0</v>
      </c>
      <c r="H55" s="165">
        <v>0</v>
      </c>
      <c r="I55" s="91"/>
      <c r="J55" s="92"/>
      <c r="K55" s="93"/>
      <c r="L55" s="66"/>
    </row>
    <row r="56" spans="2:12" x14ac:dyDescent="0.25">
      <c r="B56" s="22"/>
      <c r="C56" s="145"/>
      <c r="D56" s="89"/>
      <c r="E56" s="151">
        <v>0</v>
      </c>
      <c r="F56" s="152">
        <v>0</v>
      </c>
      <c r="G56" s="151">
        <v>0</v>
      </c>
      <c r="H56" s="165">
        <v>0</v>
      </c>
      <c r="I56" s="91"/>
      <c r="J56" s="92"/>
      <c r="K56" s="93"/>
      <c r="L56" s="66"/>
    </row>
    <row r="57" spans="2:12" x14ac:dyDescent="0.25">
      <c r="B57" s="22"/>
      <c r="C57" s="145"/>
      <c r="D57" s="89"/>
      <c r="E57" s="151">
        <v>0</v>
      </c>
      <c r="F57" s="152">
        <v>0</v>
      </c>
      <c r="G57" s="151">
        <v>0</v>
      </c>
      <c r="H57" s="165">
        <v>0</v>
      </c>
      <c r="I57" s="91"/>
      <c r="J57" s="92"/>
      <c r="K57" s="93"/>
      <c r="L57" s="66"/>
    </row>
    <row r="58" spans="2:12" x14ac:dyDescent="0.25">
      <c r="B58" s="22"/>
      <c r="C58" s="145"/>
      <c r="D58" s="89"/>
      <c r="E58" s="151">
        <v>0</v>
      </c>
      <c r="F58" s="152">
        <v>0</v>
      </c>
      <c r="G58" s="151">
        <v>0</v>
      </c>
      <c r="H58" s="165">
        <v>0</v>
      </c>
      <c r="I58" s="91"/>
      <c r="J58" s="92"/>
      <c r="K58" s="93"/>
      <c r="L58" s="66"/>
    </row>
    <row r="59" spans="2:12" x14ac:dyDescent="0.25">
      <c r="B59" s="22"/>
      <c r="C59" s="145"/>
      <c r="D59" s="89"/>
      <c r="E59" s="151">
        <v>0</v>
      </c>
      <c r="F59" s="152">
        <v>0</v>
      </c>
      <c r="G59" s="151">
        <v>0</v>
      </c>
      <c r="H59" s="165">
        <v>0</v>
      </c>
      <c r="I59" s="91"/>
      <c r="J59" s="92"/>
      <c r="K59" s="93"/>
      <c r="L59" s="66"/>
    </row>
    <row r="60" spans="2:12" x14ac:dyDescent="0.25">
      <c r="B60" s="22"/>
      <c r="C60" s="145"/>
      <c r="D60" s="89"/>
      <c r="E60" s="151">
        <v>0</v>
      </c>
      <c r="F60" s="152">
        <v>0</v>
      </c>
      <c r="G60" s="151">
        <v>0</v>
      </c>
      <c r="H60" s="165">
        <v>0</v>
      </c>
      <c r="I60" s="91"/>
      <c r="J60" s="92"/>
      <c r="K60" s="93"/>
      <c r="L60" s="66"/>
    </row>
    <row r="61" spans="2:12" x14ac:dyDescent="0.25">
      <c r="B61" s="22"/>
      <c r="C61" s="145"/>
      <c r="D61" s="89"/>
      <c r="E61" s="151">
        <v>0</v>
      </c>
      <c r="F61" s="152">
        <v>0</v>
      </c>
      <c r="G61" s="151">
        <v>0</v>
      </c>
      <c r="H61" s="165">
        <v>0</v>
      </c>
      <c r="I61" s="91"/>
      <c r="J61" s="92"/>
      <c r="K61" s="93"/>
      <c r="L61" s="66"/>
    </row>
    <row r="62" spans="2:12" x14ac:dyDescent="0.25">
      <c r="B62" s="22"/>
      <c r="C62" s="145"/>
      <c r="D62" s="89"/>
      <c r="E62" s="151">
        <v>0</v>
      </c>
      <c r="F62" s="152">
        <v>0</v>
      </c>
      <c r="G62" s="151">
        <v>0</v>
      </c>
      <c r="H62" s="165">
        <v>0</v>
      </c>
      <c r="I62" s="91"/>
      <c r="J62" s="92"/>
      <c r="K62" s="93"/>
      <c r="L62" s="66"/>
    </row>
    <row r="63" spans="2:12" x14ac:dyDescent="0.25">
      <c r="B63" s="22"/>
      <c r="C63" s="145"/>
      <c r="D63" s="89"/>
      <c r="E63" s="151">
        <v>0</v>
      </c>
      <c r="F63" s="152">
        <v>0</v>
      </c>
      <c r="G63" s="151">
        <v>0</v>
      </c>
      <c r="H63" s="165">
        <v>0</v>
      </c>
      <c r="I63" s="91"/>
      <c r="J63" s="92"/>
      <c r="K63" s="93"/>
      <c r="L63" s="66"/>
    </row>
    <row r="64" spans="2:12" x14ac:dyDescent="0.25">
      <c r="B64" s="22"/>
      <c r="C64" s="145"/>
      <c r="D64" s="89"/>
      <c r="E64" s="151">
        <v>0</v>
      </c>
      <c r="F64" s="152">
        <v>0</v>
      </c>
      <c r="G64" s="151">
        <v>0</v>
      </c>
      <c r="H64" s="165">
        <v>0</v>
      </c>
      <c r="I64" s="91"/>
      <c r="J64" s="92"/>
      <c r="K64" s="93"/>
      <c r="L64" s="66"/>
    </row>
    <row r="65" spans="2:12" x14ac:dyDescent="0.25">
      <c r="B65" s="22"/>
      <c r="C65" s="145"/>
      <c r="D65" s="89"/>
      <c r="E65" s="151">
        <v>0</v>
      </c>
      <c r="F65" s="152">
        <v>0</v>
      </c>
      <c r="G65" s="151">
        <v>0</v>
      </c>
      <c r="H65" s="165">
        <v>0</v>
      </c>
      <c r="I65" s="91"/>
      <c r="J65" s="92"/>
      <c r="K65" s="93"/>
      <c r="L65" s="66"/>
    </row>
    <row r="66" spans="2:12" x14ac:dyDescent="0.25">
      <c r="B66" s="22"/>
      <c r="C66" s="145"/>
      <c r="D66" s="89"/>
      <c r="E66" s="151">
        <v>0</v>
      </c>
      <c r="F66" s="152">
        <v>0</v>
      </c>
      <c r="G66" s="151">
        <v>0</v>
      </c>
      <c r="H66" s="165">
        <v>0</v>
      </c>
      <c r="I66" s="91"/>
      <c r="J66" s="92"/>
      <c r="K66" s="93"/>
      <c r="L66" s="66"/>
    </row>
    <row r="67" spans="2:12" x14ac:dyDescent="0.25">
      <c r="B67" s="22"/>
      <c r="C67" s="145"/>
      <c r="D67" s="89"/>
      <c r="E67" s="151">
        <v>0</v>
      </c>
      <c r="F67" s="152">
        <v>0</v>
      </c>
      <c r="G67" s="151">
        <v>0</v>
      </c>
      <c r="H67" s="165">
        <v>0</v>
      </c>
      <c r="I67" s="91"/>
      <c r="J67" s="92"/>
      <c r="K67" s="93"/>
      <c r="L67" s="66"/>
    </row>
    <row r="68" spans="2:12" x14ac:dyDescent="0.25">
      <c r="B68" s="22"/>
      <c r="C68" s="145"/>
      <c r="D68" s="89"/>
      <c r="E68" s="151">
        <v>0</v>
      </c>
      <c r="F68" s="152">
        <v>0</v>
      </c>
      <c r="G68" s="151">
        <v>0</v>
      </c>
      <c r="H68" s="165">
        <v>0</v>
      </c>
      <c r="I68" s="91"/>
      <c r="J68" s="92"/>
      <c r="K68" s="93"/>
      <c r="L68" s="66"/>
    </row>
    <row r="69" spans="2:12" x14ac:dyDescent="0.25">
      <c r="B69" s="22"/>
      <c r="C69" s="145"/>
      <c r="D69" s="89"/>
      <c r="E69" s="151">
        <v>0</v>
      </c>
      <c r="F69" s="152">
        <v>0</v>
      </c>
      <c r="G69" s="151">
        <v>0</v>
      </c>
      <c r="H69" s="165">
        <v>0</v>
      </c>
      <c r="I69" s="91"/>
      <c r="J69" s="92"/>
      <c r="K69" s="93"/>
      <c r="L69" s="66"/>
    </row>
    <row r="70" spans="2:12" x14ac:dyDescent="0.25">
      <c r="B70" s="22"/>
      <c r="C70" s="145"/>
      <c r="D70" s="89"/>
      <c r="E70" s="151">
        <v>0</v>
      </c>
      <c r="F70" s="152">
        <v>0</v>
      </c>
      <c r="G70" s="151">
        <v>0</v>
      </c>
      <c r="H70" s="165">
        <v>0</v>
      </c>
      <c r="I70" s="91"/>
      <c r="J70" s="92"/>
      <c r="K70" s="93"/>
      <c r="L70" s="66"/>
    </row>
    <row r="71" spans="2:12" x14ac:dyDescent="0.25">
      <c r="B71" s="22"/>
      <c r="C71" s="145"/>
      <c r="D71" s="89"/>
      <c r="E71" s="151">
        <v>0</v>
      </c>
      <c r="F71" s="152">
        <v>0</v>
      </c>
      <c r="G71" s="151">
        <v>0</v>
      </c>
      <c r="H71" s="165">
        <v>0</v>
      </c>
      <c r="I71" s="91"/>
      <c r="J71" s="92"/>
      <c r="K71" s="93"/>
      <c r="L71" s="66"/>
    </row>
    <row r="72" spans="2:12" x14ac:dyDescent="0.25">
      <c r="B72" s="22"/>
      <c r="C72" s="145"/>
      <c r="D72" s="89"/>
      <c r="E72" s="151">
        <v>0</v>
      </c>
      <c r="F72" s="152">
        <v>0</v>
      </c>
      <c r="G72" s="151">
        <v>0</v>
      </c>
      <c r="H72" s="165">
        <v>0</v>
      </c>
      <c r="I72" s="91"/>
      <c r="J72" s="92"/>
      <c r="K72" s="93"/>
      <c r="L72" s="66"/>
    </row>
    <row r="73" spans="2:12" x14ac:dyDescent="0.25">
      <c r="B73" s="22"/>
      <c r="C73" s="145"/>
      <c r="D73" s="89"/>
      <c r="E73" s="151">
        <v>0</v>
      </c>
      <c r="F73" s="152">
        <v>0</v>
      </c>
      <c r="G73" s="151">
        <v>0</v>
      </c>
      <c r="H73" s="165">
        <v>0</v>
      </c>
      <c r="I73" s="91"/>
      <c r="J73" s="92"/>
      <c r="K73" s="93"/>
      <c r="L73" s="66"/>
    </row>
    <row r="74" spans="2:12" x14ac:dyDescent="0.25">
      <c r="B74" s="22"/>
      <c r="C74" s="145"/>
      <c r="D74" s="89"/>
      <c r="E74" s="151">
        <v>0</v>
      </c>
      <c r="F74" s="152">
        <v>0</v>
      </c>
      <c r="G74" s="151">
        <v>0</v>
      </c>
      <c r="H74" s="165">
        <v>0</v>
      </c>
      <c r="I74" s="91"/>
      <c r="J74" s="92"/>
      <c r="K74" s="93"/>
      <c r="L74" s="66"/>
    </row>
    <row r="75" spans="2:12" x14ac:dyDescent="0.25">
      <c r="B75" s="22"/>
      <c r="C75" s="145"/>
      <c r="D75" s="89"/>
      <c r="E75" s="151">
        <v>0</v>
      </c>
      <c r="F75" s="152">
        <v>0</v>
      </c>
      <c r="G75" s="151">
        <v>0</v>
      </c>
      <c r="H75" s="165">
        <v>0</v>
      </c>
      <c r="I75" s="91"/>
      <c r="J75" s="92"/>
      <c r="K75" s="93"/>
      <c r="L75" s="66"/>
    </row>
    <row r="76" spans="2:12" x14ac:dyDescent="0.25">
      <c r="B76" s="22"/>
      <c r="C76" s="145"/>
      <c r="D76" s="89"/>
      <c r="E76" s="151">
        <v>0</v>
      </c>
      <c r="F76" s="152">
        <v>0</v>
      </c>
      <c r="G76" s="151">
        <v>0</v>
      </c>
      <c r="H76" s="165">
        <v>0</v>
      </c>
      <c r="I76" s="91"/>
      <c r="J76" s="92"/>
      <c r="K76" s="93"/>
      <c r="L76" s="66"/>
    </row>
    <row r="77" spans="2:12" x14ac:dyDescent="0.25">
      <c r="B77" s="22"/>
      <c r="C77" s="145"/>
      <c r="D77" s="89"/>
      <c r="E77" s="151">
        <v>0</v>
      </c>
      <c r="F77" s="152">
        <v>0</v>
      </c>
      <c r="G77" s="151">
        <v>0</v>
      </c>
      <c r="H77" s="165">
        <v>0</v>
      </c>
      <c r="I77" s="91"/>
      <c r="J77" s="92"/>
      <c r="K77" s="93"/>
      <c r="L77" s="66"/>
    </row>
    <row r="78" spans="2:12" x14ac:dyDescent="0.25">
      <c r="B78" s="22"/>
      <c r="C78" s="145"/>
      <c r="D78" s="89"/>
      <c r="E78" s="151">
        <v>0</v>
      </c>
      <c r="F78" s="152">
        <v>0</v>
      </c>
      <c r="G78" s="151">
        <v>0</v>
      </c>
      <c r="H78" s="165">
        <v>0</v>
      </c>
      <c r="I78" s="91"/>
      <c r="J78" s="92"/>
      <c r="K78" s="93"/>
      <c r="L78" s="66"/>
    </row>
    <row r="79" spans="2:12" x14ac:dyDescent="0.25">
      <c r="B79" s="22"/>
      <c r="C79" s="145"/>
      <c r="D79" s="89"/>
      <c r="E79" s="151">
        <v>0</v>
      </c>
      <c r="F79" s="152">
        <v>0</v>
      </c>
      <c r="G79" s="151">
        <v>0</v>
      </c>
      <c r="H79" s="165">
        <v>0</v>
      </c>
      <c r="I79" s="91"/>
      <c r="J79" s="92"/>
      <c r="K79" s="93"/>
      <c r="L79" s="66"/>
    </row>
    <row r="80" spans="2:12" x14ac:dyDescent="0.25">
      <c r="B80" s="22"/>
      <c r="C80" s="145"/>
      <c r="D80" s="89"/>
      <c r="E80" s="151">
        <v>0</v>
      </c>
      <c r="F80" s="152">
        <v>0</v>
      </c>
      <c r="G80" s="151">
        <v>0</v>
      </c>
      <c r="H80" s="165">
        <v>0</v>
      </c>
      <c r="I80" s="91"/>
      <c r="J80" s="92"/>
      <c r="K80" s="93"/>
      <c r="L80" s="66"/>
    </row>
    <row r="81" spans="2:12" x14ac:dyDescent="0.25">
      <c r="B81" s="22"/>
      <c r="C81" s="145"/>
      <c r="D81" s="89"/>
      <c r="E81" s="151">
        <v>0</v>
      </c>
      <c r="F81" s="152">
        <v>0</v>
      </c>
      <c r="G81" s="151">
        <v>0</v>
      </c>
      <c r="H81" s="165">
        <v>0</v>
      </c>
      <c r="I81" s="91"/>
      <c r="J81" s="92"/>
      <c r="K81" s="93"/>
      <c r="L81" s="66"/>
    </row>
    <row r="82" spans="2:12" x14ac:dyDescent="0.25">
      <c r="B82" s="22"/>
      <c r="C82" s="145"/>
      <c r="D82" s="89"/>
      <c r="E82" s="151">
        <v>0</v>
      </c>
      <c r="F82" s="152">
        <v>0</v>
      </c>
      <c r="G82" s="151">
        <v>0</v>
      </c>
      <c r="H82" s="165">
        <v>0</v>
      </c>
      <c r="I82" s="91"/>
      <c r="J82" s="92"/>
      <c r="K82" s="93"/>
      <c r="L82" s="66"/>
    </row>
    <row r="83" spans="2:12" x14ac:dyDescent="0.25">
      <c r="B83" s="22"/>
      <c r="C83" s="145"/>
      <c r="D83" s="89"/>
      <c r="E83" s="151">
        <v>0</v>
      </c>
      <c r="F83" s="152">
        <v>0</v>
      </c>
      <c r="G83" s="151">
        <v>0</v>
      </c>
      <c r="H83" s="165">
        <v>0</v>
      </c>
      <c r="I83" s="91"/>
      <c r="J83" s="92"/>
      <c r="K83" s="93"/>
      <c r="L83" s="66"/>
    </row>
    <row r="84" spans="2:12" x14ac:dyDescent="0.25">
      <c r="B84" s="22"/>
      <c r="C84" s="145"/>
      <c r="D84" s="89"/>
      <c r="E84" s="151">
        <v>0</v>
      </c>
      <c r="F84" s="152">
        <v>0</v>
      </c>
      <c r="G84" s="151">
        <v>0</v>
      </c>
      <c r="H84" s="165">
        <v>0</v>
      </c>
      <c r="I84" s="91"/>
      <c r="J84" s="92"/>
      <c r="K84" s="93"/>
      <c r="L84" s="66"/>
    </row>
    <row r="85" spans="2:12" x14ac:dyDescent="0.25">
      <c r="B85" s="22"/>
      <c r="C85" s="145"/>
      <c r="D85" s="89"/>
      <c r="E85" s="151">
        <v>0</v>
      </c>
      <c r="F85" s="152">
        <v>0</v>
      </c>
      <c r="G85" s="151">
        <v>0</v>
      </c>
      <c r="H85" s="165">
        <v>0</v>
      </c>
      <c r="I85" s="91"/>
      <c r="J85" s="92"/>
      <c r="K85" s="93"/>
      <c r="L85" s="66"/>
    </row>
    <row r="86" spans="2:12" x14ac:dyDescent="0.25">
      <c r="B86" s="22"/>
      <c r="C86" s="145"/>
      <c r="D86" s="89"/>
      <c r="E86" s="151">
        <v>0</v>
      </c>
      <c r="F86" s="152">
        <v>0</v>
      </c>
      <c r="G86" s="151">
        <v>0</v>
      </c>
      <c r="H86" s="165">
        <v>0</v>
      </c>
      <c r="I86" s="91"/>
      <c r="J86" s="92"/>
      <c r="K86" s="93"/>
      <c r="L86" s="66"/>
    </row>
    <row r="87" spans="2:12" x14ac:dyDescent="0.25">
      <c r="B87" s="22"/>
      <c r="C87" s="145"/>
      <c r="D87" s="89"/>
      <c r="E87" s="151">
        <v>0</v>
      </c>
      <c r="F87" s="152">
        <v>0</v>
      </c>
      <c r="G87" s="151">
        <v>0</v>
      </c>
      <c r="H87" s="165">
        <v>0</v>
      </c>
      <c r="I87" s="91"/>
      <c r="J87" s="92"/>
      <c r="K87" s="93"/>
      <c r="L87" s="66"/>
    </row>
    <row r="88" spans="2:12" x14ac:dyDescent="0.25">
      <c r="B88" s="22"/>
      <c r="C88" s="145"/>
      <c r="D88" s="89"/>
      <c r="E88" s="151">
        <v>0</v>
      </c>
      <c r="F88" s="152">
        <v>0</v>
      </c>
      <c r="G88" s="151">
        <v>0</v>
      </c>
      <c r="H88" s="165">
        <v>0</v>
      </c>
      <c r="I88" s="91"/>
      <c r="J88" s="92"/>
      <c r="K88" s="93"/>
      <c r="L88" s="66"/>
    </row>
    <row r="89" spans="2:12" x14ac:dyDescent="0.25">
      <c r="B89" s="22"/>
      <c r="C89" s="145"/>
      <c r="D89" s="89"/>
      <c r="E89" s="151">
        <v>0</v>
      </c>
      <c r="F89" s="152">
        <v>0</v>
      </c>
      <c r="G89" s="151">
        <v>0</v>
      </c>
      <c r="H89" s="165">
        <v>0</v>
      </c>
      <c r="I89" s="91"/>
      <c r="J89" s="92"/>
      <c r="K89" s="93"/>
      <c r="L89" s="66"/>
    </row>
    <row r="90" spans="2:12" x14ac:dyDescent="0.25">
      <c r="B90" s="22"/>
      <c r="C90" s="145"/>
      <c r="D90" s="89"/>
      <c r="E90" s="151">
        <v>0</v>
      </c>
      <c r="F90" s="152">
        <v>0</v>
      </c>
      <c r="G90" s="151">
        <v>0</v>
      </c>
      <c r="H90" s="165">
        <v>0</v>
      </c>
      <c r="I90" s="91"/>
      <c r="J90" s="92"/>
      <c r="K90" s="93"/>
      <c r="L90" s="66"/>
    </row>
    <row r="91" spans="2:12" x14ac:dyDescent="0.25">
      <c r="B91" s="22"/>
      <c r="C91" s="145"/>
      <c r="D91" s="89"/>
      <c r="E91" s="151">
        <v>0</v>
      </c>
      <c r="F91" s="152">
        <v>0</v>
      </c>
      <c r="G91" s="151">
        <v>0</v>
      </c>
      <c r="H91" s="165">
        <v>0</v>
      </c>
      <c r="I91" s="91"/>
      <c r="J91" s="92"/>
      <c r="K91" s="93"/>
      <c r="L91" s="66"/>
    </row>
    <row r="92" spans="2:12" x14ac:dyDescent="0.25">
      <c r="B92" s="22"/>
      <c r="C92" s="145"/>
      <c r="D92" s="89"/>
      <c r="E92" s="151">
        <v>0</v>
      </c>
      <c r="F92" s="152">
        <v>0</v>
      </c>
      <c r="G92" s="151">
        <v>0</v>
      </c>
      <c r="H92" s="165">
        <v>0</v>
      </c>
      <c r="I92" s="91"/>
      <c r="J92" s="92"/>
      <c r="K92" s="93"/>
      <c r="L92" s="66"/>
    </row>
    <row r="93" spans="2:12" x14ac:dyDescent="0.25">
      <c r="B93" s="22"/>
      <c r="C93" s="145"/>
      <c r="D93" s="89"/>
      <c r="E93" s="151">
        <v>0</v>
      </c>
      <c r="F93" s="152">
        <v>0</v>
      </c>
      <c r="G93" s="151">
        <v>0</v>
      </c>
      <c r="H93" s="165">
        <v>0</v>
      </c>
      <c r="I93" s="91"/>
      <c r="J93" s="92"/>
      <c r="K93" s="93"/>
      <c r="L93" s="66"/>
    </row>
    <row r="94" spans="2:12" x14ac:dyDescent="0.25">
      <c r="B94" s="22"/>
      <c r="C94" s="145"/>
      <c r="D94" s="89"/>
      <c r="E94" s="151">
        <v>0</v>
      </c>
      <c r="F94" s="152">
        <v>0</v>
      </c>
      <c r="G94" s="151">
        <v>0</v>
      </c>
      <c r="H94" s="165">
        <v>0</v>
      </c>
      <c r="I94" s="91"/>
      <c r="J94" s="92"/>
      <c r="K94" s="93"/>
      <c r="L94" s="66"/>
    </row>
    <row r="95" spans="2:12" x14ac:dyDescent="0.25">
      <c r="B95" s="22"/>
      <c r="C95" s="145"/>
      <c r="D95" s="89"/>
      <c r="E95" s="151">
        <v>0</v>
      </c>
      <c r="F95" s="152">
        <v>0</v>
      </c>
      <c r="G95" s="151">
        <v>0</v>
      </c>
      <c r="H95" s="165">
        <v>0</v>
      </c>
      <c r="I95" s="91"/>
      <c r="J95" s="92"/>
      <c r="K95" s="93"/>
      <c r="L95" s="66"/>
    </row>
    <row r="96" spans="2:12" x14ac:dyDescent="0.25">
      <c r="B96" s="22"/>
      <c r="C96" s="145"/>
      <c r="D96" s="89"/>
      <c r="E96" s="151">
        <v>0</v>
      </c>
      <c r="F96" s="152">
        <v>0</v>
      </c>
      <c r="G96" s="151">
        <v>0</v>
      </c>
      <c r="H96" s="165">
        <v>0</v>
      </c>
      <c r="I96" s="91"/>
      <c r="J96" s="92"/>
      <c r="K96" s="93"/>
      <c r="L96" s="66"/>
    </row>
    <row r="97" spans="2:12" x14ac:dyDescent="0.25">
      <c r="B97" s="22"/>
      <c r="C97" s="145"/>
      <c r="D97" s="89"/>
      <c r="E97" s="151">
        <v>0</v>
      </c>
      <c r="F97" s="152">
        <v>0</v>
      </c>
      <c r="G97" s="151">
        <v>0</v>
      </c>
      <c r="H97" s="165">
        <v>0</v>
      </c>
      <c r="I97" s="91"/>
      <c r="J97" s="92"/>
      <c r="K97" s="93"/>
      <c r="L97" s="66"/>
    </row>
    <row r="98" spans="2:12" x14ac:dyDescent="0.25">
      <c r="B98" s="22"/>
      <c r="C98" s="145"/>
      <c r="D98" s="89"/>
      <c r="E98" s="151">
        <v>0</v>
      </c>
      <c r="F98" s="152">
        <v>0</v>
      </c>
      <c r="G98" s="151">
        <v>0</v>
      </c>
      <c r="H98" s="165">
        <v>0</v>
      </c>
      <c r="I98" s="91"/>
      <c r="J98" s="92"/>
      <c r="K98" s="93"/>
      <c r="L98" s="66"/>
    </row>
    <row r="99" spans="2:12" x14ac:dyDescent="0.25">
      <c r="B99" s="22"/>
      <c r="C99" s="145"/>
      <c r="D99" s="89"/>
      <c r="E99" s="151">
        <v>0</v>
      </c>
      <c r="F99" s="152">
        <v>0</v>
      </c>
      <c r="G99" s="151">
        <v>0</v>
      </c>
      <c r="H99" s="165">
        <v>0</v>
      </c>
      <c r="I99" s="91"/>
      <c r="J99" s="92"/>
      <c r="K99" s="93"/>
      <c r="L99" s="66"/>
    </row>
    <row r="100" spans="2:12" x14ac:dyDescent="0.25">
      <c r="B100" s="22"/>
      <c r="C100" s="145"/>
      <c r="D100" s="89"/>
      <c r="E100" s="151">
        <v>0</v>
      </c>
      <c r="F100" s="152">
        <v>0</v>
      </c>
      <c r="G100" s="151">
        <v>0</v>
      </c>
      <c r="H100" s="165">
        <v>0</v>
      </c>
      <c r="I100" s="91"/>
      <c r="J100" s="92"/>
      <c r="K100" s="93"/>
      <c r="L100" s="66"/>
    </row>
    <row r="101" spans="2:12" x14ac:dyDescent="0.25">
      <c r="B101" s="22"/>
      <c r="C101" s="145"/>
      <c r="D101" s="89"/>
      <c r="E101" s="151">
        <v>0</v>
      </c>
      <c r="F101" s="152">
        <v>0</v>
      </c>
      <c r="G101" s="151">
        <v>0</v>
      </c>
      <c r="H101" s="165">
        <v>0</v>
      </c>
      <c r="I101" s="91"/>
      <c r="J101" s="92"/>
      <c r="K101" s="93"/>
      <c r="L101" s="66"/>
    </row>
    <row r="102" spans="2:12" x14ac:dyDescent="0.25">
      <c r="B102" s="22"/>
      <c r="C102" s="145"/>
      <c r="D102" s="89"/>
      <c r="E102" s="151">
        <v>0</v>
      </c>
      <c r="F102" s="152">
        <v>0</v>
      </c>
      <c r="G102" s="151">
        <v>0</v>
      </c>
      <c r="H102" s="165">
        <v>0</v>
      </c>
      <c r="I102" s="91"/>
      <c r="J102" s="92"/>
      <c r="K102" s="93"/>
      <c r="L102" s="66"/>
    </row>
    <row r="103" spans="2:12" x14ac:dyDescent="0.25">
      <c r="B103" s="22"/>
      <c r="C103" s="145"/>
      <c r="D103" s="89"/>
      <c r="E103" s="151">
        <v>0</v>
      </c>
      <c r="F103" s="152">
        <v>0</v>
      </c>
      <c r="G103" s="151">
        <v>0</v>
      </c>
      <c r="H103" s="165">
        <v>0</v>
      </c>
      <c r="I103" s="91"/>
      <c r="J103" s="92"/>
      <c r="K103" s="93"/>
      <c r="L103" s="66"/>
    </row>
    <row r="104" spans="2:12" x14ac:dyDescent="0.25">
      <c r="B104" s="22"/>
      <c r="C104" s="145"/>
      <c r="D104" s="89"/>
      <c r="E104" s="151">
        <v>0</v>
      </c>
      <c r="F104" s="152">
        <v>0</v>
      </c>
      <c r="G104" s="151">
        <v>0</v>
      </c>
      <c r="H104" s="165">
        <v>0</v>
      </c>
      <c r="I104" s="91"/>
      <c r="J104" s="92"/>
      <c r="K104" s="93"/>
      <c r="L104" s="66"/>
    </row>
    <row r="105" spans="2:12" x14ac:dyDescent="0.25">
      <c r="B105" s="22"/>
      <c r="C105" s="145"/>
      <c r="D105" s="89"/>
      <c r="E105" s="151">
        <v>0</v>
      </c>
      <c r="F105" s="152">
        <v>0</v>
      </c>
      <c r="G105" s="151">
        <v>0</v>
      </c>
      <c r="H105" s="165">
        <v>0</v>
      </c>
      <c r="I105" s="91"/>
      <c r="J105" s="92"/>
      <c r="K105" s="93"/>
      <c r="L105" s="66"/>
    </row>
    <row r="106" spans="2:12" x14ac:dyDescent="0.25">
      <c r="B106" s="22"/>
      <c r="C106" s="145"/>
      <c r="D106" s="89"/>
      <c r="E106" s="151">
        <v>0</v>
      </c>
      <c r="F106" s="152">
        <v>0</v>
      </c>
      <c r="G106" s="151">
        <v>0</v>
      </c>
      <c r="H106" s="165">
        <v>0</v>
      </c>
      <c r="I106" s="91"/>
      <c r="J106" s="92"/>
      <c r="K106" s="93"/>
      <c r="L106" s="66"/>
    </row>
    <row r="107" spans="2:12" x14ac:dyDescent="0.25">
      <c r="B107" s="22"/>
      <c r="C107" s="145"/>
      <c r="D107" s="89"/>
      <c r="E107" s="151">
        <v>0</v>
      </c>
      <c r="F107" s="152">
        <v>0</v>
      </c>
      <c r="G107" s="151">
        <v>0</v>
      </c>
      <c r="H107" s="165">
        <v>0</v>
      </c>
      <c r="I107" s="91"/>
      <c r="J107" s="92"/>
      <c r="K107" s="93"/>
      <c r="L107" s="66"/>
    </row>
    <row r="108" spans="2:12" x14ac:dyDescent="0.25">
      <c r="B108" s="22"/>
      <c r="C108" s="145"/>
      <c r="D108" s="89"/>
      <c r="E108" s="151">
        <v>0</v>
      </c>
      <c r="F108" s="152">
        <v>0</v>
      </c>
      <c r="G108" s="151">
        <v>0</v>
      </c>
      <c r="H108" s="165">
        <v>0</v>
      </c>
      <c r="I108" s="91"/>
      <c r="J108" s="92"/>
      <c r="K108" s="93"/>
      <c r="L108" s="66"/>
    </row>
    <row r="109" spans="2:12" x14ac:dyDescent="0.25">
      <c r="B109" s="22"/>
      <c r="C109" s="145"/>
      <c r="D109" s="89"/>
      <c r="E109" s="151">
        <v>0</v>
      </c>
      <c r="F109" s="152">
        <v>0</v>
      </c>
      <c r="G109" s="151">
        <v>0</v>
      </c>
      <c r="H109" s="165">
        <v>0</v>
      </c>
      <c r="I109" s="91"/>
      <c r="J109" s="92"/>
      <c r="K109" s="93"/>
      <c r="L109" s="66"/>
    </row>
    <row r="110" spans="2:12" x14ac:dyDescent="0.25">
      <c r="B110" s="22"/>
      <c r="C110" s="145"/>
      <c r="D110" s="89"/>
      <c r="E110" s="151">
        <v>0</v>
      </c>
      <c r="F110" s="152">
        <v>0</v>
      </c>
      <c r="G110" s="151">
        <v>0</v>
      </c>
      <c r="H110" s="165">
        <v>0</v>
      </c>
      <c r="I110" s="91"/>
      <c r="J110" s="92"/>
      <c r="K110" s="93"/>
      <c r="L110" s="66"/>
    </row>
    <row r="111" spans="2:12" x14ac:dyDescent="0.25">
      <c r="B111" s="22"/>
      <c r="C111" s="145"/>
      <c r="D111" s="89"/>
      <c r="E111" s="151">
        <v>0</v>
      </c>
      <c r="F111" s="152">
        <v>0</v>
      </c>
      <c r="G111" s="151">
        <v>0</v>
      </c>
      <c r="H111" s="165">
        <v>0</v>
      </c>
      <c r="I111" s="91"/>
      <c r="J111" s="92"/>
      <c r="K111" s="93"/>
      <c r="L111" s="66"/>
    </row>
    <row r="112" spans="2:12" x14ac:dyDescent="0.25">
      <c r="B112" s="22"/>
      <c r="C112" s="145"/>
      <c r="D112" s="89"/>
      <c r="E112" s="151">
        <v>0</v>
      </c>
      <c r="F112" s="152">
        <v>0</v>
      </c>
      <c r="G112" s="151">
        <v>0</v>
      </c>
      <c r="H112" s="165">
        <v>0</v>
      </c>
      <c r="I112" s="91"/>
      <c r="J112" s="92"/>
      <c r="K112" s="93"/>
      <c r="L112" s="66"/>
    </row>
    <row r="113" spans="2:12" x14ac:dyDescent="0.25">
      <c r="B113" s="22"/>
      <c r="C113" s="145"/>
      <c r="D113" s="89"/>
      <c r="E113" s="151">
        <v>0</v>
      </c>
      <c r="F113" s="152">
        <v>0</v>
      </c>
      <c r="G113" s="151">
        <v>0</v>
      </c>
      <c r="H113" s="165">
        <v>0</v>
      </c>
      <c r="I113" s="91"/>
      <c r="J113" s="92"/>
      <c r="K113" s="93"/>
      <c r="L113" s="66"/>
    </row>
    <row r="114" spans="2:12" x14ac:dyDescent="0.25">
      <c r="B114" s="22"/>
      <c r="C114" s="145"/>
      <c r="D114" s="89"/>
      <c r="E114" s="151">
        <v>0</v>
      </c>
      <c r="F114" s="152">
        <v>0</v>
      </c>
      <c r="G114" s="151">
        <v>0</v>
      </c>
      <c r="H114" s="165">
        <v>0</v>
      </c>
      <c r="I114" s="91"/>
      <c r="J114" s="92"/>
      <c r="K114" s="93"/>
      <c r="L114" s="66"/>
    </row>
    <row r="115" spans="2:12" x14ac:dyDescent="0.25">
      <c r="B115" s="22"/>
      <c r="C115" s="145"/>
      <c r="D115" s="89"/>
      <c r="E115" s="151">
        <v>0</v>
      </c>
      <c r="F115" s="152">
        <v>0</v>
      </c>
      <c r="G115" s="151">
        <v>0</v>
      </c>
      <c r="H115" s="165">
        <v>0</v>
      </c>
      <c r="I115" s="94"/>
      <c r="K115" s="95"/>
      <c r="L115" s="96"/>
    </row>
    <row r="116" spans="2:12" ht="13" thickBot="1" x14ac:dyDescent="0.3">
      <c r="B116" s="97"/>
      <c r="C116" s="190"/>
      <c r="D116" s="98"/>
      <c r="E116" s="188">
        <v>0</v>
      </c>
      <c r="F116" s="189">
        <v>0</v>
      </c>
      <c r="G116" s="188">
        <v>0</v>
      </c>
      <c r="H116" s="192">
        <v>0</v>
      </c>
    </row>
    <row r="118" spans="2:12" ht="13.5" thickBot="1" x14ac:dyDescent="0.3">
      <c r="B118" s="99" t="s">
        <v>74</v>
      </c>
    </row>
    <row r="119" spans="2:12" ht="93" customHeight="1" thickBot="1" x14ac:dyDescent="0.3">
      <c r="B119" s="587"/>
      <c r="C119" s="588"/>
      <c r="D119" s="588"/>
      <c r="E119" s="588"/>
      <c r="F119" s="588"/>
      <c r="G119" s="588"/>
      <c r="H119" s="589"/>
    </row>
    <row r="122" spans="2:12" x14ac:dyDescent="0.25">
      <c r="B122" s="261" t="str">
        <f>'Methodology Comparison'!B63</f>
        <v>ILPA Performance Methodology Comparison (v. 1.1) – This packet was last updated on April 28, 2025</v>
      </c>
    </row>
    <row r="126" spans="2:12" ht="12.65" customHeight="1" x14ac:dyDescent="0.25">
      <c r="B126" s="578"/>
      <c r="C126" s="578"/>
      <c r="D126" s="578"/>
      <c r="E126" s="578"/>
      <c r="F126" s="578"/>
      <c r="G126" s="100"/>
    </row>
    <row r="127" spans="2:12" ht="12.65" customHeight="1" x14ac:dyDescent="0.25">
      <c r="B127" s="578"/>
      <c r="C127" s="578"/>
      <c r="D127" s="578"/>
      <c r="E127" s="578"/>
      <c r="F127" s="578"/>
      <c r="G127" s="100"/>
    </row>
    <row r="130" spans="2:2" x14ac:dyDescent="0.25">
      <c r="B130" s="101"/>
    </row>
  </sheetData>
  <mergeCells count="17">
    <mergeCell ref="B127:F127"/>
    <mergeCell ref="M8:M9"/>
    <mergeCell ref="N8:O8"/>
    <mergeCell ref="P8:Q8"/>
    <mergeCell ref="M14:P14"/>
    <mergeCell ref="M20:P20"/>
    <mergeCell ref="B126:F126"/>
    <mergeCell ref="B119:H119"/>
    <mergeCell ref="E5:H5"/>
    <mergeCell ref="S5:W5"/>
    <mergeCell ref="B6:C6"/>
    <mergeCell ref="D6:D7"/>
    <mergeCell ref="E6:H6"/>
    <mergeCell ref="S6:S7"/>
    <mergeCell ref="T6:U6"/>
    <mergeCell ref="V6:W6"/>
    <mergeCell ref="M7:Q7"/>
  </mergeCells>
  <pageMargins left="0.7" right="0.7" top="0.75" bottom="0.75" header="0.3" footer="0.3"/>
  <pageSetup scale="24" fitToHeight="0" orientation="landscape" r:id="rId1"/>
  <headerFooter>
    <oddHeader>&amp;L&amp;G&amp;C&amp;"Arial,Regular"Granular Methodology - Sample</oddHeader>
  </headerFooter>
  <rowBreaks count="1" manualBreakCount="1">
    <brk id="117" min="1" max="17" man="1"/>
  </rowBreak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5520-D57C-467A-86A8-C538234A93FE}">
  <sheetPr>
    <pageSetUpPr fitToPage="1"/>
  </sheetPr>
  <dimension ref="A1:V98"/>
  <sheetViews>
    <sheetView showGridLines="0" zoomScale="80" zoomScaleNormal="80" zoomScaleSheetLayoutView="89" workbookViewId="0"/>
  </sheetViews>
  <sheetFormatPr defaultColWidth="18.81640625" defaultRowHeight="15" customHeight="1" x14ac:dyDescent="0.25"/>
  <cols>
    <col min="1" max="1" width="4.1796875" style="1" customWidth="1"/>
    <col min="2" max="2" width="23.54296875" style="1" customWidth="1"/>
    <col min="3" max="3" width="18.54296875" style="1" customWidth="1"/>
    <col min="4" max="4" width="89.453125" style="4" customWidth="1"/>
    <col min="5" max="8" width="30.7265625" style="1" customWidth="1"/>
    <col min="9" max="9" width="62.90625" style="4" customWidth="1"/>
    <col min="10" max="10" width="21.54296875" style="5" customWidth="1"/>
    <col min="11" max="11" width="7.81640625" style="1" customWidth="1"/>
    <col min="12" max="12" width="21.08984375" style="1" customWidth="1"/>
    <col min="13" max="15" width="22.6328125" style="1" bestFit="1" customWidth="1"/>
    <col min="16" max="16" width="19.54296875" style="1" customWidth="1"/>
    <col min="17" max="17" width="18.81640625" style="1" customWidth="1"/>
    <col min="18" max="18" width="34.26953125" style="1" hidden="1" customWidth="1"/>
    <col min="19" max="22" width="30.1796875" style="1" hidden="1" customWidth="1"/>
    <col min="23" max="23" width="18.81640625" style="1" customWidth="1"/>
    <col min="24" max="16384" width="18.81640625" style="1"/>
  </cols>
  <sheetData>
    <row r="1" spans="1:22" ht="19.5" customHeight="1" x14ac:dyDescent="0.25">
      <c r="B1" s="2" t="s">
        <v>0</v>
      </c>
      <c r="C1" s="3"/>
      <c r="D1" s="1"/>
    </row>
    <row r="2" spans="1:22" ht="13" x14ac:dyDescent="0.25">
      <c r="B2" s="369" t="s">
        <v>129</v>
      </c>
      <c r="C2" s="370">
        <v>45473</v>
      </c>
      <c r="D2" s="7"/>
    </row>
    <row r="3" spans="1:22" ht="13" x14ac:dyDescent="0.25">
      <c r="B3" s="369" t="s">
        <v>130</v>
      </c>
      <c r="C3" s="371" t="s">
        <v>131</v>
      </c>
      <c r="D3" s="7"/>
    </row>
    <row r="4" spans="1:22" ht="13" x14ac:dyDescent="0.25">
      <c r="B4" s="369" t="s">
        <v>132</v>
      </c>
      <c r="C4" s="372"/>
      <c r="D4" s="7"/>
    </row>
    <row r="5" spans="1:22" ht="13.5" thickBot="1" x14ac:dyDescent="0.3">
      <c r="B5" s="43"/>
      <c r="D5" s="1"/>
      <c r="E5" s="598" t="s">
        <v>1</v>
      </c>
      <c r="F5" s="598"/>
      <c r="G5" s="598"/>
      <c r="H5" s="598"/>
      <c r="R5" s="559" t="s">
        <v>2</v>
      </c>
      <c r="S5" s="560"/>
      <c r="T5" s="560"/>
      <c r="U5" s="560"/>
      <c r="V5" s="561"/>
    </row>
    <row r="6" spans="1:22" ht="13.5" thickBot="1" x14ac:dyDescent="0.3">
      <c r="B6" s="590" t="s">
        <v>3</v>
      </c>
      <c r="C6" s="591"/>
      <c r="D6" s="592" t="s">
        <v>75</v>
      </c>
      <c r="E6" s="376" t="s">
        <v>5</v>
      </c>
      <c r="F6" s="376"/>
      <c r="G6" s="376"/>
      <c r="H6" s="376"/>
      <c r="L6" s="405" t="s">
        <v>18</v>
      </c>
      <c r="M6" s="405"/>
      <c r="N6" s="405"/>
      <c r="O6" s="405"/>
      <c r="P6" s="405"/>
      <c r="R6" s="569" t="s">
        <v>6</v>
      </c>
      <c r="S6" s="594" t="s">
        <v>7</v>
      </c>
      <c r="T6" s="594"/>
      <c r="U6" s="573" t="s">
        <v>8</v>
      </c>
      <c r="V6" s="574"/>
    </row>
    <row r="7" spans="1:22" ht="39.5" thickBot="1" x14ac:dyDescent="0.35">
      <c r="A7" s="9"/>
      <c r="B7" s="103" t="s">
        <v>9</v>
      </c>
      <c r="C7" s="11" t="s">
        <v>10</v>
      </c>
      <c r="D7" s="593"/>
      <c r="E7" s="11" t="s">
        <v>11</v>
      </c>
      <c r="F7" s="11" t="s">
        <v>12</v>
      </c>
      <c r="G7" s="11" t="s">
        <v>13</v>
      </c>
      <c r="H7" s="102" t="s">
        <v>14</v>
      </c>
      <c r="I7" s="228" t="s">
        <v>15</v>
      </c>
      <c r="J7" s="194" t="s">
        <v>16</v>
      </c>
      <c r="K7" s="104"/>
      <c r="L7" s="399" t="s">
        <v>23</v>
      </c>
      <c r="M7" s="401" t="s">
        <v>7</v>
      </c>
      <c r="N7" s="402"/>
      <c r="O7" s="403" t="s">
        <v>8</v>
      </c>
      <c r="P7" s="404"/>
      <c r="R7" s="570"/>
      <c r="S7" s="14" t="s">
        <v>19</v>
      </c>
      <c r="T7" s="15" t="s">
        <v>20</v>
      </c>
      <c r="U7" s="14" t="s">
        <v>19</v>
      </c>
      <c r="V7" s="16" t="s">
        <v>20</v>
      </c>
    </row>
    <row r="8" spans="1:22" ht="26.5" thickTop="1" x14ac:dyDescent="0.3">
      <c r="B8" s="105">
        <v>44757</v>
      </c>
      <c r="C8" s="144">
        <v>-16000</v>
      </c>
      <c r="D8" s="106" t="s">
        <v>76</v>
      </c>
      <c r="E8" s="151">
        <v>0</v>
      </c>
      <c r="F8" s="152">
        <v>0</v>
      </c>
      <c r="G8" s="151">
        <v>-16000</v>
      </c>
      <c r="H8" s="191">
        <v>-16000</v>
      </c>
      <c r="I8" s="229" t="s">
        <v>123</v>
      </c>
      <c r="J8" s="197">
        <v>16000</v>
      </c>
      <c r="K8" s="107"/>
      <c r="L8" s="400"/>
      <c r="M8" s="23" t="s">
        <v>27</v>
      </c>
      <c r="N8" s="24" t="s">
        <v>20</v>
      </c>
      <c r="O8" s="23" t="s">
        <v>27</v>
      </c>
      <c r="P8" s="25" t="s">
        <v>20</v>
      </c>
      <c r="Q8" s="20"/>
      <c r="R8" s="21" t="s">
        <v>24</v>
      </c>
      <c r="S8" s="21" cm="1">
        <f t="array" ref="S8">(SUM(SUMIF($D8:$D83, {"Carry / Clawback","Distribution: Permanent","Distribution: Recallable","Gross Up Management Fees","Gross Up Partnership Expenses","Gross Up Unrealized Carried Interest","Gross Up Fund-level Subscription Facility Fees/Interest","NAV"},$C8:$C83)))</f>
        <v>52600</v>
      </c>
      <c r="T8" s="21" cm="1">
        <f t="array" ref="T8">(SUM(SUMIF($D8:$D83, {"Distribution: Permanent","Distribution: Recallable","NAV"},$C8:$C83)))</f>
        <v>48500</v>
      </c>
      <c r="U8" s="21" cm="1">
        <f t="array" ref="U8">(SUM(SUMIF($D8:$D83, {"Carry / Clawback","Distribution: Permanent","Distribution: Recallable","Gross Up Management Fees","Gross Up Partnership Expenses","Gross Up Fund-level Subscription Facility Fees/Interest","Gross Up Unrealized Carried Interest","Gross up Outstanding Balance from Fund-level Subscription Facility","NAV"},$C8:$C83)))</f>
        <v>63100</v>
      </c>
      <c r="V8" s="21" cm="1">
        <f t="array" ref="V8">(SUM(SUMIF($D8:$D83, {"Distribution: Permanent","Distribution: Recallable","Gross Up Fund-level Subscription Facility Fees/Interest","Gross up Outstanding Fund-level Subscription Facility","NAV"},$C8:$C83)))</f>
        <v>48800</v>
      </c>
    </row>
    <row r="9" spans="1:22" ht="45" customHeight="1" x14ac:dyDescent="0.25">
      <c r="B9" s="108">
        <v>44834</v>
      </c>
      <c r="C9" s="145">
        <v>300</v>
      </c>
      <c r="D9" s="78" t="s">
        <v>77</v>
      </c>
      <c r="E9" s="151">
        <v>300</v>
      </c>
      <c r="F9" s="152">
        <v>0</v>
      </c>
      <c r="G9" s="151">
        <v>300</v>
      </c>
      <c r="H9" s="191">
        <v>0</v>
      </c>
      <c r="I9" s="230" t="s">
        <v>78</v>
      </c>
      <c r="J9" s="200">
        <v>16000</v>
      </c>
      <c r="K9" s="57"/>
      <c r="L9" s="28" t="s">
        <v>31</v>
      </c>
      <c r="M9" s="29">
        <f>XIRR(E10:E83,B10:B83)</f>
        <v>0.43118098378181458</v>
      </c>
      <c r="N9" s="30">
        <f>XIRR(F10:F83,B10:B83)</f>
        <v>0.30038085579872142</v>
      </c>
      <c r="O9" s="29">
        <f>XIRR(G8:G83,B8:B83)</f>
        <v>0.2227308213710785</v>
      </c>
      <c r="P9" s="30">
        <f>XIRR(H8:H83,B8:B83)</f>
        <v>0.16240589022636415</v>
      </c>
      <c r="Q9" s="20"/>
      <c r="R9" s="21" t="s">
        <v>28</v>
      </c>
      <c r="S9" s="21" cm="1">
        <f t="array" ref="S9">SUM(SUMIF($D8:$D83, {"Capital Call: Total Amount"}, $C8:$C83)) + SUM(SUMIF($D8:$D83, {"Distribution: Return of Excess Capital Called"}, $C8:$C83))</f>
        <v>-37800</v>
      </c>
      <c r="T9" s="21" cm="1">
        <f t="array" ref="T9">SUM(SUMIF($D8:$D83, {"Capital Call: Total Amount"}, $C8:$C83)) + SUM(SUMIF($D8:$D83, {"Distribution: Return of Excess Capital Called"}, $C8:$C83))</f>
        <v>-37800</v>
      </c>
      <c r="U9" s="21" cm="1">
        <f t="array" ref="U9">SUM(SUMIF($D8:$D83, {"Capital Call: Total Amount","Fund-level Subscription Facility Drawdown: Total Amount"}, $C8:$C83)) + SUM(SUMIF($D8:$D83, {"Synthetic Distribution: Fund-level Subscription Facility Repayment","Distribution: Return of Excess Capital Called"}, $C8:$C83))</f>
        <v>-48300</v>
      </c>
      <c r="V9" s="21" cm="1">
        <f t="array" ref="V9">SUM(SUMIF($D8:$D83, {"Capital Call: Total Amount","Fund-level Subscription Facility Drawdown: Total Amount"}, $C8:$C83)) + SUM(SUMIF($D8:$D83, {"Synthetic Distribution: Fund-level Subscription Facility Repayment","Distribution: Return of Excess Capital Called"}, $C8:$C83))</f>
        <v>-48300</v>
      </c>
    </row>
    <row r="10" spans="1:22" ht="12.5" x14ac:dyDescent="0.25">
      <c r="B10" s="108">
        <v>44835</v>
      </c>
      <c r="C10" s="145">
        <v>-100</v>
      </c>
      <c r="D10" s="78" t="s">
        <v>79</v>
      </c>
      <c r="E10" s="151">
        <v>-100</v>
      </c>
      <c r="F10" s="152">
        <v>-100</v>
      </c>
      <c r="G10" s="151">
        <v>-100</v>
      </c>
      <c r="H10" s="191">
        <v>-100</v>
      </c>
      <c r="I10" s="109"/>
      <c r="J10" s="231">
        <v>16000</v>
      </c>
      <c r="K10" s="57"/>
      <c r="L10" s="28" t="s">
        <v>33</v>
      </c>
      <c r="M10" s="34">
        <f>$S$8/ABS($S$9)</f>
        <v>1.3915343915343916</v>
      </c>
      <c r="N10" s="35">
        <f>$T$8/ABS($T$9)</f>
        <v>1.283068783068783</v>
      </c>
      <c r="O10" s="34">
        <f>$U$8/ABS($U$9)</f>
        <v>1.3064182194616978</v>
      </c>
      <c r="P10" s="35">
        <f>$V$8/ABS($V$9)</f>
        <v>1.010351966873706</v>
      </c>
    </row>
    <row r="11" spans="1:22" ht="34" customHeight="1" x14ac:dyDescent="0.25">
      <c r="B11" s="108">
        <v>44849</v>
      </c>
      <c r="C11" s="145">
        <v>-10500</v>
      </c>
      <c r="D11" s="90" t="s">
        <v>76</v>
      </c>
      <c r="E11" s="151">
        <v>0</v>
      </c>
      <c r="F11" s="152">
        <v>0</v>
      </c>
      <c r="G11" s="151">
        <v>-10500</v>
      </c>
      <c r="H11" s="191">
        <v>-10500</v>
      </c>
      <c r="I11" s="229" t="s">
        <v>124</v>
      </c>
      <c r="J11" s="200">
        <v>26500</v>
      </c>
      <c r="K11" s="110"/>
      <c r="L11" s="40"/>
      <c r="N11" s="41"/>
      <c r="Q11" s="45"/>
    </row>
    <row r="12" spans="1:22" ht="68" customHeight="1" x14ac:dyDescent="0.25">
      <c r="B12" s="108">
        <v>44926</v>
      </c>
      <c r="C12" s="145">
        <v>100</v>
      </c>
      <c r="D12" s="78" t="s">
        <v>80</v>
      </c>
      <c r="E12" s="151">
        <v>100</v>
      </c>
      <c r="F12" s="152">
        <v>0</v>
      </c>
      <c r="G12" s="151">
        <v>100</v>
      </c>
      <c r="H12" s="191">
        <v>100</v>
      </c>
      <c r="I12" s="374" t="s">
        <v>144</v>
      </c>
      <c r="J12" s="210">
        <v>26500</v>
      </c>
      <c r="K12" s="48"/>
      <c r="N12" s="43"/>
      <c r="P12" s="44"/>
      <c r="Q12" s="50"/>
    </row>
    <row r="13" spans="1:22" ht="45" customHeight="1" x14ac:dyDescent="0.25">
      <c r="B13" s="108">
        <v>44926</v>
      </c>
      <c r="C13" s="145">
        <v>700</v>
      </c>
      <c r="D13" s="78" t="s">
        <v>77</v>
      </c>
      <c r="E13" s="151">
        <v>700</v>
      </c>
      <c r="F13" s="152">
        <v>0</v>
      </c>
      <c r="G13" s="151">
        <v>700</v>
      </c>
      <c r="H13" s="191">
        <v>0</v>
      </c>
      <c r="I13" s="230" t="s">
        <v>78</v>
      </c>
      <c r="J13" s="212">
        <v>26500</v>
      </c>
      <c r="K13" s="57"/>
      <c r="L13" s="575" t="s">
        <v>37</v>
      </c>
      <c r="M13" s="576"/>
      <c r="N13" s="576"/>
      <c r="O13" s="577"/>
      <c r="P13" s="49"/>
    </row>
    <row r="14" spans="1:22" ht="30" customHeight="1" x14ac:dyDescent="0.25">
      <c r="B14" s="108">
        <v>45017</v>
      </c>
      <c r="C14" s="145">
        <v>-16000</v>
      </c>
      <c r="D14" s="106" t="s">
        <v>79</v>
      </c>
      <c r="E14" s="151">
        <v>-16000</v>
      </c>
      <c r="F14" s="152">
        <v>-16000</v>
      </c>
      <c r="G14" s="151">
        <v>-16000</v>
      </c>
      <c r="H14" s="191">
        <v>-16000</v>
      </c>
      <c r="I14" s="109" t="s">
        <v>81</v>
      </c>
      <c r="J14" s="212">
        <v>26500</v>
      </c>
      <c r="K14" s="57"/>
      <c r="L14" s="19" t="s">
        <v>23</v>
      </c>
      <c r="M14" s="23" t="s">
        <v>39</v>
      </c>
      <c r="N14" s="53" t="s">
        <v>40</v>
      </c>
      <c r="O14" s="54" t="s">
        <v>41</v>
      </c>
    </row>
    <row r="15" spans="1:22" ht="15" customHeight="1" x14ac:dyDescent="0.25">
      <c r="B15" s="108">
        <v>45019</v>
      </c>
      <c r="C15" s="145">
        <v>16000</v>
      </c>
      <c r="D15" s="106" t="s">
        <v>82</v>
      </c>
      <c r="E15" s="151">
        <v>0</v>
      </c>
      <c r="F15" s="152">
        <v>0</v>
      </c>
      <c r="G15" s="151">
        <v>16000</v>
      </c>
      <c r="H15" s="191">
        <v>16000</v>
      </c>
      <c r="I15" s="232" t="s">
        <v>83</v>
      </c>
      <c r="J15" s="212">
        <v>10500</v>
      </c>
      <c r="K15" s="57"/>
      <c r="L15" s="28" t="s">
        <v>43</v>
      </c>
      <c r="M15" s="58" t="s">
        <v>44</v>
      </c>
      <c r="N15" s="58" t="s">
        <v>44</v>
      </c>
      <c r="O15" s="58" t="s">
        <v>44</v>
      </c>
    </row>
    <row r="16" spans="1:22" ht="12.5" x14ac:dyDescent="0.25">
      <c r="B16" s="108">
        <v>45061</v>
      </c>
      <c r="C16" s="145">
        <v>-3500</v>
      </c>
      <c r="D16" s="78" t="s">
        <v>79</v>
      </c>
      <c r="E16" s="151">
        <v>-3500</v>
      </c>
      <c r="F16" s="152">
        <v>-3500</v>
      </c>
      <c r="G16" s="151">
        <v>-3500</v>
      </c>
      <c r="H16" s="191">
        <v>-3500</v>
      </c>
      <c r="I16" s="232"/>
      <c r="J16" s="215">
        <v>10500</v>
      </c>
      <c r="K16" s="66"/>
      <c r="L16" s="28" t="s">
        <v>46</v>
      </c>
      <c r="M16" s="58" t="s">
        <v>44</v>
      </c>
      <c r="N16" s="58" t="s">
        <v>44</v>
      </c>
      <c r="O16" s="58" t="s">
        <v>44</v>
      </c>
    </row>
    <row r="17" spans="2:16" ht="12.5" x14ac:dyDescent="0.25">
      <c r="B17" s="108">
        <v>45108</v>
      </c>
      <c r="C17" s="145">
        <v>1500</v>
      </c>
      <c r="D17" s="78" t="s">
        <v>61</v>
      </c>
      <c r="E17" s="151">
        <v>1500</v>
      </c>
      <c r="F17" s="152">
        <v>1500</v>
      </c>
      <c r="G17" s="151">
        <v>1500</v>
      </c>
      <c r="H17" s="191">
        <v>1500</v>
      </c>
      <c r="I17" s="232" t="s">
        <v>62</v>
      </c>
      <c r="J17" s="215">
        <v>10500</v>
      </c>
      <c r="K17" s="71"/>
      <c r="L17" s="111"/>
      <c r="M17" s="112"/>
      <c r="N17" s="112"/>
      <c r="O17" s="112"/>
      <c r="P17" s="70"/>
    </row>
    <row r="18" spans="2:16" ht="13" x14ac:dyDescent="0.25">
      <c r="B18" s="108">
        <v>45138</v>
      </c>
      <c r="C18" s="145">
        <v>-10000</v>
      </c>
      <c r="D18" s="78" t="s">
        <v>79</v>
      </c>
      <c r="E18" s="151">
        <v>-10000</v>
      </c>
      <c r="F18" s="152">
        <v>-10000</v>
      </c>
      <c r="G18" s="151">
        <v>-10000</v>
      </c>
      <c r="H18" s="191">
        <v>-10000</v>
      </c>
      <c r="I18" s="232"/>
      <c r="J18" s="212">
        <v>10500</v>
      </c>
      <c r="K18" s="57"/>
      <c r="L18" s="63"/>
      <c r="M18" s="64"/>
      <c r="N18" s="64"/>
      <c r="O18" s="65"/>
    </row>
    <row r="19" spans="2:16" ht="13" x14ac:dyDescent="0.25">
      <c r="B19" s="108">
        <v>45153</v>
      </c>
      <c r="C19" s="145">
        <v>2000</v>
      </c>
      <c r="D19" s="89" t="s">
        <v>61</v>
      </c>
      <c r="E19" s="151">
        <v>2000</v>
      </c>
      <c r="F19" s="152">
        <v>2000</v>
      </c>
      <c r="G19" s="151">
        <v>2000</v>
      </c>
      <c r="H19" s="191">
        <v>2000</v>
      </c>
      <c r="I19" s="232" t="s">
        <v>62</v>
      </c>
      <c r="J19" s="212">
        <v>10500</v>
      </c>
      <c r="K19" s="57"/>
      <c r="L19" s="595" t="s">
        <v>52</v>
      </c>
      <c r="M19" s="596"/>
      <c r="N19" s="596"/>
      <c r="O19" s="597"/>
    </row>
    <row r="20" spans="2:16" ht="46.5" customHeight="1" x14ac:dyDescent="0.25">
      <c r="B20" s="108">
        <v>45199</v>
      </c>
      <c r="C20" s="145">
        <v>700</v>
      </c>
      <c r="D20" s="89" t="s">
        <v>77</v>
      </c>
      <c r="E20" s="151">
        <v>700</v>
      </c>
      <c r="F20" s="152">
        <v>0</v>
      </c>
      <c r="G20" s="151">
        <v>700</v>
      </c>
      <c r="H20" s="191">
        <v>0</v>
      </c>
      <c r="I20" s="230" t="s">
        <v>78</v>
      </c>
      <c r="J20" s="212">
        <v>10500</v>
      </c>
      <c r="K20" s="57"/>
      <c r="L20" s="224" t="s">
        <v>23</v>
      </c>
      <c r="M20" s="68" t="s">
        <v>39</v>
      </c>
      <c r="N20" s="68" t="s">
        <v>40</v>
      </c>
      <c r="O20" s="225" t="s">
        <v>41</v>
      </c>
    </row>
    <row r="21" spans="2:16" ht="13" x14ac:dyDescent="0.25">
      <c r="B21" s="108">
        <v>45245</v>
      </c>
      <c r="C21" s="145">
        <v>-8200</v>
      </c>
      <c r="D21" s="89" t="s">
        <v>79</v>
      </c>
      <c r="E21" s="151">
        <v>-8200</v>
      </c>
      <c r="F21" s="152">
        <v>-8200</v>
      </c>
      <c r="G21" s="151">
        <v>-8200</v>
      </c>
      <c r="H21" s="191">
        <v>-8200</v>
      </c>
      <c r="I21" s="232"/>
      <c r="J21" s="212">
        <v>10500</v>
      </c>
      <c r="K21" s="66"/>
      <c r="L21" s="226" t="s">
        <v>56</v>
      </c>
      <c r="M21" s="373"/>
      <c r="N21" s="373"/>
      <c r="O21" s="58" t="s">
        <v>44</v>
      </c>
    </row>
    <row r="22" spans="2:16" ht="42" customHeight="1" x14ac:dyDescent="0.25">
      <c r="B22" s="108">
        <v>45291</v>
      </c>
      <c r="C22" s="145">
        <v>700</v>
      </c>
      <c r="D22" s="89" t="s">
        <v>77</v>
      </c>
      <c r="E22" s="151">
        <v>700</v>
      </c>
      <c r="F22" s="152">
        <v>0</v>
      </c>
      <c r="G22" s="151">
        <v>700</v>
      </c>
      <c r="H22" s="191">
        <v>0</v>
      </c>
      <c r="I22" s="230" t="s">
        <v>78</v>
      </c>
      <c r="J22" s="212">
        <v>10500</v>
      </c>
      <c r="K22" s="66"/>
      <c r="L22" s="227" t="s">
        <v>58</v>
      </c>
      <c r="M22" s="373"/>
      <c r="N22" s="373"/>
      <c r="O22" s="58" t="s">
        <v>44</v>
      </c>
    </row>
    <row r="23" spans="2:16" ht="65" customHeight="1" x14ac:dyDescent="0.25">
      <c r="B23" s="108">
        <v>45291</v>
      </c>
      <c r="C23" s="145">
        <v>100</v>
      </c>
      <c r="D23" s="89" t="s">
        <v>80</v>
      </c>
      <c r="E23" s="151">
        <v>100</v>
      </c>
      <c r="F23" s="152">
        <v>0</v>
      </c>
      <c r="G23" s="151">
        <v>100</v>
      </c>
      <c r="H23" s="191">
        <v>100</v>
      </c>
      <c r="I23" s="374" t="s">
        <v>144</v>
      </c>
      <c r="J23" s="212">
        <v>10500</v>
      </c>
      <c r="K23" s="66"/>
    </row>
    <row r="24" spans="2:16" ht="74.5" customHeight="1" x14ac:dyDescent="0.25">
      <c r="B24" s="108">
        <v>45473</v>
      </c>
      <c r="C24" s="145">
        <v>700</v>
      </c>
      <c r="D24" s="89" t="s">
        <v>77</v>
      </c>
      <c r="E24" s="151">
        <v>700</v>
      </c>
      <c r="F24" s="152">
        <v>0</v>
      </c>
      <c r="G24" s="151">
        <v>700</v>
      </c>
      <c r="H24" s="191">
        <v>0</v>
      </c>
      <c r="I24" s="230" t="s">
        <v>84</v>
      </c>
      <c r="J24" s="212">
        <v>10500</v>
      </c>
      <c r="K24" s="66"/>
    </row>
    <row r="25" spans="2:16" ht="77.5" customHeight="1" x14ac:dyDescent="0.25">
      <c r="B25" s="108">
        <v>45473</v>
      </c>
      <c r="C25" s="145">
        <v>200</v>
      </c>
      <c r="D25" s="89" t="s">
        <v>85</v>
      </c>
      <c r="E25" s="151">
        <v>200</v>
      </c>
      <c r="F25" s="152">
        <v>0</v>
      </c>
      <c r="G25" s="151">
        <v>200</v>
      </c>
      <c r="H25" s="191">
        <v>0</v>
      </c>
      <c r="I25" s="230" t="s">
        <v>86</v>
      </c>
      <c r="J25" s="212">
        <v>10500</v>
      </c>
      <c r="K25" s="66"/>
    </row>
    <row r="26" spans="2:16" ht="76.5" customHeight="1" x14ac:dyDescent="0.25">
      <c r="B26" s="108">
        <v>45473</v>
      </c>
      <c r="C26" s="145">
        <v>100</v>
      </c>
      <c r="D26" s="89" t="s">
        <v>80</v>
      </c>
      <c r="E26" s="151">
        <v>100</v>
      </c>
      <c r="F26" s="152">
        <v>0</v>
      </c>
      <c r="G26" s="151">
        <v>100</v>
      </c>
      <c r="H26" s="191">
        <v>100</v>
      </c>
      <c r="I26" s="374" t="s">
        <v>145</v>
      </c>
      <c r="J26" s="212">
        <v>10500</v>
      </c>
      <c r="K26" s="66"/>
    </row>
    <row r="27" spans="2:16" ht="29" customHeight="1" x14ac:dyDescent="0.25">
      <c r="B27" s="108">
        <v>45473</v>
      </c>
      <c r="C27" s="145">
        <v>500</v>
      </c>
      <c r="D27" s="89" t="s">
        <v>87</v>
      </c>
      <c r="E27" s="151">
        <v>500</v>
      </c>
      <c r="F27" s="152">
        <v>0</v>
      </c>
      <c r="G27" s="151">
        <v>500</v>
      </c>
      <c r="H27" s="191">
        <v>0</v>
      </c>
      <c r="I27" s="232" t="s">
        <v>88</v>
      </c>
      <c r="J27" s="212">
        <v>10500</v>
      </c>
      <c r="K27" s="66"/>
    </row>
    <row r="28" spans="2:16" ht="27.5" customHeight="1" x14ac:dyDescent="0.25">
      <c r="B28" s="108">
        <v>45473</v>
      </c>
      <c r="C28" s="145">
        <v>10500</v>
      </c>
      <c r="D28" s="90" t="s">
        <v>72</v>
      </c>
      <c r="E28" s="151">
        <v>0</v>
      </c>
      <c r="F28" s="152">
        <v>0</v>
      </c>
      <c r="G28" s="151">
        <v>10500</v>
      </c>
      <c r="H28" s="191">
        <v>10500</v>
      </c>
      <c r="I28" s="232" t="s">
        <v>89</v>
      </c>
      <c r="J28" s="219">
        <v>10500</v>
      </c>
      <c r="K28" s="66"/>
    </row>
    <row r="29" spans="2:16" ht="13" thickBot="1" x14ac:dyDescent="0.3">
      <c r="B29" s="108">
        <v>45473</v>
      </c>
      <c r="C29" s="145">
        <v>45000</v>
      </c>
      <c r="D29" s="89" t="s">
        <v>73</v>
      </c>
      <c r="E29" s="151">
        <v>45000</v>
      </c>
      <c r="F29" s="152">
        <v>45000</v>
      </c>
      <c r="G29" s="151">
        <v>45000</v>
      </c>
      <c r="H29" s="191">
        <v>45000</v>
      </c>
      <c r="I29" s="233"/>
      <c r="J29" s="234">
        <v>10500</v>
      </c>
      <c r="K29" s="66"/>
    </row>
    <row r="30" spans="2:16" ht="12.5" x14ac:dyDescent="0.25">
      <c r="B30" s="108"/>
      <c r="C30" s="145"/>
      <c r="D30" s="89"/>
      <c r="E30" s="151">
        <v>0</v>
      </c>
      <c r="F30" s="152">
        <v>0</v>
      </c>
      <c r="G30" s="151">
        <v>0</v>
      </c>
      <c r="H30" s="144">
        <v>0</v>
      </c>
      <c r="I30" s="113"/>
      <c r="J30" s="114"/>
      <c r="K30" s="66"/>
    </row>
    <row r="31" spans="2:16" ht="12.5" x14ac:dyDescent="0.25">
      <c r="B31" s="108"/>
      <c r="C31" s="145"/>
      <c r="D31" s="89"/>
      <c r="E31" s="151">
        <v>0</v>
      </c>
      <c r="F31" s="152">
        <v>0</v>
      </c>
      <c r="G31" s="151">
        <v>0</v>
      </c>
      <c r="H31" s="144">
        <v>0</v>
      </c>
      <c r="I31" s="113"/>
      <c r="J31" s="114"/>
      <c r="K31" s="66"/>
    </row>
    <row r="32" spans="2:16" ht="12.5" x14ac:dyDescent="0.25">
      <c r="B32" s="108"/>
      <c r="C32" s="145"/>
      <c r="D32" s="89"/>
      <c r="E32" s="151">
        <v>0</v>
      </c>
      <c r="F32" s="152">
        <v>0</v>
      </c>
      <c r="G32" s="151">
        <v>0</v>
      </c>
      <c r="H32" s="144">
        <v>0</v>
      </c>
      <c r="I32" s="113"/>
      <c r="J32" s="114"/>
      <c r="K32" s="66"/>
    </row>
    <row r="33" spans="2:11" ht="12.5" x14ac:dyDescent="0.25">
      <c r="B33" s="108"/>
      <c r="C33" s="145"/>
      <c r="D33" s="89"/>
      <c r="E33" s="151">
        <v>0</v>
      </c>
      <c r="F33" s="152">
        <v>0</v>
      </c>
      <c r="G33" s="151">
        <v>0</v>
      </c>
      <c r="H33" s="144">
        <v>0</v>
      </c>
      <c r="I33" s="113"/>
      <c r="J33" s="114"/>
      <c r="K33" s="66"/>
    </row>
    <row r="34" spans="2:11" ht="12.5" x14ac:dyDescent="0.25">
      <c r="B34" s="108"/>
      <c r="C34" s="145"/>
      <c r="D34" s="89"/>
      <c r="E34" s="151">
        <v>0</v>
      </c>
      <c r="F34" s="152">
        <v>0</v>
      </c>
      <c r="G34" s="151">
        <v>0</v>
      </c>
      <c r="H34" s="144">
        <v>0</v>
      </c>
      <c r="I34" s="113"/>
      <c r="J34" s="114"/>
      <c r="K34" s="66"/>
    </row>
    <row r="35" spans="2:11" ht="12.5" x14ac:dyDescent="0.25">
      <c r="B35" s="108"/>
      <c r="C35" s="145"/>
      <c r="D35" s="89"/>
      <c r="E35" s="151">
        <v>0</v>
      </c>
      <c r="F35" s="152">
        <v>0</v>
      </c>
      <c r="G35" s="151">
        <v>0</v>
      </c>
      <c r="H35" s="144">
        <v>0</v>
      </c>
      <c r="I35" s="91"/>
      <c r="J35" s="92"/>
      <c r="K35" s="66"/>
    </row>
    <row r="36" spans="2:11" ht="12.5" x14ac:dyDescent="0.25">
      <c r="B36" s="108"/>
      <c r="C36" s="145"/>
      <c r="D36" s="89"/>
      <c r="E36" s="151">
        <v>0</v>
      </c>
      <c r="F36" s="152">
        <v>0</v>
      </c>
      <c r="G36" s="151">
        <v>0</v>
      </c>
      <c r="H36" s="144">
        <v>0</v>
      </c>
      <c r="I36" s="91"/>
      <c r="J36" s="92"/>
      <c r="K36" s="66"/>
    </row>
    <row r="37" spans="2:11" ht="12.5" x14ac:dyDescent="0.25">
      <c r="B37" s="108"/>
      <c r="C37" s="145"/>
      <c r="D37" s="89"/>
      <c r="E37" s="151">
        <v>0</v>
      </c>
      <c r="F37" s="152">
        <v>0</v>
      </c>
      <c r="G37" s="151">
        <v>0</v>
      </c>
      <c r="H37" s="144">
        <v>0</v>
      </c>
      <c r="I37" s="91"/>
      <c r="J37" s="92"/>
      <c r="K37" s="66"/>
    </row>
    <row r="38" spans="2:11" ht="12.5" x14ac:dyDescent="0.25">
      <c r="B38" s="108"/>
      <c r="C38" s="145"/>
      <c r="D38" s="89"/>
      <c r="E38" s="151">
        <v>0</v>
      </c>
      <c r="F38" s="152">
        <v>0</v>
      </c>
      <c r="G38" s="151">
        <v>0</v>
      </c>
      <c r="H38" s="144">
        <v>0</v>
      </c>
      <c r="I38" s="91"/>
      <c r="J38" s="92"/>
      <c r="K38" s="66"/>
    </row>
    <row r="39" spans="2:11" ht="12.5" x14ac:dyDescent="0.25">
      <c r="B39" s="108"/>
      <c r="C39" s="145"/>
      <c r="D39" s="89"/>
      <c r="E39" s="151">
        <v>0</v>
      </c>
      <c r="F39" s="152">
        <v>0</v>
      </c>
      <c r="G39" s="151">
        <v>0</v>
      </c>
      <c r="H39" s="144">
        <v>0</v>
      </c>
      <c r="I39" s="91"/>
      <c r="J39" s="92"/>
      <c r="K39" s="66"/>
    </row>
    <row r="40" spans="2:11" ht="12.5" x14ac:dyDescent="0.25">
      <c r="B40" s="108"/>
      <c r="C40" s="145"/>
      <c r="D40" s="89"/>
      <c r="E40" s="151">
        <v>0</v>
      </c>
      <c r="F40" s="152">
        <v>0</v>
      </c>
      <c r="G40" s="151">
        <v>0</v>
      </c>
      <c r="H40" s="144">
        <v>0</v>
      </c>
      <c r="I40" s="91"/>
      <c r="J40" s="92"/>
      <c r="K40" s="66"/>
    </row>
    <row r="41" spans="2:11" ht="12.5" x14ac:dyDescent="0.25">
      <c r="B41" s="108"/>
      <c r="C41" s="145"/>
      <c r="D41" s="89"/>
      <c r="E41" s="151">
        <v>0</v>
      </c>
      <c r="F41" s="152">
        <v>0</v>
      </c>
      <c r="G41" s="151">
        <v>0</v>
      </c>
      <c r="H41" s="144">
        <v>0</v>
      </c>
      <c r="I41" s="91"/>
      <c r="J41" s="92"/>
      <c r="K41" s="66"/>
    </row>
    <row r="42" spans="2:11" ht="12.5" x14ac:dyDescent="0.25">
      <c r="B42" s="108"/>
      <c r="C42" s="145"/>
      <c r="D42" s="89"/>
      <c r="E42" s="151">
        <v>0</v>
      </c>
      <c r="F42" s="152">
        <v>0</v>
      </c>
      <c r="G42" s="151">
        <v>0</v>
      </c>
      <c r="H42" s="144">
        <v>0</v>
      </c>
      <c r="I42" s="91"/>
      <c r="J42" s="92"/>
      <c r="K42" s="66"/>
    </row>
    <row r="43" spans="2:11" ht="12.5" x14ac:dyDescent="0.25">
      <c r="B43" s="108"/>
      <c r="C43" s="145"/>
      <c r="D43" s="89"/>
      <c r="E43" s="151">
        <v>0</v>
      </c>
      <c r="F43" s="152">
        <v>0</v>
      </c>
      <c r="G43" s="151">
        <v>0</v>
      </c>
      <c r="H43" s="144">
        <v>0</v>
      </c>
      <c r="I43" s="91"/>
      <c r="J43" s="92"/>
      <c r="K43" s="66"/>
    </row>
    <row r="44" spans="2:11" ht="12.5" x14ac:dyDescent="0.25">
      <c r="B44" s="108"/>
      <c r="C44" s="145"/>
      <c r="D44" s="89"/>
      <c r="E44" s="151">
        <v>0</v>
      </c>
      <c r="F44" s="152">
        <v>0</v>
      </c>
      <c r="G44" s="151">
        <v>0</v>
      </c>
      <c r="H44" s="144">
        <v>0</v>
      </c>
      <c r="I44" s="91"/>
      <c r="J44" s="92"/>
      <c r="K44" s="66"/>
    </row>
    <row r="45" spans="2:11" ht="12.5" x14ac:dyDescent="0.25">
      <c r="B45" s="108"/>
      <c r="C45" s="145"/>
      <c r="D45" s="89"/>
      <c r="E45" s="151">
        <v>0</v>
      </c>
      <c r="F45" s="152">
        <v>0</v>
      </c>
      <c r="G45" s="151">
        <v>0</v>
      </c>
      <c r="H45" s="144">
        <v>0</v>
      </c>
      <c r="I45" s="91"/>
      <c r="J45" s="92"/>
      <c r="K45" s="66"/>
    </row>
    <row r="46" spans="2:11" ht="12.5" x14ac:dyDescent="0.25">
      <c r="B46" s="108"/>
      <c r="C46" s="145"/>
      <c r="D46" s="89"/>
      <c r="E46" s="151">
        <v>0</v>
      </c>
      <c r="F46" s="152">
        <v>0</v>
      </c>
      <c r="G46" s="151">
        <v>0</v>
      </c>
      <c r="H46" s="144">
        <v>0</v>
      </c>
      <c r="I46" s="91"/>
      <c r="J46" s="92"/>
      <c r="K46" s="66"/>
    </row>
    <row r="47" spans="2:11" ht="12.5" x14ac:dyDescent="0.25">
      <c r="B47" s="108"/>
      <c r="C47" s="145"/>
      <c r="D47" s="89"/>
      <c r="E47" s="151">
        <v>0</v>
      </c>
      <c r="F47" s="152">
        <v>0</v>
      </c>
      <c r="G47" s="151">
        <v>0</v>
      </c>
      <c r="H47" s="144">
        <v>0</v>
      </c>
      <c r="I47" s="91"/>
      <c r="J47" s="92"/>
      <c r="K47" s="66"/>
    </row>
    <row r="48" spans="2:11" ht="12.5" x14ac:dyDescent="0.25">
      <c r="B48" s="108"/>
      <c r="C48" s="145"/>
      <c r="D48" s="89"/>
      <c r="E48" s="151">
        <v>0</v>
      </c>
      <c r="F48" s="152">
        <v>0</v>
      </c>
      <c r="G48" s="151">
        <v>0</v>
      </c>
      <c r="H48" s="144">
        <v>0</v>
      </c>
      <c r="I48" s="91"/>
      <c r="J48" s="92"/>
      <c r="K48" s="66"/>
    </row>
    <row r="49" spans="2:11" ht="12.5" x14ac:dyDescent="0.25">
      <c r="B49" s="108"/>
      <c r="C49" s="145"/>
      <c r="D49" s="89"/>
      <c r="E49" s="151">
        <v>0</v>
      </c>
      <c r="F49" s="152">
        <v>0</v>
      </c>
      <c r="G49" s="151">
        <v>0</v>
      </c>
      <c r="H49" s="144">
        <v>0</v>
      </c>
      <c r="I49" s="91"/>
      <c r="J49" s="92"/>
      <c r="K49" s="66"/>
    </row>
    <row r="50" spans="2:11" ht="12.5" x14ac:dyDescent="0.25">
      <c r="B50" s="108"/>
      <c r="C50" s="145"/>
      <c r="D50" s="89"/>
      <c r="E50" s="151">
        <v>0</v>
      </c>
      <c r="F50" s="152">
        <v>0</v>
      </c>
      <c r="G50" s="151">
        <v>0</v>
      </c>
      <c r="H50" s="144">
        <v>0</v>
      </c>
      <c r="I50" s="91"/>
      <c r="J50" s="92"/>
      <c r="K50" s="66"/>
    </row>
    <row r="51" spans="2:11" ht="12.5" x14ac:dyDescent="0.25">
      <c r="B51" s="108"/>
      <c r="C51" s="145"/>
      <c r="D51" s="89"/>
      <c r="E51" s="151">
        <v>0</v>
      </c>
      <c r="F51" s="152">
        <v>0</v>
      </c>
      <c r="G51" s="151">
        <v>0</v>
      </c>
      <c r="H51" s="144">
        <v>0</v>
      </c>
      <c r="I51" s="91"/>
      <c r="J51" s="92"/>
      <c r="K51" s="66"/>
    </row>
    <row r="52" spans="2:11" ht="12.5" x14ac:dyDescent="0.25">
      <c r="B52" s="108"/>
      <c r="C52" s="145"/>
      <c r="D52" s="89"/>
      <c r="E52" s="151">
        <v>0</v>
      </c>
      <c r="F52" s="152">
        <v>0</v>
      </c>
      <c r="G52" s="151">
        <v>0</v>
      </c>
      <c r="H52" s="144">
        <v>0</v>
      </c>
      <c r="I52" s="91"/>
      <c r="J52" s="92"/>
      <c r="K52" s="66"/>
    </row>
    <row r="53" spans="2:11" ht="12.5" x14ac:dyDescent="0.25">
      <c r="B53" s="108"/>
      <c r="C53" s="145"/>
      <c r="D53" s="89"/>
      <c r="E53" s="151">
        <v>0</v>
      </c>
      <c r="F53" s="152">
        <v>0</v>
      </c>
      <c r="G53" s="151">
        <v>0</v>
      </c>
      <c r="H53" s="144">
        <v>0</v>
      </c>
      <c r="I53" s="91"/>
      <c r="J53" s="92"/>
      <c r="K53" s="66"/>
    </row>
    <row r="54" spans="2:11" ht="12.5" x14ac:dyDescent="0.25">
      <c r="B54" s="108"/>
      <c r="C54" s="145"/>
      <c r="D54" s="89"/>
      <c r="E54" s="151">
        <v>0</v>
      </c>
      <c r="F54" s="152">
        <v>0</v>
      </c>
      <c r="G54" s="151">
        <v>0</v>
      </c>
      <c r="H54" s="144">
        <v>0</v>
      </c>
      <c r="I54" s="91"/>
      <c r="J54" s="92"/>
      <c r="K54" s="66"/>
    </row>
    <row r="55" spans="2:11" ht="12.5" x14ac:dyDescent="0.25">
      <c r="B55" s="108"/>
      <c r="C55" s="145"/>
      <c r="D55" s="89"/>
      <c r="E55" s="151">
        <v>0</v>
      </c>
      <c r="F55" s="152">
        <v>0</v>
      </c>
      <c r="G55" s="151">
        <v>0</v>
      </c>
      <c r="H55" s="144">
        <v>0</v>
      </c>
      <c r="I55" s="91"/>
      <c r="J55" s="92"/>
      <c r="K55" s="66"/>
    </row>
    <row r="56" spans="2:11" ht="12.5" x14ac:dyDescent="0.25">
      <c r="B56" s="108"/>
      <c r="C56" s="145"/>
      <c r="D56" s="89"/>
      <c r="E56" s="151">
        <v>0</v>
      </c>
      <c r="F56" s="152">
        <v>0</v>
      </c>
      <c r="G56" s="151">
        <v>0</v>
      </c>
      <c r="H56" s="144">
        <v>0</v>
      </c>
      <c r="I56" s="91"/>
      <c r="J56" s="92"/>
      <c r="K56" s="66"/>
    </row>
    <row r="57" spans="2:11" ht="12.5" x14ac:dyDescent="0.25">
      <c r="B57" s="108"/>
      <c r="C57" s="145"/>
      <c r="D57" s="89"/>
      <c r="E57" s="151">
        <v>0</v>
      </c>
      <c r="F57" s="152">
        <v>0</v>
      </c>
      <c r="G57" s="151">
        <v>0</v>
      </c>
      <c r="H57" s="144">
        <v>0</v>
      </c>
      <c r="I57" s="91"/>
      <c r="J57" s="92"/>
      <c r="K57" s="66"/>
    </row>
    <row r="58" spans="2:11" ht="12.5" x14ac:dyDescent="0.25">
      <c r="B58" s="108"/>
      <c r="C58" s="145"/>
      <c r="D58" s="89"/>
      <c r="E58" s="151">
        <v>0</v>
      </c>
      <c r="F58" s="152">
        <v>0</v>
      </c>
      <c r="G58" s="151">
        <v>0</v>
      </c>
      <c r="H58" s="144">
        <v>0</v>
      </c>
      <c r="I58" s="91"/>
      <c r="J58" s="92"/>
      <c r="K58" s="66"/>
    </row>
    <row r="59" spans="2:11" ht="12.5" x14ac:dyDescent="0.25">
      <c r="B59" s="108"/>
      <c r="C59" s="145"/>
      <c r="D59" s="89"/>
      <c r="E59" s="151">
        <v>0</v>
      </c>
      <c r="F59" s="152">
        <v>0</v>
      </c>
      <c r="G59" s="151">
        <v>0</v>
      </c>
      <c r="H59" s="144">
        <v>0</v>
      </c>
      <c r="I59" s="91"/>
      <c r="J59" s="92"/>
      <c r="K59" s="66"/>
    </row>
    <row r="60" spans="2:11" ht="12.5" x14ac:dyDescent="0.25">
      <c r="B60" s="108"/>
      <c r="C60" s="145"/>
      <c r="D60" s="89"/>
      <c r="E60" s="151">
        <v>0</v>
      </c>
      <c r="F60" s="152">
        <v>0</v>
      </c>
      <c r="G60" s="151">
        <v>0</v>
      </c>
      <c r="H60" s="144">
        <v>0</v>
      </c>
      <c r="I60" s="91"/>
      <c r="J60" s="92"/>
      <c r="K60" s="66"/>
    </row>
    <row r="61" spans="2:11" ht="12.5" x14ac:dyDescent="0.25">
      <c r="B61" s="108"/>
      <c r="C61" s="145"/>
      <c r="D61" s="89"/>
      <c r="E61" s="151">
        <v>0</v>
      </c>
      <c r="F61" s="152">
        <v>0</v>
      </c>
      <c r="G61" s="151">
        <v>0</v>
      </c>
      <c r="H61" s="144">
        <v>0</v>
      </c>
      <c r="I61" s="91"/>
      <c r="J61" s="92"/>
      <c r="K61" s="66"/>
    </row>
    <row r="62" spans="2:11" ht="12.5" x14ac:dyDescent="0.25">
      <c r="B62" s="108"/>
      <c r="C62" s="145"/>
      <c r="D62" s="89"/>
      <c r="E62" s="151">
        <v>0</v>
      </c>
      <c r="F62" s="152">
        <v>0</v>
      </c>
      <c r="G62" s="151">
        <v>0</v>
      </c>
      <c r="H62" s="144">
        <v>0</v>
      </c>
      <c r="I62" s="91"/>
      <c r="J62" s="92"/>
      <c r="K62" s="66"/>
    </row>
    <row r="63" spans="2:11" ht="12.5" x14ac:dyDescent="0.25">
      <c r="B63" s="108"/>
      <c r="C63" s="145"/>
      <c r="D63" s="89"/>
      <c r="E63" s="151">
        <v>0</v>
      </c>
      <c r="F63" s="152">
        <v>0</v>
      </c>
      <c r="G63" s="151">
        <v>0</v>
      </c>
      <c r="H63" s="144">
        <v>0</v>
      </c>
      <c r="I63" s="91"/>
      <c r="J63" s="92"/>
      <c r="K63" s="66"/>
    </row>
    <row r="64" spans="2:11" ht="12.5" x14ac:dyDescent="0.25">
      <c r="B64" s="108"/>
      <c r="C64" s="145"/>
      <c r="D64" s="89"/>
      <c r="E64" s="151">
        <v>0</v>
      </c>
      <c r="F64" s="152">
        <v>0</v>
      </c>
      <c r="G64" s="151">
        <v>0</v>
      </c>
      <c r="H64" s="144">
        <v>0</v>
      </c>
      <c r="I64" s="91"/>
      <c r="J64" s="92"/>
      <c r="K64" s="66"/>
    </row>
    <row r="65" spans="2:11" ht="12.5" x14ac:dyDescent="0.25">
      <c r="B65" s="108"/>
      <c r="C65" s="145"/>
      <c r="D65" s="89"/>
      <c r="E65" s="151">
        <v>0</v>
      </c>
      <c r="F65" s="152">
        <v>0</v>
      </c>
      <c r="G65" s="151">
        <v>0</v>
      </c>
      <c r="H65" s="144">
        <v>0</v>
      </c>
      <c r="I65" s="91"/>
      <c r="J65" s="92"/>
      <c r="K65" s="66"/>
    </row>
    <row r="66" spans="2:11" ht="12.5" x14ac:dyDescent="0.25">
      <c r="B66" s="108"/>
      <c r="C66" s="145"/>
      <c r="D66" s="89"/>
      <c r="E66" s="151">
        <v>0</v>
      </c>
      <c r="F66" s="152">
        <v>0</v>
      </c>
      <c r="G66" s="151">
        <v>0</v>
      </c>
      <c r="H66" s="144">
        <v>0</v>
      </c>
      <c r="I66" s="91"/>
      <c r="J66" s="92"/>
      <c r="K66" s="66"/>
    </row>
    <row r="67" spans="2:11" ht="12.5" x14ac:dyDescent="0.25">
      <c r="B67" s="108"/>
      <c r="C67" s="145"/>
      <c r="D67" s="89"/>
      <c r="E67" s="151">
        <v>0</v>
      </c>
      <c r="F67" s="152">
        <v>0</v>
      </c>
      <c r="G67" s="151">
        <v>0</v>
      </c>
      <c r="H67" s="144">
        <v>0</v>
      </c>
      <c r="I67" s="91"/>
      <c r="J67" s="92"/>
      <c r="K67" s="66"/>
    </row>
    <row r="68" spans="2:11" ht="12.5" x14ac:dyDescent="0.25">
      <c r="B68" s="108"/>
      <c r="C68" s="145"/>
      <c r="D68" s="89"/>
      <c r="E68" s="151">
        <v>0</v>
      </c>
      <c r="F68" s="152">
        <v>0</v>
      </c>
      <c r="G68" s="151">
        <v>0</v>
      </c>
      <c r="H68" s="144">
        <v>0</v>
      </c>
      <c r="I68" s="91"/>
      <c r="J68" s="92"/>
      <c r="K68" s="66"/>
    </row>
    <row r="69" spans="2:11" ht="12.5" x14ac:dyDescent="0.25">
      <c r="B69" s="108"/>
      <c r="C69" s="145"/>
      <c r="D69" s="89"/>
      <c r="E69" s="151">
        <v>0</v>
      </c>
      <c r="F69" s="152">
        <v>0</v>
      </c>
      <c r="G69" s="151">
        <v>0</v>
      </c>
      <c r="H69" s="144">
        <v>0</v>
      </c>
      <c r="I69" s="91"/>
      <c r="J69" s="92"/>
      <c r="K69" s="66"/>
    </row>
    <row r="70" spans="2:11" ht="12.5" x14ac:dyDescent="0.25">
      <c r="B70" s="108"/>
      <c r="C70" s="145"/>
      <c r="D70" s="89"/>
      <c r="E70" s="151">
        <v>0</v>
      </c>
      <c r="F70" s="152">
        <v>0</v>
      </c>
      <c r="G70" s="151">
        <v>0</v>
      </c>
      <c r="H70" s="144">
        <v>0</v>
      </c>
      <c r="I70" s="91"/>
      <c r="J70" s="92"/>
      <c r="K70" s="66"/>
    </row>
    <row r="71" spans="2:11" ht="12.5" x14ac:dyDescent="0.25">
      <c r="B71" s="108"/>
      <c r="C71" s="145"/>
      <c r="D71" s="89"/>
      <c r="E71" s="151">
        <v>0</v>
      </c>
      <c r="F71" s="152">
        <v>0</v>
      </c>
      <c r="G71" s="151">
        <v>0</v>
      </c>
      <c r="H71" s="144">
        <v>0</v>
      </c>
      <c r="I71" s="91"/>
      <c r="J71" s="92"/>
      <c r="K71" s="66"/>
    </row>
    <row r="72" spans="2:11" ht="12.5" x14ac:dyDescent="0.25">
      <c r="B72" s="108"/>
      <c r="C72" s="145"/>
      <c r="D72" s="89"/>
      <c r="E72" s="151">
        <v>0</v>
      </c>
      <c r="F72" s="152">
        <v>0</v>
      </c>
      <c r="G72" s="151">
        <v>0</v>
      </c>
      <c r="H72" s="144">
        <v>0</v>
      </c>
      <c r="I72" s="91"/>
      <c r="J72" s="92"/>
      <c r="K72" s="66"/>
    </row>
    <row r="73" spans="2:11" ht="12.5" x14ac:dyDescent="0.25">
      <c r="B73" s="108"/>
      <c r="C73" s="145"/>
      <c r="D73" s="89"/>
      <c r="E73" s="151">
        <v>0</v>
      </c>
      <c r="F73" s="152">
        <v>0</v>
      </c>
      <c r="G73" s="151">
        <v>0</v>
      </c>
      <c r="H73" s="144">
        <v>0</v>
      </c>
      <c r="I73" s="91"/>
      <c r="J73" s="92"/>
      <c r="K73" s="66"/>
    </row>
    <row r="74" spans="2:11" ht="12.5" x14ac:dyDescent="0.25">
      <c r="B74" s="108"/>
      <c r="C74" s="145"/>
      <c r="D74" s="89"/>
      <c r="E74" s="151">
        <v>0</v>
      </c>
      <c r="F74" s="152">
        <v>0</v>
      </c>
      <c r="G74" s="151">
        <v>0</v>
      </c>
      <c r="H74" s="144">
        <v>0</v>
      </c>
      <c r="I74" s="91"/>
      <c r="J74" s="92"/>
      <c r="K74" s="66"/>
    </row>
    <row r="75" spans="2:11" ht="12.5" x14ac:dyDescent="0.25">
      <c r="B75" s="108"/>
      <c r="C75" s="145"/>
      <c r="D75" s="89"/>
      <c r="E75" s="151">
        <v>0</v>
      </c>
      <c r="F75" s="152">
        <v>0</v>
      </c>
      <c r="G75" s="151">
        <v>0</v>
      </c>
      <c r="H75" s="144">
        <v>0</v>
      </c>
      <c r="I75" s="91"/>
      <c r="J75" s="92"/>
      <c r="K75" s="66"/>
    </row>
    <row r="76" spans="2:11" ht="12.5" x14ac:dyDescent="0.25">
      <c r="B76" s="108"/>
      <c r="C76" s="145"/>
      <c r="D76" s="89"/>
      <c r="E76" s="151">
        <v>0</v>
      </c>
      <c r="F76" s="152">
        <v>0</v>
      </c>
      <c r="G76" s="151">
        <v>0</v>
      </c>
      <c r="H76" s="144">
        <v>0</v>
      </c>
      <c r="I76" s="91"/>
      <c r="J76" s="92"/>
      <c r="K76" s="66"/>
    </row>
    <row r="77" spans="2:11" ht="12.5" x14ac:dyDescent="0.25">
      <c r="B77" s="108"/>
      <c r="C77" s="145"/>
      <c r="D77" s="89"/>
      <c r="E77" s="151">
        <v>0</v>
      </c>
      <c r="F77" s="152">
        <v>0</v>
      </c>
      <c r="G77" s="151">
        <v>0</v>
      </c>
      <c r="H77" s="144">
        <v>0</v>
      </c>
      <c r="I77" s="91"/>
      <c r="J77" s="92"/>
      <c r="K77" s="66"/>
    </row>
    <row r="78" spans="2:11" ht="12.5" x14ac:dyDescent="0.25">
      <c r="B78" s="108"/>
      <c r="C78" s="145"/>
      <c r="D78" s="89"/>
      <c r="E78" s="151">
        <v>0</v>
      </c>
      <c r="F78" s="152">
        <v>0</v>
      </c>
      <c r="G78" s="151">
        <v>0</v>
      </c>
      <c r="H78" s="144">
        <v>0</v>
      </c>
      <c r="I78" s="91"/>
      <c r="J78" s="92"/>
      <c r="K78" s="66"/>
    </row>
    <row r="79" spans="2:11" ht="12.5" x14ac:dyDescent="0.25">
      <c r="B79" s="108"/>
      <c r="C79" s="145"/>
      <c r="D79" s="89"/>
      <c r="E79" s="151">
        <v>0</v>
      </c>
      <c r="F79" s="152">
        <v>0</v>
      </c>
      <c r="G79" s="151">
        <v>0</v>
      </c>
      <c r="H79" s="144">
        <v>0</v>
      </c>
      <c r="I79" s="91"/>
      <c r="J79" s="92"/>
      <c r="K79" s="66"/>
    </row>
    <row r="80" spans="2:11" ht="12.5" x14ac:dyDescent="0.25">
      <c r="B80" s="108"/>
      <c r="C80" s="145"/>
      <c r="D80" s="89"/>
      <c r="E80" s="151">
        <v>0</v>
      </c>
      <c r="F80" s="152">
        <v>0</v>
      </c>
      <c r="G80" s="151">
        <v>0</v>
      </c>
      <c r="H80" s="144">
        <v>0</v>
      </c>
      <c r="I80" s="91"/>
      <c r="J80" s="92"/>
      <c r="K80" s="66"/>
    </row>
    <row r="81" spans="2:11" ht="12.5" x14ac:dyDescent="0.25">
      <c r="B81" s="108"/>
      <c r="C81" s="145"/>
      <c r="D81" s="89"/>
      <c r="E81" s="151">
        <v>0</v>
      </c>
      <c r="F81" s="152">
        <v>0</v>
      </c>
      <c r="G81" s="151">
        <v>0</v>
      </c>
      <c r="H81" s="144">
        <v>0</v>
      </c>
      <c r="I81" s="91"/>
      <c r="J81" s="92"/>
      <c r="K81" s="66"/>
    </row>
    <row r="82" spans="2:11" ht="12.5" x14ac:dyDescent="0.25">
      <c r="B82" s="108"/>
      <c r="C82" s="145"/>
      <c r="D82" s="89"/>
      <c r="E82" s="151">
        <v>0</v>
      </c>
      <c r="F82" s="152">
        <v>0</v>
      </c>
      <c r="G82" s="151">
        <v>0</v>
      </c>
      <c r="H82" s="144">
        <v>0</v>
      </c>
      <c r="I82" s="91"/>
      <c r="J82" s="92"/>
    </row>
    <row r="83" spans="2:11" ht="12.5" x14ac:dyDescent="0.25">
      <c r="B83" s="108"/>
      <c r="C83" s="145"/>
      <c r="D83" s="89"/>
      <c r="E83" s="151">
        <v>0</v>
      </c>
      <c r="F83" s="152">
        <v>0</v>
      </c>
      <c r="G83" s="151">
        <v>0</v>
      </c>
      <c r="H83" s="144">
        <v>0</v>
      </c>
      <c r="I83" s="91"/>
      <c r="J83" s="92"/>
    </row>
    <row r="84" spans="2:11" ht="12.5" x14ac:dyDescent="0.25">
      <c r="I84" s="94"/>
    </row>
    <row r="85" spans="2:11" ht="13.5" thickBot="1" x14ac:dyDescent="0.35">
      <c r="B85" s="9" t="s">
        <v>74</v>
      </c>
    </row>
    <row r="86" spans="2:11" ht="93" customHeight="1" thickBot="1" x14ac:dyDescent="0.35">
      <c r="B86" s="599"/>
      <c r="C86" s="600"/>
      <c r="D86" s="600"/>
      <c r="E86" s="600"/>
      <c r="F86" s="600"/>
      <c r="G86" s="600"/>
      <c r="H86" s="601"/>
    </row>
    <row r="87" spans="2:11" ht="12.5" x14ac:dyDescent="0.25">
      <c r="B87" s="115"/>
    </row>
    <row r="88" spans="2:11" ht="12.5" x14ac:dyDescent="0.25">
      <c r="B88" s="115"/>
    </row>
    <row r="89" spans="2:11" ht="12.5" x14ac:dyDescent="0.25">
      <c r="B89" s="262" t="str">
        <f>'Methodology Comparison'!B63</f>
        <v>ILPA Performance Methodology Comparison (v. 1.1) – This packet was last updated on April 28, 2025</v>
      </c>
    </row>
    <row r="90" spans="2:11" ht="12.5" x14ac:dyDescent="0.25">
      <c r="B90" s="115"/>
    </row>
    <row r="91" spans="2:11" ht="12.5" x14ac:dyDescent="0.25">
      <c r="B91" s="115"/>
    </row>
    <row r="92" spans="2:11" ht="15" customHeight="1" x14ac:dyDescent="0.25">
      <c r="B92" s="115"/>
    </row>
    <row r="93" spans="2:11" ht="15" customHeight="1" x14ac:dyDescent="0.25">
      <c r="B93" s="115"/>
    </row>
    <row r="94" spans="2:11" ht="15" customHeight="1" x14ac:dyDescent="0.25">
      <c r="B94" s="578"/>
      <c r="C94" s="578"/>
      <c r="D94" s="578"/>
      <c r="E94" s="578"/>
      <c r="F94" s="578"/>
      <c r="G94" s="100"/>
    </row>
    <row r="95" spans="2:11" ht="15" customHeight="1" x14ac:dyDescent="0.25">
      <c r="B95" s="578"/>
      <c r="C95" s="578"/>
      <c r="D95" s="578"/>
      <c r="E95" s="578"/>
      <c r="F95" s="578"/>
      <c r="G95" s="100"/>
    </row>
    <row r="98" spans="2:2" ht="15" customHeight="1" x14ac:dyDescent="0.25">
      <c r="B98" s="101"/>
    </row>
  </sheetData>
  <mergeCells count="17">
    <mergeCell ref="L13:O13"/>
    <mergeCell ref="L19:O19"/>
    <mergeCell ref="B94:F94"/>
    <mergeCell ref="B95:F95"/>
    <mergeCell ref="E5:H5"/>
    <mergeCell ref="B86:H86"/>
    <mergeCell ref="R5:V5"/>
    <mergeCell ref="B6:C6"/>
    <mergeCell ref="D6:D7"/>
    <mergeCell ref="E6:H6"/>
    <mergeCell ref="L6:P6"/>
    <mergeCell ref="R6:R7"/>
    <mergeCell ref="S6:T6"/>
    <mergeCell ref="U6:V6"/>
    <mergeCell ref="L7:L8"/>
    <mergeCell ref="M7:N7"/>
    <mergeCell ref="O7:P7"/>
  </mergeCells>
  <pageMargins left="0.7" right="0.7" top="0.75" bottom="0.75" header="0.3" footer="0.3"/>
  <pageSetup scale="26" fitToHeight="0" orientation="landscape" r:id="rId1"/>
  <headerFooter>
    <oddHeader>&amp;L&amp;G&amp;C&amp;"Arial,Regular"Gross Up Methodology - Sample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Methodology Comparison</vt:lpstr>
      <vt:lpstr>Granular v. Gross Up Method</vt:lpstr>
      <vt:lpstr>Granular Methodology_Sample</vt:lpstr>
      <vt:lpstr>Gross Up Methodology_Sample</vt:lpstr>
      <vt:lpstr>'Granular Methodology_Sample'!Print_Area</vt:lpstr>
      <vt:lpstr>'Granular v. Gross Up Method'!Print_Area</vt:lpstr>
      <vt:lpstr>'Gross Up Methodology_Sample'!Print_Area</vt:lpstr>
      <vt:lpstr>'Methodology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Kisak</dc:creator>
  <cp:lastModifiedBy>Emily Kisak</cp:lastModifiedBy>
  <cp:lastPrinted>2025-01-21T19:47:47Z</cp:lastPrinted>
  <dcterms:created xsi:type="dcterms:W3CDTF">2024-11-25T15:02:13Z</dcterms:created>
  <dcterms:modified xsi:type="dcterms:W3CDTF">2025-04-28T14:19:21Z</dcterms:modified>
</cp:coreProperties>
</file>