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gistro (hasta 30072025)" sheetId="1" r:id="rId4"/>
    <sheet state="hidden" name="Cuentas (hasta 30072025)" sheetId="2" r:id="rId5"/>
    <sheet state="hidden" name="Categorías" sheetId="3" r:id="rId6"/>
    <sheet state="hidden" name="Resumen" sheetId="4" r:id="rId7"/>
    <sheet state="visible" name="Registro" sheetId="5" r:id="rId8"/>
    <sheet state="visible" name="Cuentas" sheetId="6" r:id="rId9"/>
  </sheets>
  <definedNames>
    <definedName hidden="1" localSheetId="0" name="_xlnm._FilterDatabase">'Registro (hasta 30072025)'!$B$2:$H$200</definedName>
    <definedName hidden="1" localSheetId="4" name="_xlnm._FilterDatabase">Registro!$B$2:$G$200</definedName>
  </definedNames>
  <calcPr/>
</workbook>
</file>

<file path=xl/sharedStrings.xml><?xml version="1.0" encoding="utf-8"?>
<sst xmlns="http://schemas.openxmlformats.org/spreadsheetml/2006/main" count="812" uniqueCount="210">
  <si>
    <t xml:space="preserve"> </t>
  </si>
  <si>
    <t>Fecha</t>
  </si>
  <si>
    <t>Importe</t>
  </si>
  <si>
    <t>Categoría</t>
  </si>
  <si>
    <t>Sub-Categoría</t>
  </si>
  <si>
    <t>Descripción</t>
  </si>
  <si>
    <t>Cuenta</t>
  </si>
  <si>
    <t>Recurrente</t>
  </si>
  <si>
    <t>Regalos</t>
  </si>
  <si>
    <t>Otros regalos</t>
  </si>
  <si>
    <t>Álex Cordobés</t>
  </si>
  <si>
    <t>CC BBVA</t>
  </si>
  <si>
    <t>No</t>
  </si>
  <si>
    <t>CoverWallet</t>
  </si>
  <si>
    <t>Nómina</t>
  </si>
  <si>
    <t>Nómina + Bonus</t>
  </si>
  <si>
    <t>Comida</t>
  </si>
  <si>
    <t>Otros gastos comida</t>
  </si>
  <si>
    <t>Café post-comida</t>
  </si>
  <si>
    <t>Salud</t>
  </si>
  <si>
    <t>Psicología</t>
  </si>
  <si>
    <t>Financiación Mente-Sana</t>
  </si>
  <si>
    <t>Delivery</t>
  </si>
  <si>
    <t>Cena KFC con Carmen</t>
  </si>
  <si>
    <t>Restaurantes</t>
  </si>
  <si>
    <t>Bizum cervezas Diogo</t>
  </si>
  <si>
    <t>Supermercados</t>
  </si>
  <si>
    <t>Compra Mercadona</t>
  </si>
  <si>
    <t>Gastos Piso</t>
  </si>
  <si>
    <t>Internet</t>
  </si>
  <si>
    <t>Digi</t>
  </si>
  <si>
    <t>Sí</t>
  </si>
  <si>
    <t>Finanzas</t>
  </si>
  <si>
    <t>Intereses</t>
  </si>
  <si>
    <t>Intereses Revolut 27+28/03</t>
  </si>
  <si>
    <t>CR Revolut</t>
  </si>
  <si>
    <t>Otros</t>
  </si>
  <si>
    <t>Transferencias</t>
  </si>
  <si>
    <t>-</t>
  </si>
  <si>
    <t>CR Trade Republic</t>
  </si>
  <si>
    <t>Pez Torrilla Diogo Bizum</t>
  </si>
  <si>
    <t>Compras</t>
  </si>
  <si>
    <t>Libros</t>
  </si>
  <si>
    <t>Casa del libro</t>
  </si>
  <si>
    <t>Intereses Revolut</t>
  </si>
  <si>
    <t>Comida x5 Patones de arriba</t>
  </si>
  <si>
    <t>Cena post-cine</t>
  </si>
  <si>
    <t>Tarta chocolate Carmen</t>
  </si>
  <si>
    <t>Compra para Carmen y para mí</t>
  </si>
  <si>
    <t>Cuchillo nuevo</t>
  </si>
  <si>
    <t>Gimnasio / Deporte</t>
  </si>
  <si>
    <t>Tumbao Ciclo</t>
  </si>
  <si>
    <t>Uber</t>
  </si>
  <si>
    <t>Intereses TR</t>
  </si>
  <si>
    <t>Mobilis31</t>
  </si>
  <si>
    <t>Cena UberEats</t>
  </si>
  <si>
    <t>Cerves con Stefi</t>
  </si>
  <si>
    <t>Viajes</t>
  </si>
  <si>
    <t>Actividades</t>
  </si>
  <si>
    <t>Tour NYC</t>
  </si>
  <si>
    <t>Entrada Madrid Society</t>
  </si>
  <si>
    <t>Bizum Tour NYC</t>
  </si>
  <si>
    <t>Pago Insparya</t>
  </si>
  <si>
    <t xml:space="preserve">Compra Dia </t>
  </si>
  <si>
    <t>Gastos CW</t>
  </si>
  <si>
    <t>Krusty</t>
  </si>
  <si>
    <t xml:space="preserve">Libro Alberto González </t>
  </si>
  <si>
    <t>Intereses Revolut 01-03/04</t>
  </si>
  <si>
    <t>Cena despedida Blanca</t>
  </si>
  <si>
    <t>Alquiler</t>
  </si>
  <si>
    <t>Alquiler abril</t>
  </si>
  <si>
    <t>Donaciones</t>
  </si>
  <si>
    <t>Oxfam</t>
  </si>
  <si>
    <t>Mensualidad abril</t>
  </si>
  <si>
    <t>Bizums regalo Blanca</t>
  </si>
  <si>
    <t>Cena Alright</t>
  </si>
  <si>
    <t>Intereses Revolut 04-05/04</t>
  </si>
  <si>
    <t>Álex Cordobés (tarta pequeña)</t>
  </si>
  <si>
    <t>Insparya</t>
  </si>
  <si>
    <t>Regalo chorra Carmen</t>
  </si>
  <si>
    <t>Café Wellbeing</t>
  </si>
  <si>
    <t>La lonja del mar - cerves Carmen</t>
  </si>
  <si>
    <t>Flores</t>
  </si>
  <si>
    <t>Ramo Cumple Carmen</t>
  </si>
  <si>
    <t>Brunch Wellbeing</t>
  </si>
  <si>
    <t>Cena cumple Carmen - Tramo</t>
  </si>
  <si>
    <t>Comida Ofi</t>
  </si>
  <si>
    <t>Cena Kath</t>
  </si>
  <si>
    <t>Cerves post-ofi</t>
  </si>
  <si>
    <t>Juegos</t>
  </si>
  <si>
    <t>Euromillones</t>
  </si>
  <si>
    <t>Entradas NBA</t>
  </si>
  <si>
    <t>CC Revolut</t>
  </si>
  <si>
    <t>Transferencia Rev CR-CC</t>
  </si>
  <si>
    <t>Transferencia Rev CC-CR</t>
  </si>
  <si>
    <t>Transferencia TR CR - Rev CR</t>
  </si>
  <si>
    <t>Mercado de motores - Cerve, Fuet y Queso</t>
  </si>
  <si>
    <t>Auriculares Noemie</t>
  </si>
  <si>
    <t>Ocio</t>
  </si>
  <si>
    <t>Servicios Streaming</t>
  </si>
  <si>
    <t>Apple TV</t>
  </si>
  <si>
    <t>Intereses 06-13/04</t>
  </si>
  <si>
    <t>Variaciones Pensiones</t>
  </si>
  <si>
    <t>Variación pensiones</t>
  </si>
  <si>
    <t>Pensiones</t>
  </si>
  <si>
    <t>Ramo Mon Parnasse</t>
  </si>
  <si>
    <t>Compra Día</t>
  </si>
  <si>
    <t>Devolución Hacienda</t>
  </si>
  <si>
    <t>Intereses 14/04</t>
  </si>
  <si>
    <t>Ingresos CW</t>
  </si>
  <si>
    <t>Ajustes</t>
  </si>
  <si>
    <t>Comida Carmen</t>
  </si>
  <si>
    <t>Compra Sparr</t>
  </si>
  <si>
    <t>Transferecia NYC</t>
  </si>
  <si>
    <t>Intereses 07/05</t>
  </si>
  <si>
    <t>CC BBVA -&gt; CR Revolut</t>
  </si>
  <si>
    <t>Bizum María Cacho</t>
  </si>
  <si>
    <t>Apple</t>
  </si>
  <si>
    <t>Apple Cloud</t>
  </si>
  <si>
    <t xml:space="preserve">Apple </t>
  </si>
  <si>
    <t>Candlelight Mallorca</t>
  </si>
  <si>
    <t>Pastelería Xesquet (Ses Salines)</t>
  </si>
  <si>
    <t>Mercado Ses Salines</t>
  </si>
  <si>
    <t>Mercado Santanyí</t>
  </si>
  <si>
    <t>Vestido Carmen Santanyí</t>
  </si>
  <si>
    <t>Sal Mallorca</t>
  </si>
  <si>
    <t>Vuelos</t>
  </si>
  <si>
    <t>Vuelos San Francisco</t>
  </si>
  <si>
    <t>Postales</t>
  </si>
  <si>
    <t>Transferencia CR -&gt; CC</t>
  </si>
  <si>
    <t>Entidad</t>
  </si>
  <si>
    <t>Tipo</t>
  </si>
  <si>
    <t>Inicial</t>
  </si>
  <si>
    <t>Actual</t>
  </si>
  <si>
    <t>Variación</t>
  </si>
  <si>
    <t>BBVA</t>
  </si>
  <si>
    <t>Corriente</t>
  </si>
  <si>
    <t>Revolut</t>
  </si>
  <si>
    <t>Trade Republic</t>
  </si>
  <si>
    <t>Remunerada</t>
  </si>
  <si>
    <t>MyInvestor</t>
  </si>
  <si>
    <t>Inversión</t>
  </si>
  <si>
    <t>Total</t>
  </si>
  <si>
    <t>Alquiler &amp; Gastos</t>
  </si>
  <si>
    <t>Mensualidades Apple</t>
  </si>
  <si>
    <t>Suscripciones</t>
  </si>
  <si>
    <t>Deporte</t>
  </si>
  <si>
    <t>Compra super</t>
  </si>
  <si>
    <t>Restauración</t>
  </si>
  <si>
    <t>Ropa</t>
  </si>
  <si>
    <t>Otros ingresos</t>
  </si>
  <si>
    <t>Otros gastos</t>
  </si>
  <si>
    <t>Patrimonio Total</t>
  </si>
  <si>
    <t>Totales</t>
  </si>
  <si>
    <t>Último Mes</t>
  </si>
  <si>
    <t>Ingresos</t>
  </si>
  <si>
    <t>Gastos</t>
  </si>
  <si>
    <t>Diferencia</t>
  </si>
  <si>
    <t>Gastos Totales</t>
  </si>
  <si>
    <t>Gastos Último Mes</t>
  </si>
  <si>
    <t>Gastos / Mes</t>
  </si>
  <si>
    <t>Gastos / Categoría</t>
  </si>
  <si>
    <t>Añadir un chip para decidir si gastos totales o último mes</t>
  </si>
  <si>
    <t>Gastos recurrentes vs puntuales</t>
  </si>
  <si>
    <t>Ingresos Totales</t>
  </si>
  <si>
    <t>Ingresos Último Mes</t>
  </si>
  <si>
    <t>Ingresos / Mes</t>
  </si>
  <si>
    <t>Ingresos / Categoría</t>
  </si>
  <si>
    <t>Añadir un chip para decidir si ingresos totales o último mes</t>
  </si>
  <si>
    <t>Ingresos recurrentes vs puntuales</t>
  </si>
  <si>
    <t>Uber eats</t>
  </si>
  <si>
    <t>Bizum Julián (cine y Disney +)</t>
  </si>
  <si>
    <t xml:space="preserve">Cena Saona Carmen y mía </t>
  </si>
  <si>
    <t>Cine con Manu</t>
  </si>
  <si>
    <t>Café en ofi</t>
  </si>
  <si>
    <t>Cena en mercado oriental</t>
  </si>
  <si>
    <t>Oviedo 2.0 Agosto</t>
  </si>
  <si>
    <t>Mercadona</t>
  </si>
  <si>
    <t>Cena con Manu M</t>
  </si>
  <si>
    <t xml:space="preserve">Super El Corte Inglés </t>
  </si>
  <si>
    <t>Último pago Créate</t>
  </si>
  <si>
    <t>Último pago camisetas Imagine Dragons</t>
  </si>
  <si>
    <t>Aportación pensiones</t>
  </si>
  <si>
    <t>Cine</t>
  </si>
  <si>
    <t>Cena Beata Pasta</t>
  </si>
  <si>
    <t>Pago iPhone</t>
  </si>
  <si>
    <t>Suscripción Metal Revolut</t>
  </si>
  <si>
    <t>Basic-Fit</t>
  </si>
  <si>
    <t>Comida ofi</t>
  </si>
  <si>
    <t xml:space="preserve">Cenita Mercado San Ildefonso </t>
  </si>
  <si>
    <t>Compra en el chino</t>
  </si>
  <si>
    <t>Peaje San Francisco</t>
  </si>
  <si>
    <t>Uber para Oviedo</t>
  </si>
  <si>
    <t>Desayuno en Chamartín</t>
  </si>
  <si>
    <t>Vermut y gambas</t>
  </si>
  <si>
    <t>Cenando cachopo</t>
  </si>
  <si>
    <t>Desayuno Oviedo</t>
  </si>
  <si>
    <t>Comprar moscovitas</t>
  </si>
  <si>
    <t>Desayuno con Carmen</t>
  </si>
  <si>
    <t>Compra Dia</t>
  </si>
  <si>
    <t>Trenes Carmen y sus amigas Valencia</t>
  </si>
  <si>
    <t>Ajuste pensiones</t>
  </si>
  <si>
    <t>Monedas</t>
  </si>
  <si>
    <t>Correspondencia</t>
  </si>
  <si>
    <t>EUR - GBP</t>
  </si>
  <si>
    <t>Inversiones</t>
  </si>
  <si>
    <t>Cuenta remunerada</t>
  </si>
  <si>
    <t>Valor en libras</t>
  </si>
  <si>
    <t>Valor en euros</t>
  </si>
  <si>
    <t>TIR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</si>
</sst>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[$£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21.0"/>
      <color theme="1"/>
      <name val="Arial"/>
      <scheme val="minor"/>
    </font>
    <font>
      <b/>
      <sz val="12.0"/>
      <color rgb="FFFFFFFF"/>
      <name val="Arial"/>
      <scheme val="minor"/>
    </font>
    <font/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D9D2E9"/>
        <bgColor rgb="FFD9D2E9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3" fillId="0" fontId="2" numFmtId="49" xfId="0" applyAlignment="1" applyBorder="1" applyFont="1" applyNumberForma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4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Font="1"/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2" fontId="5" numFmtId="0" xfId="0" applyAlignment="1" applyBorder="1" applyFill="1" applyFont="1">
      <alignment horizontal="center" readingOrder="0"/>
    </xf>
    <xf borderId="19" fillId="0" fontId="6" numFmtId="0" xfId="0" applyBorder="1" applyFont="1"/>
    <xf borderId="20" fillId="0" fontId="6" numFmtId="0" xfId="0" applyBorder="1" applyFont="1"/>
    <xf borderId="21" fillId="3" fontId="7" numFmtId="0" xfId="0" applyAlignment="1" applyBorder="1" applyFill="1" applyFont="1">
      <alignment readingOrder="0" vertical="center"/>
    </xf>
    <xf borderId="22" fillId="0" fontId="1" numFmtId="0" xfId="0" applyAlignment="1" applyBorder="1" applyFont="1">
      <alignment readingOrder="0"/>
    </xf>
    <xf borderId="22" fillId="0" fontId="1" numFmtId="165" xfId="0" applyAlignment="1" applyBorder="1" applyFont="1" applyNumberFormat="1">
      <alignment readingOrder="0"/>
    </xf>
    <xf borderId="23" fillId="0" fontId="6" numFmtId="0" xfId="0" applyBorder="1" applyFont="1"/>
    <xf borderId="22" fillId="0" fontId="1" numFmtId="0" xfId="0" applyBorder="1" applyFont="1"/>
    <xf borderId="24" fillId="0" fontId="6" numFmtId="0" xfId="0" applyBorder="1" applyFont="1"/>
    <xf borderId="22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6">
    <dxf>
      <font>
        <b/>
        <color rgb="FF274E13"/>
      </font>
      <fill>
        <patternFill patternType="solid">
          <fgColor rgb="FFB7E1CD"/>
          <bgColor rgb="FFB7E1CD"/>
        </patternFill>
      </fill>
      <border/>
    </dxf>
    <dxf>
      <font>
        <b/>
        <color rgb="FF5B0F00"/>
      </font>
      <fill>
        <patternFill patternType="solid">
          <fgColor rgb="FFE6B8AF"/>
          <bgColor rgb="FFE6B8A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Registro (hasta 30072025)-style">
      <tableStyleElement dxfId="3" type="headerRow"/>
      <tableStyleElement dxfId="4" type="firstRowStripe"/>
      <tableStyleElement dxfId="5" type="secondRowStripe"/>
    </tableStyle>
    <tableStyle count="3" pivot="0" name="Cuentas (hasta 30072025)-style">
      <tableStyleElement dxfId="3" type="headerRow"/>
      <tableStyleElement dxfId="4" type="firstRowStripe"/>
      <tableStyleElement dxfId="5" type="secondRowStripe"/>
    </tableStyle>
    <tableStyle count="3" pivot="0" name="Registro-style">
      <tableStyleElement dxfId="3" type="headerRow"/>
      <tableStyleElement dxfId="4" type="firstRowStripe"/>
      <tableStyleElement dxfId="5" type="secondRowStripe"/>
    </tableStyle>
    <tableStyle count="3" pivot="0" name="Cuentas-style">
      <tableStyleElement dxfId="3" type="headerRow"/>
      <tableStyleElement dxfId="4" type="firstRowStripe"/>
      <tableStyleElement dxfId="5" type="secondRowStripe"/>
    </tableStyle>
    <tableStyle count="3" pivot="0" name="Cuentas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200" displayName="Registro_outdated" name="Registro_outdated" id="1">
  <autoFilter ref="$B$2:$H$200"/>
  <tableColumns count="7">
    <tableColumn name="Fecha" id="1"/>
    <tableColumn name="Importe" id="2"/>
    <tableColumn name="Categoría" id="3"/>
    <tableColumn name="Sub-Categoría" id="4"/>
    <tableColumn name="Descripción" id="5"/>
    <tableColumn name="Cuenta" id="6"/>
    <tableColumn name="Recurrente" id="7"/>
  </tableColumns>
  <tableStyleInfo name="Registro (hasta 30072025)-style" showColumnStripes="0" showFirstColumn="1" showLastColumn="1" showRowStripes="1"/>
</table>
</file>

<file path=xl/tables/table2.xml><?xml version="1.0" encoding="utf-8"?>
<table xmlns="http://schemas.openxmlformats.org/spreadsheetml/2006/main" ref="B2:F11" displayName="Cuentas_outdated" name="Cuentas_outdated" id="2">
  <tableColumns count="5">
    <tableColumn name="Entidad" id="1"/>
    <tableColumn name="Tipo" id="2"/>
    <tableColumn name="Inicial" id="3"/>
    <tableColumn name="Actual" id="4"/>
    <tableColumn name="Variación" id="5"/>
  </tableColumns>
  <tableStyleInfo name="Cuentas (hasta 30072025)-style" showColumnStripes="0" showFirstColumn="1" showLastColumn="1" showRowStripes="1"/>
</table>
</file>

<file path=xl/tables/table3.xml><?xml version="1.0" encoding="utf-8"?>
<table xmlns="http://schemas.openxmlformats.org/spreadsheetml/2006/main" ref="B2:G200" displayName="Registro" name="Registro" id="3">
  <autoFilter ref="$B$2:$G$200"/>
  <tableColumns count="6">
    <tableColumn name="Fecha" id="1"/>
    <tableColumn name="Importe" id="2"/>
    <tableColumn name="Categoría" id="3"/>
    <tableColumn name="Descripción" id="4"/>
    <tableColumn name="Cuenta" id="5"/>
    <tableColumn name="Recurrente" id="6"/>
  </tableColumns>
  <tableStyleInfo name="Registro-style" showColumnStripes="0" showFirstColumn="1" showLastColumn="1" showRowStripes="1"/>
</table>
</file>

<file path=xl/tables/table4.xml><?xml version="1.0" encoding="utf-8"?>
<table xmlns="http://schemas.openxmlformats.org/spreadsheetml/2006/main" ref="B2:E7" displayName="Cuentas" name="Cuentas" id="4">
  <tableColumns count="4">
    <tableColumn name="Entidad" id="1"/>
    <tableColumn name="Inicial" id="2"/>
    <tableColumn name="Actual" id="3"/>
    <tableColumn name="Variación" id="4"/>
  </tableColumns>
  <tableStyleInfo name="Cuentas-style" showColumnStripes="0" showFirstColumn="1" showLastColumn="1" showRowStripes="1"/>
</table>
</file>

<file path=xl/tables/table5.xml><?xml version="1.0" encoding="utf-8"?>
<table xmlns="http://schemas.openxmlformats.org/spreadsheetml/2006/main" ref="B10:C11" displayName="Conversión" name="Conversión" id="5">
  <tableColumns count="2">
    <tableColumn name="Monedas" id="1"/>
    <tableColumn name="Correspondencia" id="2"/>
  </tableColumns>
  <tableStyleInfo name="Cuenta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14.13"/>
    <col customWidth="1" min="3" max="3" width="15.88"/>
    <col customWidth="1" min="4" max="4" width="20.38"/>
    <col customWidth="1" min="5" max="5" width="24.38"/>
    <col customWidth="1" min="6" max="6" width="33.5"/>
    <col customWidth="1" min="7" max="7" width="19.38"/>
    <col customWidth="1" min="8" max="8" width="18.63"/>
  </cols>
  <sheetData>
    <row r="1">
      <c r="A1" s="1" t="s">
        <v>0</v>
      </c>
    </row>
    <row r="2">
      <c r="B2" s="2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5" t="s">
        <v>7</v>
      </c>
    </row>
    <row r="3">
      <c r="B3" s="6">
        <v>45743.0</v>
      </c>
      <c r="C3" s="7">
        <v>-32.0</v>
      </c>
      <c r="D3" s="8" t="s">
        <v>8</v>
      </c>
      <c r="E3" s="9" t="s">
        <v>9</v>
      </c>
      <c r="F3" s="10" t="s">
        <v>10</v>
      </c>
      <c r="G3" s="9" t="s">
        <v>11</v>
      </c>
      <c r="H3" s="11" t="s">
        <v>12</v>
      </c>
    </row>
    <row r="4">
      <c r="B4" s="12">
        <v>45743.0</v>
      </c>
      <c r="C4" s="13">
        <v>7331.02</v>
      </c>
      <c r="D4" s="14" t="s">
        <v>13</v>
      </c>
      <c r="E4" s="14" t="s">
        <v>14</v>
      </c>
      <c r="F4" s="15" t="s">
        <v>15</v>
      </c>
      <c r="G4" s="14" t="s">
        <v>11</v>
      </c>
      <c r="H4" s="16" t="s">
        <v>12</v>
      </c>
    </row>
    <row r="5">
      <c r="B5" s="6">
        <v>45743.0</v>
      </c>
      <c r="C5" s="7">
        <v>-1.85</v>
      </c>
      <c r="D5" s="9" t="s">
        <v>16</v>
      </c>
      <c r="E5" s="9" t="s">
        <v>17</v>
      </c>
      <c r="F5" s="10" t="s">
        <v>18</v>
      </c>
      <c r="G5" s="9" t="s">
        <v>11</v>
      </c>
      <c r="H5" s="11" t="s">
        <v>12</v>
      </c>
    </row>
    <row r="6">
      <c r="B6" s="12">
        <v>45743.0</v>
      </c>
      <c r="C6" s="7">
        <v>-30.0</v>
      </c>
      <c r="D6" s="14" t="s">
        <v>19</v>
      </c>
      <c r="E6" s="14" t="s">
        <v>20</v>
      </c>
      <c r="F6" s="15" t="s">
        <v>21</v>
      </c>
      <c r="G6" s="14" t="s">
        <v>11</v>
      </c>
      <c r="H6" s="16" t="s">
        <v>12</v>
      </c>
    </row>
    <row r="7">
      <c r="B7" s="6">
        <v>45743.0</v>
      </c>
      <c r="C7" s="7">
        <v>-22.0</v>
      </c>
      <c r="D7" s="9" t="s">
        <v>16</v>
      </c>
      <c r="E7" s="9" t="s">
        <v>22</v>
      </c>
      <c r="F7" s="10" t="s">
        <v>23</v>
      </c>
      <c r="G7" s="9" t="s">
        <v>11</v>
      </c>
      <c r="H7" s="11" t="s">
        <v>12</v>
      </c>
    </row>
    <row r="8">
      <c r="B8" s="12">
        <v>45743.0</v>
      </c>
      <c r="C8" s="13">
        <f>4.5</f>
        <v>4.5</v>
      </c>
      <c r="D8" s="14" t="s">
        <v>16</v>
      </c>
      <c r="E8" s="14" t="s">
        <v>24</v>
      </c>
      <c r="F8" s="15" t="s">
        <v>25</v>
      </c>
      <c r="G8" s="14" t="s">
        <v>11</v>
      </c>
      <c r="H8" s="16" t="s">
        <v>12</v>
      </c>
    </row>
    <row r="9">
      <c r="B9" s="6">
        <v>45744.0</v>
      </c>
      <c r="C9" s="7">
        <v>-36.16</v>
      </c>
      <c r="D9" s="9" t="s">
        <v>16</v>
      </c>
      <c r="E9" s="9" t="s">
        <v>26</v>
      </c>
      <c r="F9" s="10" t="s">
        <v>27</v>
      </c>
      <c r="G9" s="9" t="s">
        <v>11</v>
      </c>
      <c r="H9" s="11" t="s">
        <v>12</v>
      </c>
    </row>
    <row r="10">
      <c r="B10" s="12">
        <v>45744.0</v>
      </c>
      <c r="C10" s="7">
        <v>-15.0</v>
      </c>
      <c r="D10" s="14" t="s">
        <v>28</v>
      </c>
      <c r="E10" s="14" t="s">
        <v>29</v>
      </c>
      <c r="F10" s="15" t="s">
        <v>30</v>
      </c>
      <c r="G10" s="14" t="s">
        <v>11</v>
      </c>
      <c r="H10" s="16" t="s">
        <v>31</v>
      </c>
    </row>
    <row r="11">
      <c r="B11" s="6">
        <v>45744.0</v>
      </c>
      <c r="C11" s="17">
        <f>0.27</f>
        <v>0.27</v>
      </c>
      <c r="D11" s="9" t="s">
        <v>32</v>
      </c>
      <c r="E11" s="9" t="s">
        <v>33</v>
      </c>
      <c r="F11" s="10" t="s">
        <v>34</v>
      </c>
      <c r="G11" s="9" t="s">
        <v>35</v>
      </c>
      <c r="H11" s="11" t="s">
        <v>31</v>
      </c>
    </row>
    <row r="12">
      <c r="B12" s="12">
        <v>45744.0</v>
      </c>
      <c r="C12" s="7">
        <v>-7000.0</v>
      </c>
      <c r="D12" s="14" t="s">
        <v>36</v>
      </c>
      <c r="E12" s="14" t="s">
        <v>37</v>
      </c>
      <c r="F12" s="15" t="s">
        <v>38</v>
      </c>
      <c r="G12" s="14" t="s">
        <v>11</v>
      </c>
      <c r="H12" s="16" t="s">
        <v>12</v>
      </c>
    </row>
    <row r="13">
      <c r="B13" s="6">
        <v>45744.0</v>
      </c>
      <c r="C13" s="13">
        <v>7000.0</v>
      </c>
      <c r="D13" s="9" t="s">
        <v>36</v>
      </c>
      <c r="E13" s="9" t="s">
        <v>37</v>
      </c>
      <c r="F13" s="10" t="s">
        <v>38</v>
      </c>
      <c r="G13" s="9" t="s">
        <v>39</v>
      </c>
      <c r="H13" s="11" t="s">
        <v>12</v>
      </c>
    </row>
    <row r="14">
      <c r="B14" s="12">
        <v>45744.0</v>
      </c>
      <c r="C14" s="13">
        <v>14.1</v>
      </c>
      <c r="D14" s="14" t="s">
        <v>16</v>
      </c>
      <c r="E14" s="14" t="s">
        <v>24</v>
      </c>
      <c r="F14" s="15" t="s">
        <v>40</v>
      </c>
      <c r="G14" s="14" t="s">
        <v>11</v>
      </c>
      <c r="H14" s="16" t="s">
        <v>12</v>
      </c>
    </row>
    <row r="15">
      <c r="B15" s="6">
        <v>45744.0</v>
      </c>
      <c r="C15" s="7">
        <v>-32.25</v>
      </c>
      <c r="D15" s="9" t="s">
        <v>41</v>
      </c>
      <c r="E15" s="9" t="s">
        <v>42</v>
      </c>
      <c r="F15" s="10" t="s">
        <v>43</v>
      </c>
      <c r="G15" s="9" t="s">
        <v>11</v>
      </c>
      <c r="H15" s="11" t="s">
        <v>12</v>
      </c>
    </row>
    <row r="16">
      <c r="B16" s="12">
        <v>45745.0</v>
      </c>
      <c r="C16" s="13">
        <v>0.14</v>
      </c>
      <c r="D16" s="14" t="s">
        <v>32</v>
      </c>
      <c r="E16" s="14" t="s">
        <v>33</v>
      </c>
      <c r="F16" s="15" t="s">
        <v>44</v>
      </c>
      <c r="G16" s="14" t="s">
        <v>35</v>
      </c>
      <c r="H16" s="16" t="s">
        <v>31</v>
      </c>
    </row>
    <row r="17">
      <c r="B17" s="6">
        <v>45745.0</v>
      </c>
      <c r="C17" s="7">
        <v>-62.5</v>
      </c>
      <c r="D17" s="9" t="s">
        <v>16</v>
      </c>
      <c r="E17" s="9" t="s">
        <v>24</v>
      </c>
      <c r="F17" s="10" t="s">
        <v>45</v>
      </c>
      <c r="G17" s="9" t="s">
        <v>11</v>
      </c>
      <c r="H17" s="11" t="s">
        <v>12</v>
      </c>
    </row>
    <row r="18">
      <c r="B18" s="12">
        <v>45745.0</v>
      </c>
      <c r="C18" s="7">
        <v>-20.25</v>
      </c>
      <c r="D18" s="14" t="s">
        <v>16</v>
      </c>
      <c r="E18" s="14" t="s">
        <v>24</v>
      </c>
      <c r="F18" s="15" t="s">
        <v>46</v>
      </c>
      <c r="G18" s="14" t="s">
        <v>11</v>
      </c>
      <c r="H18" s="16" t="s">
        <v>12</v>
      </c>
    </row>
    <row r="19">
      <c r="B19" s="6">
        <v>45745.0</v>
      </c>
      <c r="C19" s="7">
        <v>-34.5</v>
      </c>
      <c r="D19" s="9" t="s">
        <v>8</v>
      </c>
      <c r="E19" s="9" t="s">
        <v>9</v>
      </c>
      <c r="F19" s="10" t="s">
        <v>47</v>
      </c>
      <c r="G19" s="9" t="s">
        <v>11</v>
      </c>
      <c r="H19" s="11" t="s">
        <v>12</v>
      </c>
    </row>
    <row r="20">
      <c r="B20" s="12">
        <v>45746.0</v>
      </c>
      <c r="C20" s="7">
        <v>-49.1</v>
      </c>
      <c r="D20" s="14" t="s">
        <v>16</v>
      </c>
      <c r="E20" s="14" t="s">
        <v>26</v>
      </c>
      <c r="F20" s="15" t="s">
        <v>48</v>
      </c>
      <c r="G20" s="14" t="s">
        <v>11</v>
      </c>
      <c r="H20" s="16" t="s">
        <v>12</v>
      </c>
    </row>
    <row r="21">
      <c r="B21" s="6">
        <v>45746.0</v>
      </c>
      <c r="C21" s="7">
        <v>-34.9</v>
      </c>
      <c r="D21" s="9" t="s">
        <v>41</v>
      </c>
      <c r="E21" s="18"/>
      <c r="F21" s="10" t="s">
        <v>49</v>
      </c>
      <c r="G21" s="9" t="s">
        <v>11</v>
      </c>
      <c r="H21" s="11" t="s">
        <v>12</v>
      </c>
    </row>
    <row r="22">
      <c r="B22" s="12">
        <v>45747.0</v>
      </c>
      <c r="C22" s="17">
        <f>0.27</f>
        <v>0.27</v>
      </c>
      <c r="D22" s="14" t="s">
        <v>32</v>
      </c>
      <c r="E22" s="14" t="s">
        <v>33</v>
      </c>
      <c r="F22" s="15" t="s">
        <v>44</v>
      </c>
      <c r="G22" s="14" t="s">
        <v>35</v>
      </c>
      <c r="H22" s="16" t="s">
        <v>31</v>
      </c>
    </row>
    <row r="23">
      <c r="B23" s="6">
        <v>45747.0</v>
      </c>
      <c r="C23" s="7">
        <v>-15.0</v>
      </c>
      <c r="D23" s="9" t="s">
        <v>50</v>
      </c>
      <c r="E23" s="18"/>
      <c r="F23" s="10" t="s">
        <v>51</v>
      </c>
      <c r="G23" s="9" t="s">
        <v>11</v>
      </c>
      <c r="H23" s="11" t="s">
        <v>12</v>
      </c>
    </row>
    <row r="24">
      <c r="B24" s="12">
        <v>45747.0</v>
      </c>
      <c r="C24" s="7">
        <v>-15.14</v>
      </c>
      <c r="D24" s="14" t="s">
        <v>36</v>
      </c>
      <c r="E24" s="19"/>
      <c r="F24" s="15" t="s">
        <v>52</v>
      </c>
      <c r="G24" s="14" t="s">
        <v>11</v>
      </c>
      <c r="H24" s="16" t="s">
        <v>12</v>
      </c>
    </row>
    <row r="25">
      <c r="B25" s="6">
        <v>45748.0</v>
      </c>
      <c r="C25" s="13">
        <v>21.97</v>
      </c>
      <c r="D25" s="9" t="s">
        <v>32</v>
      </c>
      <c r="E25" s="9" t="s">
        <v>33</v>
      </c>
      <c r="F25" s="10" t="s">
        <v>53</v>
      </c>
      <c r="G25" s="9" t="s">
        <v>39</v>
      </c>
      <c r="H25" s="11" t="s">
        <v>31</v>
      </c>
    </row>
    <row r="26">
      <c r="B26" s="12">
        <v>45748.0</v>
      </c>
      <c r="C26" s="7">
        <v>-4.0</v>
      </c>
      <c r="D26" s="14" t="s">
        <v>41</v>
      </c>
      <c r="E26" s="19"/>
      <c r="F26" s="15" t="s">
        <v>54</v>
      </c>
      <c r="G26" s="14" t="s">
        <v>11</v>
      </c>
      <c r="H26" s="16" t="s">
        <v>12</v>
      </c>
    </row>
    <row r="27">
      <c r="B27" s="6">
        <v>45748.0</v>
      </c>
      <c r="C27" s="7">
        <v>-21.37</v>
      </c>
      <c r="D27" s="9" t="s">
        <v>16</v>
      </c>
      <c r="E27" s="9" t="s">
        <v>22</v>
      </c>
      <c r="F27" s="10" t="s">
        <v>55</v>
      </c>
      <c r="G27" s="9" t="s">
        <v>11</v>
      </c>
      <c r="H27" s="11" t="s">
        <v>12</v>
      </c>
    </row>
    <row r="28">
      <c r="B28" s="12">
        <v>45748.0</v>
      </c>
      <c r="C28" s="7">
        <v>-6.5</v>
      </c>
      <c r="D28" s="14" t="s">
        <v>16</v>
      </c>
      <c r="E28" s="14" t="s">
        <v>24</v>
      </c>
      <c r="F28" s="15" t="s">
        <v>56</v>
      </c>
      <c r="G28" s="14" t="s">
        <v>11</v>
      </c>
      <c r="H28" s="16" t="s">
        <v>12</v>
      </c>
    </row>
    <row r="29">
      <c r="B29" s="6">
        <v>45748.0</v>
      </c>
      <c r="C29" s="7">
        <v>-83.76</v>
      </c>
      <c r="D29" s="9" t="s">
        <v>57</v>
      </c>
      <c r="E29" s="9" t="s">
        <v>58</v>
      </c>
      <c r="F29" s="10" t="s">
        <v>59</v>
      </c>
      <c r="G29" s="9" t="s">
        <v>11</v>
      </c>
      <c r="H29" s="11" t="s">
        <v>12</v>
      </c>
    </row>
    <row r="30">
      <c r="B30" s="12">
        <v>45748.0</v>
      </c>
      <c r="C30" s="7">
        <v>-38.5</v>
      </c>
      <c r="D30" s="14" t="s">
        <v>36</v>
      </c>
      <c r="E30" s="19"/>
      <c r="F30" s="15" t="s">
        <v>60</v>
      </c>
      <c r="G30" s="14" t="s">
        <v>11</v>
      </c>
      <c r="H30" s="16" t="s">
        <v>12</v>
      </c>
    </row>
    <row r="31">
      <c r="B31" s="6">
        <v>45748.0</v>
      </c>
      <c r="C31" s="13">
        <v>251.28</v>
      </c>
      <c r="D31" s="9" t="s">
        <v>57</v>
      </c>
      <c r="E31" s="9" t="s">
        <v>58</v>
      </c>
      <c r="F31" s="10" t="s">
        <v>61</v>
      </c>
      <c r="G31" s="9" t="s">
        <v>11</v>
      </c>
      <c r="H31" s="11" t="s">
        <v>12</v>
      </c>
    </row>
    <row r="32">
      <c r="B32" s="12">
        <v>45748.0</v>
      </c>
      <c r="C32" s="7">
        <v>-176.77</v>
      </c>
      <c r="D32" s="14" t="s">
        <v>19</v>
      </c>
      <c r="E32" s="19"/>
      <c r="F32" s="15" t="s">
        <v>62</v>
      </c>
      <c r="G32" s="14" t="s">
        <v>11</v>
      </c>
      <c r="H32" s="16" t="s">
        <v>31</v>
      </c>
    </row>
    <row r="33">
      <c r="B33" s="6">
        <v>45749.0</v>
      </c>
      <c r="C33" s="7">
        <v>-7.37</v>
      </c>
      <c r="D33" s="9" t="s">
        <v>16</v>
      </c>
      <c r="E33" s="9" t="s">
        <v>26</v>
      </c>
      <c r="F33" s="10" t="s">
        <v>63</v>
      </c>
      <c r="G33" s="9" t="s">
        <v>11</v>
      </c>
      <c r="H33" s="11" t="s">
        <v>12</v>
      </c>
    </row>
    <row r="34">
      <c r="B34" s="12">
        <v>45749.0</v>
      </c>
      <c r="C34" s="7">
        <v>-50.0</v>
      </c>
      <c r="D34" s="14" t="s">
        <v>13</v>
      </c>
      <c r="E34" s="14" t="s">
        <v>64</v>
      </c>
      <c r="F34" s="15" t="s">
        <v>65</v>
      </c>
      <c r="G34" s="14" t="s">
        <v>11</v>
      </c>
      <c r="H34" s="16" t="s">
        <v>12</v>
      </c>
    </row>
    <row r="35">
      <c r="B35" s="6">
        <v>45749.0</v>
      </c>
      <c r="C35" s="7">
        <v>-30.67</v>
      </c>
      <c r="D35" s="9" t="s">
        <v>13</v>
      </c>
      <c r="E35" s="9" t="s">
        <v>64</v>
      </c>
      <c r="F35" s="10" t="s">
        <v>66</v>
      </c>
      <c r="G35" s="9" t="s">
        <v>11</v>
      </c>
      <c r="H35" s="11" t="s">
        <v>12</v>
      </c>
    </row>
    <row r="36">
      <c r="B36" s="12">
        <v>45750.0</v>
      </c>
      <c r="C36" s="17">
        <v>0.41</v>
      </c>
      <c r="D36" s="14" t="s">
        <v>32</v>
      </c>
      <c r="E36" s="14" t="s">
        <v>33</v>
      </c>
      <c r="F36" s="15" t="s">
        <v>67</v>
      </c>
      <c r="G36" s="14" t="s">
        <v>35</v>
      </c>
      <c r="H36" s="16" t="s">
        <v>31</v>
      </c>
    </row>
    <row r="37">
      <c r="B37" s="6">
        <v>45751.0</v>
      </c>
      <c r="C37" s="7">
        <v>-19.8</v>
      </c>
      <c r="D37" s="9" t="s">
        <v>16</v>
      </c>
      <c r="E37" s="9" t="s">
        <v>24</v>
      </c>
      <c r="F37" s="10" t="s">
        <v>68</v>
      </c>
      <c r="G37" s="9" t="s">
        <v>11</v>
      </c>
      <c r="H37" s="11" t="s">
        <v>12</v>
      </c>
    </row>
    <row r="38">
      <c r="B38" s="12">
        <v>45751.0</v>
      </c>
      <c r="C38" s="7">
        <v>-825.0</v>
      </c>
      <c r="D38" s="14" t="s">
        <v>28</v>
      </c>
      <c r="E38" s="14" t="s">
        <v>69</v>
      </c>
      <c r="F38" s="15" t="s">
        <v>70</v>
      </c>
      <c r="G38" s="14" t="s">
        <v>11</v>
      </c>
      <c r="H38" s="16" t="s">
        <v>31</v>
      </c>
    </row>
    <row r="39">
      <c r="B39" s="6">
        <v>45751.0</v>
      </c>
      <c r="C39" s="7">
        <v>-24.0</v>
      </c>
      <c r="D39" s="9" t="s">
        <v>71</v>
      </c>
      <c r="E39" s="9" t="s">
        <v>72</v>
      </c>
      <c r="F39" s="10" t="s">
        <v>73</v>
      </c>
      <c r="G39" s="9" t="s">
        <v>11</v>
      </c>
      <c r="H39" s="11" t="s">
        <v>31</v>
      </c>
    </row>
    <row r="40">
      <c r="B40" s="12">
        <v>45751.0</v>
      </c>
      <c r="C40" s="13">
        <f>10+10+5+10+10+10+10+5+10+10</f>
        <v>90</v>
      </c>
      <c r="D40" s="14" t="s">
        <v>8</v>
      </c>
      <c r="E40" s="14" t="s">
        <v>9</v>
      </c>
      <c r="F40" s="15" t="s">
        <v>74</v>
      </c>
      <c r="G40" s="14" t="s">
        <v>11</v>
      </c>
      <c r="H40" s="16" t="s">
        <v>12</v>
      </c>
    </row>
    <row r="41">
      <c r="B41" s="6">
        <v>45751.0</v>
      </c>
      <c r="C41" s="7">
        <v>-38.0</v>
      </c>
      <c r="D41" s="9" t="s">
        <v>16</v>
      </c>
      <c r="E41" s="9" t="s">
        <v>24</v>
      </c>
      <c r="F41" s="10" t="s">
        <v>75</v>
      </c>
      <c r="G41" s="9" t="s">
        <v>11</v>
      </c>
      <c r="H41" s="11" t="s">
        <v>12</v>
      </c>
    </row>
    <row r="42">
      <c r="B42" s="12">
        <v>45752.0</v>
      </c>
      <c r="C42" s="17">
        <f>0.28</f>
        <v>0.28</v>
      </c>
      <c r="D42" s="14" t="s">
        <v>32</v>
      </c>
      <c r="E42" s="14" t="s">
        <v>33</v>
      </c>
      <c r="F42" s="15" t="s">
        <v>76</v>
      </c>
      <c r="G42" s="14" t="s">
        <v>35</v>
      </c>
      <c r="H42" s="16" t="s">
        <v>31</v>
      </c>
    </row>
    <row r="43">
      <c r="B43" s="6">
        <v>45754.0</v>
      </c>
      <c r="C43" s="7">
        <v>-22.41</v>
      </c>
      <c r="D43" s="9" t="s">
        <v>16</v>
      </c>
      <c r="E43" s="9" t="s">
        <v>26</v>
      </c>
      <c r="F43" s="10" t="s">
        <v>27</v>
      </c>
      <c r="G43" s="9" t="s">
        <v>11</v>
      </c>
      <c r="H43" s="11" t="s">
        <v>12</v>
      </c>
    </row>
    <row r="44">
      <c r="B44" s="12">
        <v>45754.0</v>
      </c>
      <c r="C44" s="7">
        <v>-17.24</v>
      </c>
      <c r="D44" s="14" t="s">
        <v>16</v>
      </c>
      <c r="E44" s="14" t="s">
        <v>26</v>
      </c>
      <c r="F44" s="15" t="s">
        <v>63</v>
      </c>
      <c r="G44" s="14" t="s">
        <v>11</v>
      </c>
      <c r="H44" s="16" t="s">
        <v>12</v>
      </c>
    </row>
    <row r="45">
      <c r="B45" s="6">
        <v>45754.0</v>
      </c>
      <c r="C45" s="7">
        <v>-14.0</v>
      </c>
      <c r="D45" s="9" t="s">
        <v>8</v>
      </c>
      <c r="E45" s="9" t="s">
        <v>9</v>
      </c>
      <c r="F45" s="10" t="s">
        <v>77</v>
      </c>
      <c r="G45" s="9" t="s">
        <v>11</v>
      </c>
      <c r="H45" s="11" t="s">
        <v>12</v>
      </c>
    </row>
    <row r="46">
      <c r="B46" s="12">
        <v>45754.0</v>
      </c>
      <c r="C46" s="7">
        <v>-57.42</v>
      </c>
      <c r="D46" s="14" t="s">
        <v>19</v>
      </c>
      <c r="E46" s="14" t="s">
        <v>78</v>
      </c>
      <c r="F46" s="15" t="s">
        <v>73</v>
      </c>
      <c r="G46" s="14" t="s">
        <v>11</v>
      </c>
      <c r="H46" s="16" t="s">
        <v>31</v>
      </c>
    </row>
    <row r="47">
      <c r="B47" s="6">
        <v>45754.0</v>
      </c>
      <c r="C47" s="7">
        <v>-10.12</v>
      </c>
      <c r="D47" s="9" t="s">
        <v>8</v>
      </c>
      <c r="E47" s="9" t="s">
        <v>9</v>
      </c>
      <c r="F47" s="10" t="s">
        <v>79</v>
      </c>
      <c r="G47" s="9" t="s">
        <v>11</v>
      </c>
      <c r="H47" s="11" t="s">
        <v>12</v>
      </c>
    </row>
    <row r="48">
      <c r="B48" s="12">
        <v>45754.0</v>
      </c>
      <c r="C48" s="7">
        <v>-7.3</v>
      </c>
      <c r="D48" s="14" t="s">
        <v>16</v>
      </c>
      <c r="E48" s="14" t="s">
        <v>24</v>
      </c>
      <c r="F48" s="15" t="s">
        <v>80</v>
      </c>
      <c r="G48" s="14" t="s">
        <v>11</v>
      </c>
      <c r="H48" s="16" t="s">
        <v>12</v>
      </c>
    </row>
    <row r="49">
      <c r="B49" s="6">
        <v>45754.0</v>
      </c>
      <c r="C49" s="7">
        <v>-11.4</v>
      </c>
      <c r="D49" s="9" t="s">
        <v>16</v>
      </c>
      <c r="E49" s="9" t="s">
        <v>24</v>
      </c>
      <c r="F49" s="10" t="s">
        <v>81</v>
      </c>
      <c r="G49" s="9" t="s">
        <v>11</v>
      </c>
      <c r="H49" s="11" t="s">
        <v>12</v>
      </c>
    </row>
    <row r="50">
      <c r="B50" s="12">
        <v>45754.0</v>
      </c>
      <c r="C50" s="7">
        <v>-50.0</v>
      </c>
      <c r="D50" s="14" t="s">
        <v>8</v>
      </c>
      <c r="E50" s="14" t="s">
        <v>82</v>
      </c>
      <c r="F50" s="15" t="s">
        <v>83</v>
      </c>
      <c r="G50" s="14" t="s">
        <v>11</v>
      </c>
      <c r="H50" s="16" t="s">
        <v>12</v>
      </c>
    </row>
    <row r="51">
      <c r="B51" s="6">
        <v>45754.0</v>
      </c>
      <c r="C51" s="7">
        <v>-14.25</v>
      </c>
      <c r="D51" s="9" t="s">
        <v>16</v>
      </c>
      <c r="E51" s="9" t="s">
        <v>24</v>
      </c>
      <c r="F51" s="10" t="s">
        <v>84</v>
      </c>
      <c r="G51" s="9" t="s">
        <v>11</v>
      </c>
      <c r="H51" s="11" t="s">
        <v>12</v>
      </c>
    </row>
    <row r="52">
      <c r="B52" s="12">
        <v>45755.0</v>
      </c>
      <c r="C52" s="13">
        <v>30.0</v>
      </c>
      <c r="D52" s="14" t="s">
        <v>8</v>
      </c>
      <c r="E52" s="14" t="s">
        <v>9</v>
      </c>
      <c r="F52" s="15" t="s">
        <v>74</v>
      </c>
      <c r="G52" s="14" t="s">
        <v>11</v>
      </c>
      <c r="H52" s="16" t="s">
        <v>12</v>
      </c>
    </row>
    <row r="53">
      <c r="B53" s="6">
        <v>45755.0</v>
      </c>
      <c r="C53" s="7">
        <v>-131.0</v>
      </c>
      <c r="D53" s="9" t="s">
        <v>16</v>
      </c>
      <c r="E53" s="9" t="s">
        <v>24</v>
      </c>
      <c r="F53" s="10" t="s">
        <v>85</v>
      </c>
      <c r="G53" s="9" t="s">
        <v>11</v>
      </c>
      <c r="H53" s="11" t="s">
        <v>12</v>
      </c>
    </row>
    <row r="54">
      <c r="B54" s="12">
        <v>45755.0</v>
      </c>
      <c r="C54" s="7">
        <v>-22.29</v>
      </c>
      <c r="D54" s="14" t="s">
        <v>36</v>
      </c>
      <c r="E54" s="19"/>
      <c r="F54" s="15" t="s">
        <v>52</v>
      </c>
      <c r="G54" s="14" t="s">
        <v>11</v>
      </c>
      <c r="H54" s="16" t="s">
        <v>12</v>
      </c>
    </row>
    <row r="55">
      <c r="B55" s="6">
        <v>45756.0</v>
      </c>
      <c r="C55" s="7">
        <v>-12.95</v>
      </c>
      <c r="D55" s="9" t="s">
        <v>16</v>
      </c>
      <c r="E55" s="9" t="s">
        <v>24</v>
      </c>
      <c r="F55" s="10" t="s">
        <v>86</v>
      </c>
      <c r="G55" s="9" t="s">
        <v>11</v>
      </c>
      <c r="H55" s="11" t="s">
        <v>12</v>
      </c>
    </row>
    <row r="56">
      <c r="B56" s="12">
        <v>45757.0</v>
      </c>
      <c r="C56" s="7">
        <v>-12.95</v>
      </c>
      <c r="D56" s="14" t="s">
        <v>16</v>
      </c>
      <c r="E56" s="14" t="s">
        <v>24</v>
      </c>
      <c r="F56" s="15" t="s">
        <v>86</v>
      </c>
      <c r="G56" s="14" t="s">
        <v>11</v>
      </c>
      <c r="H56" s="16" t="s">
        <v>12</v>
      </c>
    </row>
    <row r="57">
      <c r="B57" s="6">
        <v>45757.0</v>
      </c>
      <c r="C57" s="7">
        <v>-19.1</v>
      </c>
      <c r="D57" s="9" t="s">
        <v>16</v>
      </c>
      <c r="E57" s="9" t="s">
        <v>24</v>
      </c>
      <c r="F57" s="10" t="s">
        <v>87</v>
      </c>
      <c r="G57" s="9" t="s">
        <v>11</v>
      </c>
      <c r="H57" s="11" t="s">
        <v>12</v>
      </c>
    </row>
    <row r="58">
      <c r="B58" s="12">
        <v>45757.0</v>
      </c>
      <c r="C58" s="7">
        <v>-7.0</v>
      </c>
      <c r="D58" s="14" t="s">
        <v>16</v>
      </c>
      <c r="E58" s="14" t="s">
        <v>24</v>
      </c>
      <c r="F58" s="15" t="s">
        <v>88</v>
      </c>
      <c r="G58" s="14" t="s">
        <v>11</v>
      </c>
      <c r="H58" s="16" t="s">
        <v>12</v>
      </c>
    </row>
    <row r="59">
      <c r="B59" s="6">
        <v>45758.0</v>
      </c>
      <c r="C59" s="7">
        <v>-2.5</v>
      </c>
      <c r="D59" s="9" t="s">
        <v>89</v>
      </c>
      <c r="E59" s="9" t="s">
        <v>90</v>
      </c>
      <c r="F59" s="10" t="s">
        <v>90</v>
      </c>
      <c r="G59" s="9" t="s">
        <v>11</v>
      </c>
      <c r="H59" s="11" t="s">
        <v>12</v>
      </c>
    </row>
    <row r="60">
      <c r="B60" s="12">
        <v>45758.0</v>
      </c>
      <c r="C60" s="7">
        <v>-1540.0</v>
      </c>
      <c r="D60" s="14" t="s">
        <v>57</v>
      </c>
      <c r="E60" s="14" t="s">
        <v>58</v>
      </c>
      <c r="F60" s="15" t="s">
        <v>91</v>
      </c>
      <c r="G60" s="14" t="s">
        <v>92</v>
      </c>
      <c r="H60" s="16" t="s">
        <v>12</v>
      </c>
    </row>
    <row r="61">
      <c r="B61" s="6">
        <v>45758.0</v>
      </c>
      <c r="C61" s="17">
        <f>2000</f>
        <v>2000</v>
      </c>
      <c r="D61" s="9" t="s">
        <v>36</v>
      </c>
      <c r="E61" s="9" t="s">
        <v>37</v>
      </c>
      <c r="F61" s="10" t="s">
        <v>93</v>
      </c>
      <c r="G61" s="9" t="s">
        <v>92</v>
      </c>
      <c r="H61" s="11" t="s">
        <v>12</v>
      </c>
    </row>
    <row r="62">
      <c r="B62" s="12">
        <v>45758.0</v>
      </c>
      <c r="C62" s="7">
        <v>-2000.0</v>
      </c>
      <c r="D62" s="14" t="s">
        <v>36</v>
      </c>
      <c r="E62" s="14" t="s">
        <v>37</v>
      </c>
      <c r="F62" s="15" t="s">
        <v>94</v>
      </c>
      <c r="G62" s="14" t="s">
        <v>35</v>
      </c>
      <c r="H62" s="16" t="s">
        <v>12</v>
      </c>
    </row>
    <row r="63">
      <c r="B63" s="6">
        <v>45758.0</v>
      </c>
      <c r="C63" s="13">
        <v>460.0</v>
      </c>
      <c r="D63" s="9" t="s">
        <v>36</v>
      </c>
      <c r="E63" s="9" t="s">
        <v>37</v>
      </c>
      <c r="F63" s="10" t="s">
        <v>94</v>
      </c>
      <c r="G63" s="9" t="s">
        <v>35</v>
      </c>
      <c r="H63" s="11" t="s">
        <v>12</v>
      </c>
    </row>
    <row r="64">
      <c r="B64" s="12">
        <v>45758.0</v>
      </c>
      <c r="C64" s="7">
        <v>-460.0</v>
      </c>
      <c r="D64" s="14" t="s">
        <v>36</v>
      </c>
      <c r="E64" s="14" t="s">
        <v>37</v>
      </c>
      <c r="F64" s="15" t="s">
        <v>93</v>
      </c>
      <c r="G64" s="14" t="s">
        <v>92</v>
      </c>
      <c r="H64" s="16" t="s">
        <v>12</v>
      </c>
    </row>
    <row r="65">
      <c r="B65" s="6">
        <v>45758.0</v>
      </c>
      <c r="C65" s="17">
        <f>2000</f>
        <v>2000</v>
      </c>
      <c r="D65" s="9" t="s">
        <v>36</v>
      </c>
      <c r="E65" s="9" t="s">
        <v>37</v>
      </c>
      <c r="F65" s="10" t="s">
        <v>95</v>
      </c>
      <c r="G65" s="9" t="s">
        <v>35</v>
      </c>
      <c r="H65" s="11" t="s">
        <v>12</v>
      </c>
    </row>
    <row r="66">
      <c r="B66" s="12">
        <v>45758.0</v>
      </c>
      <c r="C66" s="20">
        <f>-2000</f>
        <v>-2000</v>
      </c>
      <c r="D66" s="14" t="s">
        <v>36</v>
      </c>
      <c r="E66" s="14" t="s">
        <v>37</v>
      </c>
      <c r="F66" s="15" t="s">
        <v>95</v>
      </c>
      <c r="G66" s="14" t="s">
        <v>39</v>
      </c>
      <c r="H66" s="16" t="s">
        <v>12</v>
      </c>
    </row>
    <row r="67">
      <c r="B67" s="6">
        <v>45759.0</v>
      </c>
      <c r="C67" s="7">
        <v>-34.0</v>
      </c>
      <c r="D67" s="9" t="s">
        <v>16</v>
      </c>
      <c r="E67" s="9" t="s">
        <v>17</v>
      </c>
      <c r="F67" s="10" t="s">
        <v>96</v>
      </c>
      <c r="G67" s="9" t="s">
        <v>11</v>
      </c>
      <c r="H67" s="11" t="s">
        <v>12</v>
      </c>
    </row>
    <row r="68">
      <c r="B68" s="12">
        <v>45759.0</v>
      </c>
      <c r="C68" s="7">
        <v>-8.99</v>
      </c>
      <c r="D68" s="14" t="s">
        <v>36</v>
      </c>
      <c r="E68" s="19"/>
      <c r="F68" s="15" t="s">
        <v>97</v>
      </c>
      <c r="G68" s="14" t="s">
        <v>11</v>
      </c>
      <c r="H68" s="16" t="s">
        <v>12</v>
      </c>
    </row>
    <row r="69">
      <c r="B69" s="6">
        <v>45759.0</v>
      </c>
      <c r="C69" s="17">
        <f>9</f>
        <v>9</v>
      </c>
      <c r="D69" s="9" t="s">
        <v>36</v>
      </c>
      <c r="E69" s="18"/>
      <c r="F69" s="10" t="s">
        <v>97</v>
      </c>
      <c r="G69" s="9" t="s">
        <v>11</v>
      </c>
      <c r="H69" s="11" t="s">
        <v>12</v>
      </c>
    </row>
    <row r="70">
      <c r="B70" s="12">
        <v>45759.0</v>
      </c>
      <c r="C70" s="7">
        <v>-4.99</v>
      </c>
      <c r="D70" s="14" t="s">
        <v>98</v>
      </c>
      <c r="E70" s="14" t="s">
        <v>99</v>
      </c>
      <c r="F70" s="15" t="s">
        <v>100</v>
      </c>
      <c r="G70" s="14" t="s">
        <v>11</v>
      </c>
      <c r="H70" s="16" t="s">
        <v>31</v>
      </c>
    </row>
    <row r="71">
      <c r="B71" s="6">
        <v>45760.0</v>
      </c>
      <c r="C71" s="17">
        <f>0.16+0.16+0.13+0.14+0.14+0.14+0.14+0.14</f>
        <v>1.15</v>
      </c>
      <c r="D71" s="9" t="s">
        <v>32</v>
      </c>
      <c r="E71" s="9" t="s">
        <v>33</v>
      </c>
      <c r="F71" s="10" t="s">
        <v>101</v>
      </c>
      <c r="G71" s="9" t="s">
        <v>35</v>
      </c>
      <c r="H71" s="11" t="s">
        <v>31</v>
      </c>
    </row>
    <row r="72">
      <c r="B72" s="12">
        <v>45760.0</v>
      </c>
      <c r="C72" s="20">
        <f>3268.77-3274.73</f>
        <v>-5.96</v>
      </c>
      <c r="D72" s="14" t="s">
        <v>32</v>
      </c>
      <c r="E72" s="14" t="s">
        <v>102</v>
      </c>
      <c r="F72" s="15" t="s">
        <v>103</v>
      </c>
      <c r="G72" s="14" t="s">
        <v>104</v>
      </c>
      <c r="H72" s="16" t="s">
        <v>31</v>
      </c>
    </row>
    <row r="73">
      <c r="B73" s="6">
        <v>45760.0</v>
      </c>
      <c r="C73" s="7">
        <v>-19.0</v>
      </c>
      <c r="D73" s="9" t="s">
        <v>8</v>
      </c>
      <c r="E73" s="9" t="s">
        <v>82</v>
      </c>
      <c r="F73" s="10" t="s">
        <v>105</v>
      </c>
      <c r="G73" s="9" t="s">
        <v>11</v>
      </c>
      <c r="H73" s="11" t="s">
        <v>12</v>
      </c>
    </row>
    <row r="74">
      <c r="B74" s="12">
        <v>45760.0</v>
      </c>
      <c r="C74" s="7">
        <v>-18.75</v>
      </c>
      <c r="D74" s="14" t="s">
        <v>16</v>
      </c>
      <c r="E74" s="14" t="s">
        <v>24</v>
      </c>
      <c r="F74" s="15" t="s">
        <v>106</v>
      </c>
      <c r="G74" s="14" t="s">
        <v>11</v>
      </c>
      <c r="H74" s="16" t="s">
        <v>12</v>
      </c>
    </row>
    <row r="75">
      <c r="B75" s="6">
        <v>45761.0</v>
      </c>
      <c r="C75" s="13">
        <v>1172.63</v>
      </c>
      <c r="D75" s="9" t="s">
        <v>32</v>
      </c>
      <c r="E75" s="18"/>
      <c r="F75" s="10" t="s">
        <v>107</v>
      </c>
      <c r="G75" s="9" t="s">
        <v>11</v>
      </c>
      <c r="H75" s="11" t="s">
        <v>12</v>
      </c>
    </row>
    <row r="76">
      <c r="B76" s="12">
        <v>45761.0</v>
      </c>
      <c r="C76" s="13">
        <v>0.15</v>
      </c>
      <c r="D76" s="14" t="s">
        <v>32</v>
      </c>
      <c r="E76" s="14" t="s">
        <v>33</v>
      </c>
      <c r="F76" s="15" t="s">
        <v>108</v>
      </c>
      <c r="G76" s="14" t="s">
        <v>35</v>
      </c>
      <c r="H76" s="16" t="s">
        <v>31</v>
      </c>
    </row>
    <row r="77">
      <c r="B77" s="6">
        <v>45761.0</v>
      </c>
      <c r="C77" s="13">
        <v>1200.0</v>
      </c>
      <c r="D77" s="9" t="s">
        <v>57</v>
      </c>
      <c r="E77" s="9" t="s">
        <v>58</v>
      </c>
      <c r="F77" s="10" t="s">
        <v>91</v>
      </c>
      <c r="G77" s="9" t="s">
        <v>11</v>
      </c>
      <c r="H77" s="11" t="s">
        <v>12</v>
      </c>
    </row>
    <row r="78">
      <c r="B78" s="12">
        <v>45762.0</v>
      </c>
      <c r="C78" s="13">
        <v>30.67</v>
      </c>
      <c r="D78" s="14" t="s">
        <v>13</v>
      </c>
      <c r="E78" s="14" t="s">
        <v>109</v>
      </c>
      <c r="F78" s="15" t="s">
        <v>66</v>
      </c>
      <c r="G78" s="14" t="s">
        <v>11</v>
      </c>
      <c r="H78" s="16" t="s">
        <v>12</v>
      </c>
    </row>
    <row r="79">
      <c r="B79" s="6">
        <v>45783.0</v>
      </c>
      <c r="C79" s="7">
        <v>-1759.44</v>
      </c>
      <c r="D79" s="9" t="s">
        <v>36</v>
      </c>
      <c r="E79" s="18"/>
      <c r="F79" s="10" t="s">
        <v>110</v>
      </c>
      <c r="G79" s="9" t="s">
        <v>11</v>
      </c>
      <c r="H79" s="11" t="s">
        <v>12</v>
      </c>
    </row>
    <row r="80">
      <c r="B80" s="12">
        <v>45783.0</v>
      </c>
      <c r="C80" s="13">
        <v>132.94</v>
      </c>
      <c r="D80" s="14" t="s">
        <v>36</v>
      </c>
      <c r="E80" s="19"/>
      <c r="F80" s="15" t="s">
        <v>110</v>
      </c>
      <c r="G80" s="14" t="s">
        <v>104</v>
      </c>
      <c r="H80" s="16" t="s">
        <v>12</v>
      </c>
    </row>
    <row r="81">
      <c r="B81" s="6">
        <v>45783.0</v>
      </c>
      <c r="C81" s="7">
        <v>-1971.95</v>
      </c>
      <c r="D81" s="9" t="s">
        <v>36</v>
      </c>
      <c r="E81" s="18"/>
      <c r="F81" s="10" t="s">
        <v>110</v>
      </c>
      <c r="G81" s="9" t="s">
        <v>39</v>
      </c>
      <c r="H81" s="11" t="s">
        <v>12</v>
      </c>
    </row>
    <row r="82">
      <c r="B82" s="12">
        <v>45783.0</v>
      </c>
      <c r="C82" s="13">
        <v>272.51</v>
      </c>
      <c r="D82" s="14" t="s">
        <v>36</v>
      </c>
      <c r="E82" s="19"/>
      <c r="F82" s="15" t="s">
        <v>110</v>
      </c>
      <c r="G82" s="14" t="s">
        <v>92</v>
      </c>
      <c r="H82" s="16" t="s">
        <v>12</v>
      </c>
    </row>
    <row r="83">
      <c r="B83" s="6">
        <v>45783.0</v>
      </c>
      <c r="C83" s="13">
        <v>1551.96</v>
      </c>
      <c r="D83" s="9" t="s">
        <v>36</v>
      </c>
      <c r="E83" s="18"/>
      <c r="F83" s="10" t="s">
        <v>110</v>
      </c>
      <c r="G83" s="9" t="s">
        <v>35</v>
      </c>
      <c r="H83" s="11" t="s">
        <v>12</v>
      </c>
    </row>
    <row r="84">
      <c r="B84" s="12">
        <v>45784.0</v>
      </c>
      <c r="C84" s="7">
        <v>-9.1</v>
      </c>
      <c r="D84" s="14" t="s">
        <v>16</v>
      </c>
      <c r="E84" s="14" t="s">
        <v>24</v>
      </c>
      <c r="F84" s="15" t="s">
        <v>111</v>
      </c>
      <c r="G84" s="14" t="s">
        <v>92</v>
      </c>
      <c r="H84" s="16" t="s">
        <v>12</v>
      </c>
    </row>
    <row r="85">
      <c r="B85" s="6">
        <v>45784.0</v>
      </c>
      <c r="C85" s="7">
        <v>-14.35</v>
      </c>
      <c r="D85" s="9" t="s">
        <v>16</v>
      </c>
      <c r="E85" s="9" t="s">
        <v>26</v>
      </c>
      <c r="F85" s="10" t="s">
        <v>112</v>
      </c>
      <c r="G85" s="9" t="s">
        <v>92</v>
      </c>
      <c r="H85" s="11" t="s">
        <v>12</v>
      </c>
    </row>
    <row r="86">
      <c r="B86" s="12">
        <v>45784.0</v>
      </c>
      <c r="C86" s="17">
        <f>300</f>
        <v>300</v>
      </c>
      <c r="D86" s="14" t="s">
        <v>36</v>
      </c>
      <c r="E86" s="14" t="s">
        <v>37</v>
      </c>
      <c r="F86" s="15" t="s">
        <v>113</v>
      </c>
      <c r="G86" s="14" t="s">
        <v>92</v>
      </c>
      <c r="H86" s="16" t="s">
        <v>12</v>
      </c>
    </row>
    <row r="87">
      <c r="B87" s="6">
        <v>45784.0</v>
      </c>
      <c r="C87" s="13">
        <v>1700.0</v>
      </c>
      <c r="D87" s="9" t="s">
        <v>36</v>
      </c>
      <c r="E87" s="9" t="s">
        <v>37</v>
      </c>
      <c r="F87" s="10" t="s">
        <v>113</v>
      </c>
      <c r="G87" s="9" t="s">
        <v>35</v>
      </c>
      <c r="H87" s="11" t="s">
        <v>12</v>
      </c>
    </row>
    <row r="88">
      <c r="B88" s="12">
        <v>45784.0</v>
      </c>
      <c r="C88" s="13">
        <v>0.26</v>
      </c>
      <c r="D88" s="14" t="s">
        <v>32</v>
      </c>
      <c r="E88" s="14" t="s">
        <v>33</v>
      </c>
      <c r="F88" s="15" t="s">
        <v>114</v>
      </c>
      <c r="G88" s="14" t="s">
        <v>35</v>
      </c>
      <c r="H88" s="16" t="s">
        <v>31</v>
      </c>
    </row>
    <row r="89">
      <c r="B89" s="6">
        <v>45784.0</v>
      </c>
      <c r="C89" s="7">
        <v>-200.0</v>
      </c>
      <c r="D89" s="9" t="s">
        <v>36</v>
      </c>
      <c r="E89" s="9" t="s">
        <v>37</v>
      </c>
      <c r="F89" s="10" t="s">
        <v>115</v>
      </c>
      <c r="G89" s="9" t="s">
        <v>11</v>
      </c>
      <c r="H89" s="11" t="s">
        <v>12</v>
      </c>
    </row>
    <row r="90">
      <c r="B90" s="12">
        <v>45786.0</v>
      </c>
      <c r="C90" s="7">
        <v>-2.5</v>
      </c>
      <c r="D90" s="14" t="s">
        <v>89</v>
      </c>
      <c r="E90" s="14" t="s">
        <v>90</v>
      </c>
      <c r="F90" s="15" t="s">
        <v>90</v>
      </c>
      <c r="G90" s="14" t="s">
        <v>11</v>
      </c>
      <c r="H90" s="16" t="s">
        <v>12</v>
      </c>
    </row>
    <row r="91">
      <c r="B91" s="6">
        <v>45789.0</v>
      </c>
      <c r="C91" s="13">
        <v>44.86</v>
      </c>
      <c r="D91" s="9" t="s">
        <v>57</v>
      </c>
      <c r="E91" s="9" t="s">
        <v>58</v>
      </c>
      <c r="F91" s="10" t="s">
        <v>116</v>
      </c>
      <c r="G91" s="9" t="s">
        <v>11</v>
      </c>
      <c r="H91" s="11" t="s">
        <v>12</v>
      </c>
    </row>
    <row r="92">
      <c r="B92" s="12">
        <v>45789.0</v>
      </c>
      <c r="C92" s="7">
        <v>-4.99</v>
      </c>
      <c r="D92" s="14" t="s">
        <v>117</v>
      </c>
      <c r="E92" s="14" t="s">
        <v>118</v>
      </c>
      <c r="F92" s="15" t="s">
        <v>119</v>
      </c>
      <c r="G92" s="14" t="s">
        <v>11</v>
      </c>
      <c r="H92" s="16" t="s">
        <v>31</v>
      </c>
    </row>
    <row r="93">
      <c r="B93" s="6">
        <v>45785.0</v>
      </c>
      <c r="C93" s="7">
        <v>-12.1</v>
      </c>
      <c r="D93" s="9" t="s">
        <v>98</v>
      </c>
      <c r="E93" s="18"/>
      <c r="F93" s="10" t="s">
        <v>120</v>
      </c>
      <c r="G93" s="9" t="s">
        <v>92</v>
      </c>
      <c r="H93" s="11" t="s">
        <v>12</v>
      </c>
    </row>
    <row r="94">
      <c r="B94" s="12">
        <v>45785.0</v>
      </c>
      <c r="C94" s="7">
        <v>-6.6</v>
      </c>
      <c r="D94" s="14" t="s">
        <v>16</v>
      </c>
      <c r="E94" s="14" t="s">
        <v>24</v>
      </c>
      <c r="F94" s="15" t="s">
        <v>121</v>
      </c>
      <c r="G94" s="14" t="s">
        <v>92</v>
      </c>
      <c r="H94" s="16" t="s">
        <v>12</v>
      </c>
    </row>
    <row r="95">
      <c r="B95" s="6">
        <v>45785.0</v>
      </c>
      <c r="C95" s="7">
        <v>-8.8</v>
      </c>
      <c r="D95" s="9" t="s">
        <v>16</v>
      </c>
      <c r="E95" s="9" t="s">
        <v>26</v>
      </c>
      <c r="F95" s="10" t="s">
        <v>122</v>
      </c>
      <c r="G95" s="9" t="s">
        <v>92</v>
      </c>
      <c r="H95" s="11" t="s">
        <v>12</v>
      </c>
    </row>
    <row r="96">
      <c r="B96" s="12">
        <v>45787.0</v>
      </c>
      <c r="C96" s="7">
        <v>-7.0</v>
      </c>
      <c r="D96" s="14" t="s">
        <v>16</v>
      </c>
      <c r="E96" s="14" t="s">
        <v>26</v>
      </c>
      <c r="F96" s="15" t="s">
        <v>123</v>
      </c>
      <c r="G96" s="14" t="s">
        <v>92</v>
      </c>
      <c r="H96" s="16" t="s">
        <v>12</v>
      </c>
    </row>
    <row r="97">
      <c r="B97" s="6">
        <v>45787.0</v>
      </c>
      <c r="C97" s="7">
        <v>-30.0</v>
      </c>
      <c r="D97" s="9" t="s">
        <v>8</v>
      </c>
      <c r="E97" s="9" t="s">
        <v>9</v>
      </c>
      <c r="F97" s="10" t="s">
        <v>124</v>
      </c>
      <c r="G97" s="9" t="s">
        <v>92</v>
      </c>
      <c r="H97" s="11" t="s">
        <v>12</v>
      </c>
    </row>
    <row r="98">
      <c r="B98" s="12">
        <v>45787.0</v>
      </c>
      <c r="C98" s="7">
        <v>-9.4</v>
      </c>
      <c r="D98" s="14" t="s">
        <v>16</v>
      </c>
      <c r="E98" s="14" t="s">
        <v>26</v>
      </c>
      <c r="F98" s="15" t="s">
        <v>123</v>
      </c>
      <c r="G98" s="14" t="s">
        <v>92</v>
      </c>
      <c r="H98" s="16" t="s">
        <v>12</v>
      </c>
    </row>
    <row r="99">
      <c r="B99" s="6">
        <v>45787.0</v>
      </c>
      <c r="C99" s="7">
        <v>-29.8</v>
      </c>
      <c r="D99" s="9" t="s">
        <v>16</v>
      </c>
      <c r="E99" s="9" t="s">
        <v>26</v>
      </c>
      <c r="F99" s="10" t="s">
        <v>125</v>
      </c>
      <c r="G99" s="9" t="s">
        <v>92</v>
      </c>
      <c r="H99" s="11" t="s">
        <v>12</v>
      </c>
    </row>
    <row r="100">
      <c r="B100" s="12">
        <v>45788.0</v>
      </c>
      <c r="C100" s="7">
        <v>-2081.12</v>
      </c>
      <c r="D100" s="14" t="s">
        <v>57</v>
      </c>
      <c r="E100" s="14" t="s">
        <v>126</v>
      </c>
      <c r="F100" s="15" t="s">
        <v>127</v>
      </c>
      <c r="G100" s="14" t="s">
        <v>92</v>
      </c>
      <c r="H100" s="16" t="s">
        <v>12</v>
      </c>
    </row>
    <row r="101">
      <c r="B101" s="6">
        <v>45788.0</v>
      </c>
      <c r="C101" s="7">
        <v>-6.0</v>
      </c>
      <c r="D101" s="9" t="s">
        <v>57</v>
      </c>
      <c r="E101" s="18"/>
      <c r="F101" s="10" t="s">
        <v>128</v>
      </c>
      <c r="G101" s="9" t="s">
        <v>92</v>
      </c>
      <c r="H101" s="11" t="s">
        <v>12</v>
      </c>
    </row>
    <row r="102">
      <c r="B102" s="12">
        <v>45788.0</v>
      </c>
      <c r="C102" s="7">
        <v>-2100.0</v>
      </c>
      <c r="D102" s="14" t="s">
        <v>36</v>
      </c>
      <c r="E102" s="14" t="s">
        <v>37</v>
      </c>
      <c r="F102" s="15" t="s">
        <v>129</v>
      </c>
      <c r="G102" s="14" t="s">
        <v>35</v>
      </c>
      <c r="H102" s="16" t="s">
        <v>12</v>
      </c>
    </row>
    <row r="103">
      <c r="B103" s="6">
        <v>45788.0</v>
      </c>
      <c r="C103" s="13">
        <v>2100.0</v>
      </c>
      <c r="D103" s="9" t="s">
        <v>36</v>
      </c>
      <c r="E103" s="9" t="s">
        <v>37</v>
      </c>
      <c r="F103" s="10" t="s">
        <v>129</v>
      </c>
      <c r="G103" s="9" t="s">
        <v>92</v>
      </c>
      <c r="H103" s="11" t="s">
        <v>12</v>
      </c>
    </row>
    <row r="104">
      <c r="B104" s="12">
        <v>45789.0</v>
      </c>
      <c r="C104" s="17">
        <f>0.23+0.34+0.34+0.34+0.34</f>
        <v>1.59</v>
      </c>
      <c r="D104" s="14" t="s">
        <v>32</v>
      </c>
      <c r="E104" s="14" t="s">
        <v>33</v>
      </c>
      <c r="F104" s="15" t="s">
        <v>44</v>
      </c>
      <c r="G104" s="14" t="s">
        <v>35</v>
      </c>
      <c r="H104" s="16" t="s">
        <v>31</v>
      </c>
    </row>
    <row r="105">
      <c r="B105" s="6">
        <v>45817.0</v>
      </c>
      <c r="C105" s="7">
        <v>-364.47</v>
      </c>
      <c r="D105" s="9" t="s">
        <v>36</v>
      </c>
      <c r="E105" s="18"/>
      <c r="F105" s="10" t="s">
        <v>110</v>
      </c>
      <c r="G105" s="9" t="s">
        <v>11</v>
      </c>
      <c r="H105" s="11" t="s">
        <v>12</v>
      </c>
    </row>
    <row r="106">
      <c r="B106" s="12">
        <v>45817.0</v>
      </c>
      <c r="C106" s="13">
        <v>401.93</v>
      </c>
      <c r="D106" s="14" t="s">
        <v>36</v>
      </c>
      <c r="E106" s="19"/>
      <c r="F106" s="15" t="s">
        <v>110</v>
      </c>
      <c r="G106" s="14" t="s">
        <v>104</v>
      </c>
      <c r="H106" s="16" t="s">
        <v>12</v>
      </c>
    </row>
    <row r="107">
      <c r="B107" s="6">
        <v>45817.0</v>
      </c>
      <c r="C107" s="13">
        <v>884.43</v>
      </c>
      <c r="D107" s="9" t="s">
        <v>36</v>
      </c>
      <c r="E107" s="18"/>
      <c r="F107" s="10" t="s">
        <v>110</v>
      </c>
      <c r="G107" s="9" t="s">
        <v>35</v>
      </c>
      <c r="H107" s="11" t="s">
        <v>12</v>
      </c>
    </row>
    <row r="108">
      <c r="B108" s="12">
        <v>45817.0</v>
      </c>
      <c r="C108" s="7">
        <v>-314.64</v>
      </c>
      <c r="D108" s="14" t="s">
        <v>36</v>
      </c>
      <c r="E108" s="19"/>
      <c r="F108" s="15" t="s">
        <v>110</v>
      </c>
      <c r="G108" s="14" t="s">
        <v>92</v>
      </c>
      <c r="H108" s="16" t="s">
        <v>12</v>
      </c>
    </row>
    <row r="109">
      <c r="B109" s="6">
        <v>45817.0</v>
      </c>
      <c r="C109" s="7">
        <v>-476.89</v>
      </c>
      <c r="D109" s="9" t="s">
        <v>36</v>
      </c>
      <c r="E109" s="18"/>
      <c r="F109" s="10" t="s">
        <v>110</v>
      </c>
      <c r="G109" s="9" t="s">
        <v>39</v>
      </c>
      <c r="H109" s="11" t="s">
        <v>12</v>
      </c>
    </row>
    <row r="110">
      <c r="B110" s="12">
        <v>45838.0</v>
      </c>
      <c r="C110" s="17">
        <v>963.4599999999998</v>
      </c>
      <c r="D110" s="14" t="s">
        <v>36</v>
      </c>
      <c r="E110" s="19"/>
      <c r="F110" s="15" t="s">
        <v>110</v>
      </c>
      <c r="G110" s="14" t="s">
        <v>11</v>
      </c>
      <c r="H110" s="16" t="s">
        <v>12</v>
      </c>
    </row>
    <row r="111">
      <c r="B111" s="6">
        <v>45838.0</v>
      </c>
      <c r="C111" s="17">
        <v>210.6500000000001</v>
      </c>
      <c r="D111" s="9" t="s">
        <v>36</v>
      </c>
      <c r="E111" s="18"/>
      <c r="F111" s="10" t="s">
        <v>110</v>
      </c>
      <c r="G111" s="9" t="s">
        <v>104</v>
      </c>
      <c r="H111" s="11" t="s">
        <v>12</v>
      </c>
    </row>
    <row r="112">
      <c r="B112" s="12">
        <v>45838.0</v>
      </c>
      <c r="C112" s="17">
        <v>12259.7329255</v>
      </c>
      <c r="D112" s="14" t="s">
        <v>36</v>
      </c>
      <c r="E112" s="19"/>
      <c r="F112" s="15" t="s">
        <v>110</v>
      </c>
      <c r="G112" s="14" t="s">
        <v>35</v>
      </c>
      <c r="H112" s="16" t="s">
        <v>12</v>
      </c>
    </row>
    <row r="113">
      <c r="B113" s="6">
        <v>45838.0</v>
      </c>
      <c r="C113" s="17">
        <v>33.90999999999997</v>
      </c>
      <c r="D113" s="9" t="s">
        <v>36</v>
      </c>
      <c r="E113" s="18"/>
      <c r="F113" s="10" t="s">
        <v>110</v>
      </c>
      <c r="G113" s="9" t="s">
        <v>92</v>
      </c>
      <c r="H113" s="11" t="s">
        <v>12</v>
      </c>
    </row>
    <row r="114">
      <c r="B114" s="12">
        <v>45838.0</v>
      </c>
      <c r="C114" s="7">
        <v>-11793.150000000001</v>
      </c>
      <c r="D114" s="14" t="s">
        <v>36</v>
      </c>
      <c r="E114" s="19"/>
      <c r="F114" s="15" t="s">
        <v>110</v>
      </c>
      <c r="G114" s="14" t="s">
        <v>39</v>
      </c>
      <c r="H114" s="16" t="s">
        <v>12</v>
      </c>
    </row>
    <row r="115">
      <c r="B115" s="21"/>
      <c r="C115" s="22"/>
      <c r="D115" s="18"/>
      <c r="E115" s="18"/>
      <c r="G115" s="18"/>
      <c r="H115" s="23"/>
    </row>
    <row r="116">
      <c r="B116" s="24"/>
      <c r="C116" s="25"/>
      <c r="D116" s="19"/>
      <c r="E116" s="19"/>
      <c r="G116" s="19"/>
      <c r="H116" s="26"/>
    </row>
    <row r="117">
      <c r="B117" s="21"/>
      <c r="C117" s="22"/>
      <c r="D117" s="18"/>
      <c r="E117" s="18"/>
      <c r="G117" s="18"/>
      <c r="H117" s="23"/>
    </row>
    <row r="118">
      <c r="B118" s="24"/>
      <c r="C118" s="25"/>
      <c r="D118" s="19"/>
      <c r="E118" s="19"/>
      <c r="G118" s="19"/>
      <c r="H118" s="26"/>
    </row>
    <row r="119">
      <c r="B119" s="21"/>
      <c r="C119" s="22"/>
      <c r="D119" s="18"/>
      <c r="E119" s="18"/>
      <c r="G119" s="18"/>
      <c r="H119" s="23"/>
    </row>
    <row r="120">
      <c r="B120" s="24"/>
      <c r="C120" s="25"/>
      <c r="D120" s="19"/>
      <c r="E120" s="19"/>
      <c r="G120" s="19"/>
      <c r="H120" s="26"/>
    </row>
    <row r="121">
      <c r="B121" s="21"/>
      <c r="C121" s="22"/>
      <c r="D121" s="18"/>
      <c r="E121" s="18"/>
      <c r="G121" s="18"/>
      <c r="H121" s="23"/>
    </row>
    <row r="122">
      <c r="B122" s="24"/>
      <c r="C122" s="25"/>
      <c r="D122" s="19"/>
      <c r="E122" s="19"/>
      <c r="G122" s="19"/>
      <c r="H122" s="26"/>
    </row>
    <row r="123">
      <c r="B123" s="21"/>
      <c r="C123" s="22"/>
      <c r="D123" s="18"/>
      <c r="E123" s="18"/>
      <c r="G123" s="18"/>
      <c r="H123" s="23"/>
    </row>
    <row r="124">
      <c r="B124" s="24"/>
      <c r="C124" s="25"/>
      <c r="D124" s="19"/>
      <c r="E124" s="19"/>
      <c r="G124" s="19"/>
      <c r="H124" s="26"/>
    </row>
    <row r="125">
      <c r="B125" s="21"/>
      <c r="C125" s="22"/>
      <c r="D125" s="18"/>
      <c r="E125" s="18"/>
      <c r="G125" s="18"/>
      <c r="H125" s="23"/>
    </row>
    <row r="126">
      <c r="B126" s="24"/>
      <c r="C126" s="25"/>
      <c r="D126" s="19"/>
      <c r="E126" s="19"/>
      <c r="G126" s="19"/>
      <c r="H126" s="26"/>
    </row>
    <row r="127">
      <c r="B127" s="21"/>
      <c r="C127" s="22"/>
      <c r="D127" s="18"/>
      <c r="E127" s="18"/>
      <c r="G127" s="18"/>
      <c r="H127" s="23"/>
    </row>
    <row r="128">
      <c r="B128" s="24"/>
      <c r="C128" s="25"/>
      <c r="D128" s="19"/>
      <c r="E128" s="19"/>
      <c r="G128" s="19"/>
      <c r="H128" s="26"/>
    </row>
    <row r="129">
      <c r="B129" s="21"/>
      <c r="C129" s="22"/>
      <c r="D129" s="18"/>
      <c r="E129" s="18"/>
      <c r="G129" s="18"/>
      <c r="H129" s="23"/>
    </row>
    <row r="130">
      <c r="B130" s="24"/>
      <c r="C130" s="25"/>
      <c r="D130" s="19"/>
      <c r="E130" s="19"/>
      <c r="G130" s="19"/>
      <c r="H130" s="26"/>
    </row>
    <row r="131">
      <c r="B131" s="21"/>
      <c r="C131" s="22"/>
      <c r="D131" s="18"/>
      <c r="E131" s="18"/>
      <c r="G131" s="18"/>
      <c r="H131" s="23"/>
    </row>
    <row r="132">
      <c r="B132" s="24"/>
      <c r="C132" s="25"/>
      <c r="D132" s="19"/>
      <c r="E132" s="19"/>
      <c r="G132" s="19"/>
      <c r="H132" s="26"/>
    </row>
    <row r="133">
      <c r="B133" s="21"/>
      <c r="C133" s="22"/>
      <c r="D133" s="18"/>
      <c r="E133" s="18"/>
      <c r="G133" s="18"/>
      <c r="H133" s="23"/>
    </row>
    <row r="134">
      <c r="B134" s="24"/>
      <c r="C134" s="25"/>
      <c r="D134" s="19"/>
      <c r="E134" s="19"/>
      <c r="G134" s="19"/>
      <c r="H134" s="26"/>
    </row>
    <row r="135">
      <c r="B135" s="21"/>
      <c r="C135" s="22"/>
      <c r="D135" s="18"/>
      <c r="E135" s="18"/>
      <c r="G135" s="18"/>
      <c r="H135" s="23"/>
    </row>
    <row r="136">
      <c r="B136" s="24"/>
      <c r="C136" s="25"/>
      <c r="D136" s="19"/>
      <c r="E136" s="19"/>
      <c r="G136" s="19"/>
      <c r="H136" s="26"/>
    </row>
    <row r="137">
      <c r="B137" s="21"/>
      <c r="C137" s="22"/>
      <c r="D137" s="18"/>
      <c r="E137" s="18"/>
      <c r="G137" s="18"/>
      <c r="H137" s="23"/>
    </row>
    <row r="138">
      <c r="B138" s="24"/>
      <c r="C138" s="25"/>
      <c r="D138" s="19"/>
      <c r="E138" s="19"/>
      <c r="G138" s="19"/>
      <c r="H138" s="26"/>
    </row>
    <row r="139">
      <c r="B139" s="21"/>
      <c r="C139" s="22"/>
      <c r="D139" s="18"/>
      <c r="E139" s="18"/>
      <c r="G139" s="18"/>
      <c r="H139" s="23"/>
    </row>
    <row r="140">
      <c r="B140" s="24"/>
      <c r="C140" s="25"/>
      <c r="D140" s="19"/>
      <c r="E140" s="19"/>
      <c r="G140" s="19"/>
      <c r="H140" s="26"/>
    </row>
    <row r="141">
      <c r="B141" s="21"/>
      <c r="C141" s="22"/>
      <c r="D141" s="18"/>
      <c r="E141" s="18"/>
      <c r="G141" s="18"/>
      <c r="H141" s="23"/>
    </row>
    <row r="142">
      <c r="B142" s="24"/>
      <c r="C142" s="25"/>
      <c r="D142" s="19"/>
      <c r="E142" s="19"/>
      <c r="G142" s="19"/>
      <c r="H142" s="26"/>
    </row>
    <row r="143">
      <c r="B143" s="21"/>
      <c r="C143" s="22"/>
      <c r="D143" s="18"/>
      <c r="E143" s="18"/>
      <c r="G143" s="18"/>
      <c r="H143" s="23"/>
    </row>
    <row r="144">
      <c r="B144" s="24"/>
      <c r="C144" s="25"/>
      <c r="D144" s="19"/>
      <c r="E144" s="19"/>
      <c r="G144" s="19"/>
      <c r="H144" s="26"/>
    </row>
    <row r="145">
      <c r="B145" s="21"/>
      <c r="C145" s="22"/>
      <c r="D145" s="18"/>
      <c r="E145" s="18"/>
      <c r="G145" s="18"/>
      <c r="H145" s="23"/>
    </row>
    <row r="146">
      <c r="B146" s="24"/>
      <c r="C146" s="25"/>
      <c r="D146" s="19"/>
      <c r="E146" s="19"/>
      <c r="G146" s="19"/>
      <c r="H146" s="26"/>
    </row>
    <row r="147">
      <c r="B147" s="21"/>
      <c r="C147" s="22"/>
      <c r="D147" s="18"/>
      <c r="E147" s="18"/>
      <c r="G147" s="18"/>
      <c r="H147" s="23"/>
    </row>
    <row r="148">
      <c r="B148" s="24"/>
      <c r="C148" s="25"/>
      <c r="D148" s="19"/>
      <c r="E148" s="19"/>
      <c r="G148" s="19"/>
      <c r="H148" s="26"/>
    </row>
    <row r="149">
      <c r="B149" s="21"/>
      <c r="C149" s="22"/>
      <c r="D149" s="18"/>
      <c r="E149" s="18"/>
      <c r="G149" s="18"/>
      <c r="H149" s="23"/>
    </row>
    <row r="150">
      <c r="B150" s="24"/>
      <c r="C150" s="25"/>
      <c r="D150" s="19"/>
      <c r="E150" s="19"/>
      <c r="G150" s="19"/>
      <c r="H150" s="26"/>
    </row>
    <row r="151">
      <c r="B151" s="21"/>
      <c r="C151" s="22"/>
      <c r="D151" s="18"/>
      <c r="E151" s="18"/>
      <c r="G151" s="18"/>
      <c r="H151" s="23"/>
    </row>
    <row r="152">
      <c r="B152" s="24"/>
      <c r="C152" s="25"/>
      <c r="D152" s="19"/>
      <c r="E152" s="19"/>
      <c r="G152" s="19"/>
      <c r="H152" s="26"/>
    </row>
    <row r="153">
      <c r="B153" s="21"/>
      <c r="C153" s="22"/>
      <c r="D153" s="18"/>
      <c r="E153" s="18"/>
      <c r="G153" s="18"/>
      <c r="H153" s="23"/>
    </row>
    <row r="154">
      <c r="B154" s="24"/>
      <c r="C154" s="25"/>
      <c r="D154" s="19"/>
      <c r="E154" s="19"/>
      <c r="G154" s="19"/>
      <c r="H154" s="26"/>
    </row>
    <row r="155">
      <c r="B155" s="21"/>
      <c r="C155" s="22"/>
      <c r="D155" s="18"/>
      <c r="E155" s="18"/>
      <c r="G155" s="18"/>
      <c r="H155" s="23"/>
    </row>
    <row r="156">
      <c r="B156" s="24"/>
      <c r="C156" s="25"/>
      <c r="D156" s="19"/>
      <c r="E156" s="19"/>
      <c r="G156" s="19"/>
      <c r="H156" s="26"/>
    </row>
    <row r="157">
      <c r="B157" s="21"/>
      <c r="C157" s="22"/>
      <c r="D157" s="18"/>
      <c r="E157" s="18"/>
      <c r="G157" s="18"/>
      <c r="H157" s="23"/>
    </row>
    <row r="158">
      <c r="B158" s="24"/>
      <c r="C158" s="25"/>
      <c r="D158" s="19"/>
      <c r="E158" s="19"/>
      <c r="G158" s="19"/>
      <c r="H158" s="26"/>
    </row>
    <row r="159">
      <c r="B159" s="21"/>
      <c r="C159" s="22"/>
      <c r="D159" s="18"/>
      <c r="E159" s="18"/>
      <c r="G159" s="18"/>
      <c r="H159" s="23"/>
    </row>
    <row r="160">
      <c r="B160" s="24"/>
      <c r="C160" s="25"/>
      <c r="D160" s="19"/>
      <c r="E160" s="19"/>
      <c r="G160" s="19"/>
      <c r="H160" s="26"/>
    </row>
    <row r="161">
      <c r="B161" s="21"/>
      <c r="C161" s="22"/>
      <c r="D161" s="18"/>
      <c r="E161" s="18"/>
      <c r="G161" s="18"/>
      <c r="H161" s="23"/>
    </row>
    <row r="162">
      <c r="B162" s="24"/>
      <c r="C162" s="25"/>
      <c r="D162" s="19"/>
      <c r="E162" s="19"/>
      <c r="G162" s="19"/>
      <c r="H162" s="26"/>
    </row>
    <row r="163">
      <c r="B163" s="21"/>
      <c r="C163" s="22"/>
      <c r="D163" s="18"/>
      <c r="E163" s="18"/>
      <c r="G163" s="18"/>
      <c r="H163" s="23"/>
    </row>
    <row r="164">
      <c r="B164" s="24"/>
      <c r="C164" s="25"/>
      <c r="D164" s="19"/>
      <c r="E164" s="19"/>
      <c r="G164" s="19"/>
      <c r="H164" s="26"/>
    </row>
    <row r="165">
      <c r="B165" s="21"/>
      <c r="C165" s="22"/>
      <c r="D165" s="18"/>
      <c r="E165" s="18"/>
      <c r="G165" s="18"/>
      <c r="H165" s="23"/>
    </row>
    <row r="166">
      <c r="B166" s="24"/>
      <c r="C166" s="25"/>
      <c r="D166" s="19"/>
      <c r="E166" s="19"/>
      <c r="G166" s="19"/>
      <c r="H166" s="26"/>
    </row>
    <row r="167">
      <c r="B167" s="21"/>
      <c r="C167" s="22"/>
      <c r="D167" s="18"/>
      <c r="E167" s="18"/>
      <c r="G167" s="18"/>
      <c r="H167" s="23"/>
    </row>
    <row r="168">
      <c r="B168" s="24"/>
      <c r="C168" s="25"/>
      <c r="D168" s="19"/>
      <c r="E168" s="19"/>
      <c r="G168" s="19"/>
      <c r="H168" s="26"/>
    </row>
    <row r="169">
      <c r="B169" s="21"/>
      <c r="C169" s="22"/>
      <c r="D169" s="18"/>
      <c r="E169" s="18"/>
      <c r="G169" s="18"/>
      <c r="H169" s="23"/>
    </row>
    <row r="170">
      <c r="B170" s="24"/>
      <c r="C170" s="25"/>
      <c r="D170" s="19"/>
      <c r="E170" s="19"/>
      <c r="G170" s="19"/>
      <c r="H170" s="26"/>
    </row>
    <row r="171">
      <c r="B171" s="21"/>
      <c r="C171" s="22"/>
      <c r="D171" s="18"/>
      <c r="E171" s="18"/>
      <c r="G171" s="18"/>
      <c r="H171" s="23"/>
    </row>
    <row r="172">
      <c r="B172" s="24"/>
      <c r="C172" s="25"/>
      <c r="D172" s="19"/>
      <c r="E172" s="19"/>
      <c r="G172" s="19"/>
      <c r="H172" s="26"/>
    </row>
    <row r="173">
      <c r="B173" s="21"/>
      <c r="C173" s="22"/>
      <c r="D173" s="18"/>
      <c r="E173" s="18"/>
      <c r="G173" s="18"/>
      <c r="H173" s="23"/>
    </row>
    <row r="174">
      <c r="B174" s="24"/>
      <c r="C174" s="25"/>
      <c r="D174" s="19"/>
      <c r="E174" s="19"/>
      <c r="G174" s="19"/>
      <c r="H174" s="26"/>
    </row>
    <row r="175">
      <c r="B175" s="21"/>
      <c r="C175" s="22"/>
      <c r="D175" s="18"/>
      <c r="E175" s="18"/>
      <c r="G175" s="18"/>
      <c r="H175" s="23"/>
    </row>
    <row r="176">
      <c r="B176" s="24"/>
      <c r="C176" s="25"/>
      <c r="D176" s="19"/>
      <c r="E176" s="19"/>
      <c r="G176" s="19"/>
      <c r="H176" s="26"/>
    </row>
    <row r="177">
      <c r="B177" s="21"/>
      <c r="C177" s="22"/>
      <c r="D177" s="18"/>
      <c r="E177" s="18"/>
      <c r="G177" s="18"/>
      <c r="H177" s="23"/>
    </row>
    <row r="178">
      <c r="B178" s="24"/>
      <c r="C178" s="25"/>
      <c r="D178" s="19"/>
      <c r="E178" s="19"/>
      <c r="G178" s="19"/>
      <c r="H178" s="26"/>
    </row>
    <row r="179">
      <c r="B179" s="21"/>
      <c r="C179" s="22"/>
      <c r="D179" s="18"/>
      <c r="E179" s="18"/>
      <c r="G179" s="18"/>
      <c r="H179" s="23"/>
    </row>
    <row r="180">
      <c r="B180" s="24"/>
      <c r="C180" s="25"/>
      <c r="D180" s="19"/>
      <c r="E180" s="19"/>
      <c r="G180" s="19"/>
      <c r="H180" s="26"/>
    </row>
    <row r="181">
      <c r="B181" s="21"/>
      <c r="C181" s="22"/>
      <c r="D181" s="18"/>
      <c r="E181" s="18"/>
      <c r="G181" s="18"/>
      <c r="H181" s="23"/>
    </row>
    <row r="182">
      <c r="B182" s="24"/>
      <c r="C182" s="25"/>
      <c r="D182" s="19"/>
      <c r="E182" s="19"/>
      <c r="G182" s="19"/>
      <c r="H182" s="26"/>
    </row>
    <row r="183">
      <c r="B183" s="21"/>
      <c r="C183" s="22"/>
      <c r="D183" s="18"/>
      <c r="E183" s="18"/>
      <c r="G183" s="18"/>
      <c r="H183" s="23"/>
    </row>
    <row r="184">
      <c r="B184" s="24"/>
      <c r="C184" s="25"/>
      <c r="D184" s="19"/>
      <c r="E184" s="19"/>
      <c r="G184" s="19"/>
      <c r="H184" s="26"/>
    </row>
    <row r="185">
      <c r="B185" s="21"/>
      <c r="C185" s="22"/>
      <c r="D185" s="18"/>
      <c r="E185" s="18"/>
      <c r="G185" s="18"/>
      <c r="H185" s="23"/>
    </row>
    <row r="186">
      <c r="B186" s="24"/>
      <c r="C186" s="25"/>
      <c r="D186" s="19"/>
      <c r="E186" s="19"/>
      <c r="G186" s="19"/>
      <c r="H186" s="26"/>
    </row>
    <row r="187">
      <c r="B187" s="21"/>
      <c r="C187" s="22"/>
      <c r="D187" s="18"/>
      <c r="E187" s="18"/>
      <c r="G187" s="18"/>
      <c r="H187" s="23"/>
    </row>
    <row r="188">
      <c r="B188" s="24"/>
      <c r="C188" s="25"/>
      <c r="D188" s="19"/>
      <c r="E188" s="19"/>
      <c r="G188" s="19"/>
      <c r="H188" s="26"/>
    </row>
    <row r="189">
      <c r="B189" s="21"/>
      <c r="C189" s="22"/>
      <c r="D189" s="18"/>
      <c r="E189" s="18"/>
      <c r="G189" s="18"/>
      <c r="H189" s="23"/>
    </row>
    <row r="190">
      <c r="B190" s="24"/>
      <c r="C190" s="25"/>
      <c r="D190" s="19"/>
      <c r="E190" s="19"/>
      <c r="G190" s="19"/>
      <c r="H190" s="26"/>
    </row>
    <row r="191">
      <c r="B191" s="21"/>
      <c r="C191" s="22"/>
      <c r="D191" s="18"/>
      <c r="E191" s="18"/>
      <c r="G191" s="18"/>
      <c r="H191" s="23"/>
    </row>
    <row r="192">
      <c r="B192" s="24"/>
      <c r="C192" s="25"/>
      <c r="D192" s="19"/>
      <c r="E192" s="19"/>
      <c r="G192" s="19"/>
      <c r="H192" s="26"/>
    </row>
    <row r="193">
      <c r="B193" s="21"/>
      <c r="C193" s="22"/>
      <c r="D193" s="18"/>
      <c r="E193" s="18"/>
      <c r="G193" s="18"/>
      <c r="H193" s="23"/>
    </row>
    <row r="194">
      <c r="B194" s="24"/>
      <c r="C194" s="25"/>
      <c r="D194" s="19"/>
      <c r="E194" s="19"/>
      <c r="G194" s="19"/>
      <c r="H194" s="26"/>
    </row>
    <row r="195">
      <c r="B195" s="21"/>
      <c r="C195" s="22"/>
      <c r="D195" s="18"/>
      <c r="E195" s="18"/>
      <c r="G195" s="18"/>
      <c r="H195" s="23"/>
    </row>
    <row r="196">
      <c r="B196" s="24"/>
      <c r="C196" s="25"/>
      <c r="D196" s="19"/>
      <c r="E196" s="19"/>
      <c r="G196" s="19"/>
      <c r="H196" s="26"/>
    </row>
    <row r="197">
      <c r="B197" s="21"/>
      <c r="C197" s="22"/>
      <c r="D197" s="18"/>
      <c r="E197" s="18"/>
      <c r="G197" s="18"/>
      <c r="H197" s="23"/>
    </row>
    <row r="198">
      <c r="B198" s="24"/>
      <c r="C198" s="25"/>
      <c r="D198" s="19"/>
      <c r="E198" s="19"/>
      <c r="G198" s="19"/>
      <c r="H198" s="26"/>
    </row>
    <row r="199">
      <c r="B199" s="21"/>
      <c r="C199" s="22"/>
      <c r="D199" s="18"/>
      <c r="E199" s="18"/>
      <c r="G199" s="18"/>
      <c r="H199" s="23"/>
    </row>
    <row r="200">
      <c r="B200" s="27"/>
      <c r="C200" s="28"/>
      <c r="D200" s="29"/>
      <c r="E200" s="29"/>
      <c r="G200" s="29"/>
      <c r="H200" s="30"/>
    </row>
  </sheetData>
  <conditionalFormatting sqref="C3:C200">
    <cfRule type="cellIs" dxfId="0" priority="1" operator="greaterThan">
      <formula>0</formula>
    </cfRule>
  </conditionalFormatting>
  <conditionalFormatting sqref="C3:C200">
    <cfRule type="cellIs" dxfId="1" priority="2" operator="lessThan">
      <formula>0</formula>
    </cfRule>
  </conditionalFormatting>
  <dataValidations>
    <dataValidation type="list" allowBlank="1" sqref="D3:D200">
      <formula1>"Gastos Piso,Comida,Regalos,Gimnasio / Deporte,Apple,Donaciones,Viajes,Juegos,Finanzas,CoverWallet,Salud,Compras,Otros,Ocio"</formula1>
    </dataValidation>
    <dataValidation type="custom" allowBlank="1" showDropDown="1" sqref="B3:B200">
      <formula1>OR(NOT(ISERROR(DATEVALUE(B3))), AND(ISNUMBER(B3), LEFT(CELL("format", B3))="D"))</formula1>
    </dataValidation>
    <dataValidation type="custom" allowBlank="1" showDropDown="1" sqref="C3:C200">
      <formula1>AND(ISNUMBER(C3),(NOT(OR(NOT(ISERROR(DATEVALUE(C3))), AND(ISNUMBER(C3), LEFT(CELL("format", C3))="D")))))</formula1>
    </dataValidation>
    <dataValidation type="list" allowBlank="1" sqref="E3:E200">
      <formula1>"Alquiler,Internet,Euromillones,Apple Cloud,iPhone,Oxfam,Restaurantes,Delivery,Supermercados,Otros gastos comida,Flores,Otros regalos,Vuelos,Hoteles,Actividades,Intereses,Gastos cuentas,Acciones,Variaciones Pensiones,Nómina,Gastos CW,Ingresos CW,Psicología"&amp;",Fisioterapia,Insparya,Transferencias,Libros,Cine,Servicios Streaming"</formula1>
    </dataValidation>
    <dataValidation type="list" allowBlank="1" sqref="G3:G200">
      <formula1>"CC BBVA,Pensiones,CR Revolut,CC Revolut,CR Trade Republic,MyInvestor"</formula1>
    </dataValidation>
    <dataValidation type="list" allowBlank="1" sqref="H3:H200">
      <formula1>"Sí,No"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6.88"/>
    <col customWidth="1" min="3" max="3" width="15.25"/>
    <col customWidth="1" min="4" max="4" width="14.13"/>
    <col customWidth="1" min="5" max="5" width="14.5"/>
    <col customWidth="1" min="6" max="6" width="14.0"/>
  </cols>
  <sheetData>
    <row r="2">
      <c r="B2" s="2" t="s">
        <v>130</v>
      </c>
      <c r="C2" s="4" t="s">
        <v>131</v>
      </c>
      <c r="D2" s="3" t="s">
        <v>132</v>
      </c>
      <c r="E2" s="4" t="s">
        <v>133</v>
      </c>
      <c r="F2" s="31" t="s">
        <v>134</v>
      </c>
    </row>
    <row r="3">
      <c r="B3" s="32" t="s">
        <v>135</v>
      </c>
      <c r="C3" s="9" t="s">
        <v>136</v>
      </c>
      <c r="D3" s="33">
        <v>1770.25</v>
      </c>
      <c r="E3" s="34">
        <f>D3+SUMIF(Registro_outdated[Cuenta],"CC BBVA",Registro_outdated[Importe])</f>
        <v>1356.32</v>
      </c>
      <c r="F3" s="35">
        <f t="shared" ref="F3:F8" si="1">E3-D3</f>
        <v>-413.93</v>
      </c>
    </row>
    <row r="4">
      <c r="B4" s="36" t="s">
        <v>137</v>
      </c>
      <c r="C4" s="14" t="s">
        <v>136</v>
      </c>
      <c r="D4" s="37">
        <v>0.0</v>
      </c>
      <c r="E4" s="38">
        <f>D4+SUMIF(Registro_outdated[Cuenta],"CC Revolut",Registro_outdated[Importe])</f>
        <v>177.51</v>
      </c>
      <c r="F4" s="39">
        <f t="shared" si="1"/>
        <v>177.51</v>
      </c>
    </row>
    <row r="5">
      <c r="B5" s="32" t="s">
        <v>138</v>
      </c>
      <c r="C5" s="9" t="s">
        <v>139</v>
      </c>
      <c r="D5" s="33">
        <v>9220.02</v>
      </c>
      <c r="E5" s="34">
        <f>D5+SUMIF(Registro_outdated[Cuenta],"CR Trade Republic",Registro_outdated[Importe])</f>
        <v>0</v>
      </c>
      <c r="F5" s="35">
        <f t="shared" si="1"/>
        <v>-9220.02</v>
      </c>
    </row>
    <row r="6">
      <c r="B6" s="40" t="s">
        <v>135</v>
      </c>
      <c r="C6" s="14" t="s">
        <v>104</v>
      </c>
      <c r="D6" s="37">
        <v>3274.73</v>
      </c>
      <c r="E6" s="38">
        <f>D6+SUMIF(Registro_outdated[Cuenta],"Pensiones",Registro_outdated[Importe])</f>
        <v>4014.29</v>
      </c>
      <c r="F6" s="41">
        <f t="shared" si="1"/>
        <v>739.56</v>
      </c>
    </row>
    <row r="7">
      <c r="B7" s="42" t="s">
        <v>137</v>
      </c>
      <c r="C7" s="9" t="s">
        <v>139</v>
      </c>
      <c r="D7" s="33">
        <v>3101.7</v>
      </c>
      <c r="E7" s="34">
        <f>D7+SUMIF(Registro_outdated[Cuenta],"CR Revolut",Registro_outdated[Importe])</f>
        <v>17862.34293</v>
      </c>
      <c r="F7" s="35">
        <f t="shared" si="1"/>
        <v>14760.64293</v>
      </c>
    </row>
    <row r="8">
      <c r="B8" s="40" t="s">
        <v>140</v>
      </c>
      <c r="C8" s="14" t="s">
        <v>141</v>
      </c>
      <c r="D8" s="37">
        <v>0.0</v>
      </c>
      <c r="E8" s="38">
        <f>D8+SUMIF(Registro_outdated[Cuenta],"MyInvestor",Registro_outdated[Importe])</f>
        <v>0</v>
      </c>
      <c r="F8" s="41">
        <f t="shared" si="1"/>
        <v>0</v>
      </c>
      <c r="H8" s="43">
        <f>E4+E7</f>
        <v>18039.85293</v>
      </c>
    </row>
    <row r="9">
      <c r="B9" s="44"/>
      <c r="C9" s="18"/>
      <c r="D9" s="34"/>
      <c r="E9" s="34"/>
      <c r="F9" s="35"/>
    </row>
    <row r="10">
      <c r="B10" s="45"/>
      <c r="C10" s="19"/>
      <c r="D10" s="38"/>
      <c r="E10" s="38"/>
      <c r="F10" s="41"/>
    </row>
    <row r="11">
      <c r="B11" s="46" t="s">
        <v>142</v>
      </c>
      <c r="C11" s="47"/>
      <c r="D11" s="48">
        <f t="shared" ref="D11:E11" si="2">sum(D3:D10)</f>
        <v>17366.7</v>
      </c>
      <c r="E11" s="48">
        <f t="shared" si="2"/>
        <v>23410.46293</v>
      </c>
      <c r="F11" s="49">
        <f>E11-D11</f>
        <v>6043.762926</v>
      </c>
    </row>
  </sheetData>
  <dataValidations>
    <dataValidation type="list" allowBlank="1" sqref="B3:B11">
      <formula1>"BBVA,Revolut,Trade Republic,MyInvestor,Total"</formula1>
    </dataValidation>
    <dataValidation type="list" allowBlank="1" sqref="C3:C11">
      <formula1>"Remunerada,Corriente,Inversión,Pensiones"</formula1>
    </dataValidation>
    <dataValidation type="custom" allowBlank="1" showDropDown="1" sqref="D3:E11">
      <formula1>AND(ISNUMBER(D3),(NOT(OR(NOT(ISERROR(DATEVALUE(D3))), AND(ISNUMBER(D3), LEFT(CELL("format", D3))="D")))))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3">
      <c r="B3" s="1" t="s">
        <v>143</v>
      </c>
    </row>
    <row r="4">
      <c r="B4" s="1" t="s">
        <v>29</v>
      </c>
    </row>
    <row r="5">
      <c r="B5" s="1" t="s">
        <v>72</v>
      </c>
    </row>
    <row r="6">
      <c r="B6" s="1" t="s">
        <v>78</v>
      </c>
    </row>
    <row r="7">
      <c r="B7" s="1" t="s">
        <v>144</v>
      </c>
    </row>
    <row r="8">
      <c r="B8" s="1" t="s">
        <v>145</v>
      </c>
    </row>
    <row r="9">
      <c r="B9" s="1" t="s">
        <v>146</v>
      </c>
    </row>
    <row r="10">
      <c r="B10" s="1" t="s">
        <v>37</v>
      </c>
    </row>
    <row r="11">
      <c r="B11" s="1" t="s">
        <v>147</v>
      </c>
    </row>
    <row r="12">
      <c r="B12" s="1" t="s">
        <v>148</v>
      </c>
    </row>
    <row r="13">
      <c r="B13" s="1" t="s">
        <v>8</v>
      </c>
    </row>
    <row r="14">
      <c r="B14" s="1" t="s">
        <v>90</v>
      </c>
    </row>
    <row r="15">
      <c r="B15" s="1" t="s">
        <v>42</v>
      </c>
    </row>
    <row r="16">
      <c r="B16" s="1" t="s">
        <v>149</v>
      </c>
    </row>
    <row r="17">
      <c r="B17" s="1" t="s">
        <v>98</v>
      </c>
    </row>
    <row r="18">
      <c r="B18" s="1" t="s">
        <v>57</v>
      </c>
    </row>
    <row r="19">
      <c r="B19" s="1" t="s">
        <v>14</v>
      </c>
    </row>
    <row r="20">
      <c r="B20" s="1" t="s">
        <v>33</v>
      </c>
    </row>
    <row r="21">
      <c r="B21" s="1" t="s">
        <v>150</v>
      </c>
    </row>
    <row r="22">
      <c r="B22" s="1" t="s">
        <v>151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4.0"/>
    <col customWidth="1" min="5" max="5" width="15.0"/>
  </cols>
  <sheetData>
    <row r="2">
      <c r="B2" s="50" t="s">
        <v>152</v>
      </c>
      <c r="C2" s="51">
        <f>Cuentas!D7</f>
        <v>21719.47206</v>
      </c>
    </row>
    <row r="4">
      <c r="B4" s="52"/>
    </row>
    <row r="5">
      <c r="C5" s="1" t="s">
        <v>153</v>
      </c>
      <c r="D5" s="1" t="s">
        <v>154</v>
      </c>
    </row>
    <row r="6">
      <c r="B6" s="1" t="s">
        <v>155</v>
      </c>
    </row>
    <row r="7">
      <c r="B7" s="1" t="s">
        <v>156</v>
      </c>
    </row>
    <row r="8">
      <c r="B8" s="1" t="s">
        <v>157</v>
      </c>
      <c r="C8" s="52">
        <f t="shared" ref="C8:D8" si="1">C6-C7</f>
        <v>0</v>
      </c>
      <c r="D8" s="52">
        <f t="shared" si="1"/>
        <v>0</v>
      </c>
    </row>
    <row r="11">
      <c r="B11" s="1" t="s">
        <v>158</v>
      </c>
      <c r="C11" s="1" t="s">
        <v>159</v>
      </c>
      <c r="D11" s="1" t="s">
        <v>160</v>
      </c>
      <c r="E11" s="1" t="s">
        <v>161</v>
      </c>
      <c r="F11" s="1" t="s">
        <v>162</v>
      </c>
    </row>
    <row r="12">
      <c r="B12" s="1" t="s">
        <v>163</v>
      </c>
    </row>
    <row r="14">
      <c r="B14" s="1" t="s">
        <v>164</v>
      </c>
      <c r="C14" s="1" t="s">
        <v>165</v>
      </c>
      <c r="D14" s="1" t="s">
        <v>166</v>
      </c>
      <c r="E14" s="1" t="s">
        <v>167</v>
      </c>
      <c r="F14" s="1" t="s">
        <v>168</v>
      </c>
    </row>
    <row r="15">
      <c r="B15" s="1" t="s">
        <v>169</v>
      </c>
    </row>
  </sheetData>
  <dataValidations>
    <dataValidation type="list" allowBlank="1" showErrorMessage="1" sqref="B4">
      <formula1>"Total,Último Mes"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14.13"/>
    <col customWidth="1" min="3" max="3" width="15.88"/>
    <col customWidth="1" min="4" max="4" width="20.38"/>
    <col customWidth="1" min="5" max="5" width="33.5"/>
    <col customWidth="1" min="6" max="6" width="19.38"/>
    <col customWidth="1" min="7" max="7" width="18.63"/>
  </cols>
  <sheetData>
    <row r="1">
      <c r="A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5" t="s">
        <v>7</v>
      </c>
    </row>
    <row r="3">
      <c r="B3" s="6">
        <v>45658.0</v>
      </c>
      <c r="C3" s="7">
        <v>-14.48</v>
      </c>
      <c r="D3" s="9" t="s">
        <v>148</v>
      </c>
      <c r="E3" s="10" t="s">
        <v>170</v>
      </c>
      <c r="F3" s="9" t="s">
        <v>137</v>
      </c>
      <c r="G3" s="11" t="s">
        <v>12</v>
      </c>
    </row>
    <row r="4">
      <c r="B4" s="12">
        <v>45868.0</v>
      </c>
      <c r="C4" s="13">
        <v>47.4</v>
      </c>
      <c r="D4" s="14" t="s">
        <v>150</v>
      </c>
      <c r="E4" s="15" t="s">
        <v>171</v>
      </c>
      <c r="F4" s="14" t="s">
        <v>137</v>
      </c>
      <c r="G4" s="16" t="s">
        <v>12</v>
      </c>
    </row>
    <row r="5">
      <c r="B5" s="6">
        <v>45868.0</v>
      </c>
      <c r="C5" s="7">
        <f>-53.3-3.91+19.1-4.8</f>
        <v>-42.91</v>
      </c>
      <c r="D5" s="9" t="s">
        <v>148</v>
      </c>
      <c r="E5" s="10" t="s">
        <v>172</v>
      </c>
      <c r="F5" s="9" t="s">
        <v>137</v>
      </c>
      <c r="G5" s="11" t="s">
        <v>12</v>
      </c>
    </row>
    <row r="6">
      <c r="B6" s="12">
        <v>45869.0</v>
      </c>
      <c r="C6" s="17">
        <f>IFERROR(__xludf.DUMMYFUNCTION("1.72* GOOGLEFINANCE(""Currency:GBPEUR"")"),1.9937895999999997)</f>
        <v>1.9937896</v>
      </c>
      <c r="D6" s="14" t="s">
        <v>33</v>
      </c>
      <c r="F6" s="14" t="s">
        <v>137</v>
      </c>
      <c r="G6" s="16" t="s">
        <v>31</v>
      </c>
    </row>
    <row r="7">
      <c r="B7" s="6">
        <v>45869.0</v>
      </c>
      <c r="C7" s="7">
        <v>-16.1</v>
      </c>
      <c r="D7" s="9" t="s">
        <v>98</v>
      </c>
      <c r="E7" s="10" t="s">
        <v>173</v>
      </c>
      <c r="F7" s="9" t="s">
        <v>137</v>
      </c>
      <c r="G7" s="11" t="s">
        <v>12</v>
      </c>
    </row>
    <row r="8">
      <c r="B8" s="12">
        <v>45869.0</v>
      </c>
      <c r="C8" s="7">
        <v>-4.5</v>
      </c>
      <c r="D8" s="14" t="s">
        <v>148</v>
      </c>
      <c r="E8" s="15" t="s">
        <v>174</v>
      </c>
      <c r="F8" s="14" t="s">
        <v>137</v>
      </c>
      <c r="G8" s="16" t="s">
        <v>12</v>
      </c>
    </row>
    <row r="9">
      <c r="B9" s="6">
        <v>45869.0</v>
      </c>
      <c r="C9" s="7">
        <v>-24.0</v>
      </c>
      <c r="D9" s="9" t="s">
        <v>148</v>
      </c>
      <c r="E9" s="10" t="s">
        <v>175</v>
      </c>
      <c r="F9" s="9" t="s">
        <v>137</v>
      </c>
      <c r="G9" s="11" t="s">
        <v>12</v>
      </c>
    </row>
    <row r="10">
      <c r="B10" s="12">
        <v>45870.0</v>
      </c>
      <c r="C10" s="7">
        <v>-199.3</v>
      </c>
      <c r="D10" s="14" t="s">
        <v>57</v>
      </c>
      <c r="E10" s="15" t="s">
        <v>176</v>
      </c>
      <c r="F10" s="14" t="s">
        <v>137</v>
      </c>
      <c r="G10" s="16" t="s">
        <v>12</v>
      </c>
    </row>
    <row r="11">
      <c r="B11" s="6">
        <v>45870.0</v>
      </c>
      <c r="C11" s="13">
        <f>IFERROR(__xludf.DUMMYFUNCTION("1.73* GOOGLEFINANCE(""Currency:GBPEUR"")"),2.0053813999999996)</f>
        <v>2.0053814</v>
      </c>
      <c r="D11" s="9" t="s">
        <v>33</v>
      </c>
      <c r="F11" s="9" t="s">
        <v>137</v>
      </c>
      <c r="G11" s="11" t="s">
        <v>31</v>
      </c>
    </row>
    <row r="12">
      <c r="B12" s="12">
        <v>45871.0</v>
      </c>
      <c r="C12" s="7">
        <v>-43.01</v>
      </c>
      <c r="D12" s="14" t="s">
        <v>147</v>
      </c>
      <c r="E12" s="15" t="s">
        <v>177</v>
      </c>
      <c r="F12" s="14" t="s">
        <v>137</v>
      </c>
      <c r="G12" s="16" t="s">
        <v>31</v>
      </c>
    </row>
    <row r="13">
      <c r="B13" s="6">
        <v>45871.0</v>
      </c>
      <c r="C13" s="13">
        <f>IFERROR(__xludf.DUMMYFUNCTION("1.71* GOOGLEFINANCE(""Currency:GBPEUR"")"),1.9821977999999998)</f>
        <v>1.9821978</v>
      </c>
      <c r="D13" s="9" t="s">
        <v>33</v>
      </c>
      <c r="F13" s="9" t="s">
        <v>137</v>
      </c>
      <c r="G13" s="11" t="s">
        <v>31</v>
      </c>
    </row>
    <row r="14">
      <c r="B14" s="12">
        <v>45871.0</v>
      </c>
      <c r="C14" s="7">
        <v>-26.75</v>
      </c>
      <c r="D14" s="14" t="s">
        <v>148</v>
      </c>
      <c r="E14" s="15" t="s">
        <v>178</v>
      </c>
      <c r="F14" s="14" t="s">
        <v>137</v>
      </c>
      <c r="G14" s="16" t="s">
        <v>12</v>
      </c>
    </row>
    <row r="15">
      <c r="B15" s="6">
        <v>45872.0</v>
      </c>
      <c r="C15" s="7">
        <v>-21.27</v>
      </c>
      <c r="D15" s="9" t="s">
        <v>147</v>
      </c>
      <c r="E15" s="10" t="s">
        <v>179</v>
      </c>
      <c r="F15" s="9" t="s">
        <v>137</v>
      </c>
      <c r="G15" s="11" t="s">
        <v>31</v>
      </c>
    </row>
    <row r="16">
      <c r="B16" s="12">
        <v>45872.0</v>
      </c>
      <c r="C16" s="7">
        <v>-13.49</v>
      </c>
      <c r="D16" s="14" t="s">
        <v>8</v>
      </c>
      <c r="E16" s="15" t="s">
        <v>180</v>
      </c>
      <c r="F16" s="14" t="s">
        <v>135</v>
      </c>
      <c r="G16" s="16" t="s">
        <v>12</v>
      </c>
    </row>
    <row r="17">
      <c r="B17" s="6">
        <v>45872.0</v>
      </c>
      <c r="C17" s="13">
        <f>IFERROR(__xludf.DUMMYFUNCTION("1.71* GOOGLEFINANCE(""Currency:GBPEUR"")"),1.9821977999999998)</f>
        <v>1.9821978</v>
      </c>
      <c r="D17" s="9" t="s">
        <v>33</v>
      </c>
      <c r="F17" s="9" t="s">
        <v>137</v>
      </c>
      <c r="G17" s="11" t="s">
        <v>31</v>
      </c>
    </row>
    <row r="18">
      <c r="B18" s="12">
        <v>45872.0</v>
      </c>
      <c r="C18" s="7">
        <v>-9.56</v>
      </c>
      <c r="D18" s="14" t="s">
        <v>151</v>
      </c>
      <c r="E18" s="15" t="s">
        <v>181</v>
      </c>
      <c r="F18" s="14" t="s">
        <v>135</v>
      </c>
      <c r="G18" s="16" t="s">
        <v>12</v>
      </c>
    </row>
    <row r="19">
      <c r="B19" s="6">
        <v>45873.0</v>
      </c>
      <c r="C19" s="13">
        <f>IFERROR(__xludf.DUMMYFUNCTION("1.71* GOOGLEFINANCE(""Currency:GBPEUR"")"),1.9821977999999998)</f>
        <v>1.9821978</v>
      </c>
      <c r="D19" s="9" t="s">
        <v>33</v>
      </c>
      <c r="F19" s="9" t="s">
        <v>137</v>
      </c>
      <c r="G19" s="11" t="s">
        <v>31</v>
      </c>
    </row>
    <row r="20">
      <c r="B20" s="12">
        <v>45873.0</v>
      </c>
      <c r="C20" s="7">
        <v>-822.13</v>
      </c>
      <c r="D20" s="14" t="s">
        <v>143</v>
      </c>
      <c r="F20" s="14" t="s">
        <v>135</v>
      </c>
      <c r="G20" s="16" t="s">
        <v>31</v>
      </c>
    </row>
    <row r="21">
      <c r="B21" s="6">
        <v>45873.0</v>
      </c>
      <c r="C21" s="7">
        <v>-176.77</v>
      </c>
      <c r="D21" s="9" t="s">
        <v>78</v>
      </c>
      <c r="F21" s="9" t="s">
        <v>135</v>
      </c>
      <c r="G21" s="11" t="s">
        <v>31</v>
      </c>
    </row>
    <row r="22">
      <c r="B22" s="12">
        <v>45873.0</v>
      </c>
      <c r="C22" s="17">
        <f>4184.05-4014.29</f>
        <v>169.76</v>
      </c>
      <c r="D22" s="14" t="s">
        <v>150</v>
      </c>
      <c r="E22" s="15" t="s">
        <v>182</v>
      </c>
      <c r="F22" s="14" t="s">
        <v>104</v>
      </c>
      <c r="G22" s="16" t="s">
        <v>12</v>
      </c>
    </row>
    <row r="23">
      <c r="B23" s="6">
        <v>45873.0</v>
      </c>
      <c r="C23" s="7">
        <v>-15.28</v>
      </c>
      <c r="D23" s="9" t="s">
        <v>148</v>
      </c>
      <c r="E23" s="10" t="s">
        <v>170</v>
      </c>
      <c r="F23" s="9" t="s">
        <v>137</v>
      </c>
      <c r="G23" s="11" t="s">
        <v>12</v>
      </c>
    </row>
    <row r="24">
      <c r="B24" s="12">
        <v>45874.0</v>
      </c>
      <c r="C24" s="13">
        <f>IFERROR(__xludf.DUMMYFUNCTION("1.7* GOOGLEFINANCE(""Currency:GBPEUR"")"),1.9706059999999996)</f>
        <v>1.970606</v>
      </c>
      <c r="D24" s="14" t="s">
        <v>33</v>
      </c>
      <c r="F24" s="14" t="s">
        <v>137</v>
      </c>
      <c r="G24" s="16" t="s">
        <v>31</v>
      </c>
    </row>
    <row r="25">
      <c r="B25" s="6">
        <v>45874.0</v>
      </c>
      <c r="C25" s="7">
        <f>-36.8-21.7</f>
        <v>-58.5</v>
      </c>
      <c r="D25" s="9" t="s">
        <v>98</v>
      </c>
      <c r="E25" s="10" t="s">
        <v>183</v>
      </c>
      <c r="F25" s="9" t="s">
        <v>137</v>
      </c>
      <c r="G25" s="11" t="s">
        <v>12</v>
      </c>
    </row>
    <row r="26">
      <c r="B26" s="12">
        <v>45874.0</v>
      </c>
      <c r="C26" s="7">
        <v>-25.7</v>
      </c>
      <c r="D26" s="14" t="s">
        <v>148</v>
      </c>
      <c r="E26" s="15" t="s">
        <v>184</v>
      </c>
      <c r="F26" s="14" t="s">
        <v>137</v>
      </c>
      <c r="G26" s="16" t="s">
        <v>12</v>
      </c>
    </row>
    <row r="27">
      <c r="B27" s="6">
        <v>45874.0</v>
      </c>
      <c r="C27" s="7">
        <v>-57.42</v>
      </c>
      <c r="D27" s="9" t="s">
        <v>145</v>
      </c>
      <c r="E27" s="10" t="s">
        <v>185</v>
      </c>
      <c r="F27" s="9" t="s">
        <v>135</v>
      </c>
      <c r="G27" s="11" t="s">
        <v>31</v>
      </c>
    </row>
    <row r="28">
      <c r="B28" s="12">
        <v>45874.0</v>
      </c>
      <c r="C28" s="7">
        <v>-24.0</v>
      </c>
      <c r="D28" s="14" t="s">
        <v>72</v>
      </c>
      <c r="F28" s="14" t="s">
        <v>135</v>
      </c>
      <c r="G28" s="16" t="s">
        <v>31</v>
      </c>
    </row>
    <row r="29">
      <c r="B29" s="6">
        <v>45875.0</v>
      </c>
      <c r="C29" s="7">
        <v>-8.99</v>
      </c>
      <c r="D29" s="9" t="s">
        <v>145</v>
      </c>
      <c r="E29" s="10" t="s">
        <v>186</v>
      </c>
      <c r="F29" s="9" t="s">
        <v>137</v>
      </c>
      <c r="G29" s="11" t="s">
        <v>31</v>
      </c>
    </row>
    <row r="30">
      <c r="B30" s="12">
        <v>45875.0</v>
      </c>
      <c r="C30" s="13">
        <f>IFERROR(__xludf.DUMMYFUNCTION("1.69* GOOGLEFINANCE(""Currency:GBPEUR"")"),1.9590141999999997)</f>
        <v>1.9590142</v>
      </c>
      <c r="D30" s="14" t="s">
        <v>33</v>
      </c>
      <c r="F30" s="14" t="s">
        <v>137</v>
      </c>
      <c r="G30" s="16" t="s">
        <v>31</v>
      </c>
    </row>
    <row r="31">
      <c r="B31" s="6">
        <v>45875.0</v>
      </c>
      <c r="C31" s="7">
        <v>-24.99</v>
      </c>
      <c r="D31" s="9" t="s">
        <v>146</v>
      </c>
      <c r="E31" s="10" t="s">
        <v>187</v>
      </c>
      <c r="F31" s="9" t="s">
        <v>135</v>
      </c>
      <c r="G31" s="11" t="s">
        <v>31</v>
      </c>
    </row>
    <row r="32">
      <c r="B32" s="12">
        <v>45876.0</v>
      </c>
      <c r="C32" s="7">
        <v>-12.95</v>
      </c>
      <c r="D32" s="14" t="s">
        <v>148</v>
      </c>
      <c r="E32" s="15" t="s">
        <v>188</v>
      </c>
      <c r="F32" s="14" t="s">
        <v>137</v>
      </c>
      <c r="G32" s="16" t="s">
        <v>12</v>
      </c>
    </row>
    <row r="33">
      <c r="B33" s="6">
        <v>45876.0</v>
      </c>
      <c r="C33" s="13">
        <f>IFERROR(__xludf.DUMMYFUNCTION("1.69* GOOGLEFINANCE(""Currency:GBPEUR"")"),1.9590141999999997)</f>
        <v>1.9590142</v>
      </c>
      <c r="D33" s="9" t="s">
        <v>33</v>
      </c>
      <c r="F33" s="9" t="s">
        <v>137</v>
      </c>
      <c r="G33" s="11" t="s">
        <v>31</v>
      </c>
    </row>
    <row r="34">
      <c r="B34" s="12">
        <v>45876.0</v>
      </c>
      <c r="C34" s="7">
        <v>-6.6</v>
      </c>
      <c r="D34" s="14" t="s">
        <v>148</v>
      </c>
      <c r="E34" s="15" t="s">
        <v>88</v>
      </c>
      <c r="F34" s="14" t="s">
        <v>137</v>
      </c>
      <c r="G34" s="16" t="s">
        <v>12</v>
      </c>
    </row>
    <row r="35">
      <c r="B35" s="6">
        <v>45876.0</v>
      </c>
      <c r="C35" s="7">
        <v>-20.54</v>
      </c>
      <c r="D35" s="9" t="s">
        <v>147</v>
      </c>
      <c r="F35" s="9" t="s">
        <v>137</v>
      </c>
      <c r="G35" s="11" t="s">
        <v>12</v>
      </c>
    </row>
    <row r="36">
      <c r="B36" s="12">
        <v>45877.0</v>
      </c>
      <c r="C36" s="17">
        <f>IFERROR(__xludf.DUMMYFUNCTION("1.66* GOOGLEFINANCE(""Currency:GBPEUR"")"),1.9242387999999997)</f>
        <v>1.9242388</v>
      </c>
      <c r="D36" s="14" t="s">
        <v>33</v>
      </c>
      <c r="F36" s="14" t="s">
        <v>137</v>
      </c>
      <c r="G36" s="16" t="s">
        <v>31</v>
      </c>
    </row>
    <row r="37">
      <c r="B37" s="6">
        <v>45877.0</v>
      </c>
      <c r="C37" s="7">
        <f>-5.5-5.5-3.7-9.5-12.8</f>
        <v>-37</v>
      </c>
      <c r="D37" s="9" t="s">
        <v>148</v>
      </c>
      <c r="E37" s="10" t="s">
        <v>189</v>
      </c>
      <c r="F37" s="9" t="s">
        <v>137</v>
      </c>
      <c r="G37" s="11" t="s">
        <v>12</v>
      </c>
    </row>
    <row r="38">
      <c r="B38" s="12">
        <v>45878.0</v>
      </c>
      <c r="C38" s="13">
        <f>IFERROR(__xludf.DUMMYFUNCTION("1.64* GOOGLEFINANCE(""Currency:GBPEUR"")"),1.9010551999999996)</f>
        <v>1.9010552</v>
      </c>
      <c r="D38" s="14" t="s">
        <v>33</v>
      </c>
      <c r="F38" s="14" t="s">
        <v>137</v>
      </c>
      <c r="G38" s="16" t="s">
        <v>31</v>
      </c>
    </row>
    <row r="39">
      <c r="B39" s="6">
        <v>45878.0</v>
      </c>
      <c r="C39" s="7">
        <v>-7.4</v>
      </c>
      <c r="D39" s="9" t="s">
        <v>151</v>
      </c>
      <c r="E39" s="10" t="s">
        <v>190</v>
      </c>
      <c r="F39" s="9" t="s">
        <v>137</v>
      </c>
      <c r="G39" s="11" t="s">
        <v>12</v>
      </c>
    </row>
    <row r="40">
      <c r="B40" s="12">
        <v>45879.0</v>
      </c>
      <c r="C40" s="7">
        <v>-19.84</v>
      </c>
      <c r="D40" s="14" t="s">
        <v>57</v>
      </c>
      <c r="E40" s="15" t="s">
        <v>191</v>
      </c>
      <c r="F40" s="14" t="s">
        <v>137</v>
      </c>
      <c r="G40" s="16" t="s">
        <v>12</v>
      </c>
    </row>
    <row r="41">
      <c r="B41" s="6">
        <v>45879.0</v>
      </c>
      <c r="C41" s="7">
        <v>-18.15</v>
      </c>
      <c r="D41" s="9" t="s">
        <v>57</v>
      </c>
      <c r="E41" s="10" t="s">
        <v>192</v>
      </c>
      <c r="F41" s="9" t="s">
        <v>137</v>
      </c>
      <c r="G41" s="11" t="s">
        <v>12</v>
      </c>
    </row>
    <row r="42">
      <c r="B42" s="12">
        <v>45879.0</v>
      </c>
      <c r="C42" s="7">
        <v>-17.0</v>
      </c>
      <c r="D42" s="14" t="s">
        <v>148</v>
      </c>
      <c r="E42" s="15" t="s">
        <v>193</v>
      </c>
      <c r="F42" s="14" t="s">
        <v>137</v>
      </c>
      <c r="G42" s="16" t="s">
        <v>12</v>
      </c>
    </row>
    <row r="43">
      <c r="B43" s="6">
        <v>45879.0</v>
      </c>
      <c r="C43" s="7">
        <v>-11.0</v>
      </c>
      <c r="D43" s="9" t="s">
        <v>148</v>
      </c>
      <c r="E43" s="10" t="s">
        <v>194</v>
      </c>
      <c r="F43" s="9" t="s">
        <v>137</v>
      </c>
      <c r="G43" s="11" t="s">
        <v>12</v>
      </c>
    </row>
    <row r="44">
      <c r="B44" s="12">
        <v>45879.0</v>
      </c>
      <c r="C44" s="7">
        <v>-44.8</v>
      </c>
      <c r="D44" s="14" t="s">
        <v>148</v>
      </c>
      <c r="E44" s="15" t="s">
        <v>195</v>
      </c>
      <c r="F44" s="14" t="s">
        <v>137</v>
      </c>
      <c r="G44" s="16" t="s">
        <v>12</v>
      </c>
    </row>
    <row r="45">
      <c r="B45" s="6">
        <v>45880.0</v>
      </c>
      <c r="C45" s="7">
        <v>-20.5</v>
      </c>
      <c r="D45" s="9" t="s">
        <v>148</v>
      </c>
      <c r="E45" s="10" t="s">
        <v>196</v>
      </c>
      <c r="F45" s="9" t="s">
        <v>137</v>
      </c>
      <c r="G45" s="11" t="s">
        <v>12</v>
      </c>
    </row>
    <row r="46">
      <c r="B46" s="12">
        <v>45880.0</v>
      </c>
      <c r="C46" s="7">
        <v>-18.2</v>
      </c>
      <c r="D46" s="14" t="s">
        <v>57</v>
      </c>
      <c r="E46" s="15" t="s">
        <v>197</v>
      </c>
      <c r="F46" s="14" t="s">
        <v>137</v>
      </c>
      <c r="G46" s="16" t="s">
        <v>12</v>
      </c>
    </row>
    <row r="47">
      <c r="B47" s="6">
        <v>45881.0</v>
      </c>
      <c r="C47" s="7">
        <v>-9.6</v>
      </c>
      <c r="D47" s="9" t="s">
        <v>148</v>
      </c>
      <c r="E47" s="10" t="s">
        <v>198</v>
      </c>
      <c r="F47" s="9" t="s">
        <v>137</v>
      </c>
      <c r="G47" s="11" t="s">
        <v>12</v>
      </c>
    </row>
    <row r="48">
      <c r="B48" s="12">
        <v>45882.0</v>
      </c>
      <c r="C48" s="7">
        <v>-7.11</v>
      </c>
      <c r="D48" s="14" t="s">
        <v>147</v>
      </c>
      <c r="E48" s="15" t="s">
        <v>199</v>
      </c>
      <c r="F48" s="14" t="s">
        <v>137</v>
      </c>
      <c r="G48" s="16" t="s">
        <v>12</v>
      </c>
    </row>
    <row r="49">
      <c r="B49" s="6">
        <v>45882.0</v>
      </c>
      <c r="C49" s="7">
        <v>-63.6</v>
      </c>
      <c r="D49" s="9" t="s">
        <v>151</v>
      </c>
      <c r="E49" s="10" t="s">
        <v>200</v>
      </c>
      <c r="F49" s="9" t="s">
        <v>137</v>
      </c>
      <c r="G49" s="11" t="s">
        <v>12</v>
      </c>
    </row>
    <row r="50">
      <c r="B50" s="12">
        <v>45879.0</v>
      </c>
      <c r="C50" s="13">
        <f>IFERROR(__xludf.DUMMYFUNCTION("1.65* GOOGLEFINANCE(""Currency:GBPEUR"")"),1.9126469999999998)</f>
        <v>1.912647</v>
      </c>
      <c r="D50" s="14" t="s">
        <v>33</v>
      </c>
      <c r="F50" s="14" t="s">
        <v>137</v>
      </c>
      <c r="G50" s="16" t="s">
        <v>31</v>
      </c>
    </row>
    <row r="51">
      <c r="B51" s="6">
        <v>45880.0</v>
      </c>
      <c r="C51" s="13">
        <f>IFERROR(__xludf.DUMMYFUNCTION("1.65* GOOGLEFINANCE(""Currency:GBPEUR"")"),1.9126469999999998)</f>
        <v>1.912647</v>
      </c>
      <c r="D51" s="9" t="s">
        <v>33</v>
      </c>
      <c r="F51" s="9" t="s">
        <v>137</v>
      </c>
      <c r="G51" s="11" t="s">
        <v>31</v>
      </c>
    </row>
    <row r="52">
      <c r="B52" s="12">
        <v>45881.0</v>
      </c>
      <c r="C52" s="13">
        <f>IFERROR(__xludf.DUMMYFUNCTION("1.62* GOOGLEFINANCE(""Currency:GBPEUR"")"),1.8778716)</f>
        <v>1.8778716</v>
      </c>
      <c r="D52" s="14" t="s">
        <v>33</v>
      </c>
      <c r="F52" s="14" t="s">
        <v>137</v>
      </c>
      <c r="G52" s="16" t="s">
        <v>31</v>
      </c>
    </row>
    <row r="53">
      <c r="B53" s="6">
        <v>45882.0</v>
      </c>
      <c r="C53" s="13">
        <f>IFERROR(__xludf.DUMMYFUNCTION("1.61* GOOGLEFINANCE(""Currency:GBPEUR"")"),1.8662797999999998)</f>
        <v>1.8662798</v>
      </c>
      <c r="D53" s="9" t="s">
        <v>33</v>
      </c>
      <c r="F53" s="9" t="s">
        <v>137</v>
      </c>
      <c r="G53" s="11" t="s">
        <v>31</v>
      </c>
    </row>
    <row r="54">
      <c r="B54" s="12">
        <v>45882.0</v>
      </c>
      <c r="C54" s="13">
        <f>8.06</f>
        <v>8.06</v>
      </c>
      <c r="D54" s="14" t="s">
        <v>150</v>
      </c>
      <c r="E54" s="15" t="s">
        <v>201</v>
      </c>
      <c r="F54" s="14" t="s">
        <v>104</v>
      </c>
      <c r="G54" s="16" t="s">
        <v>31</v>
      </c>
    </row>
    <row r="55">
      <c r="B55" s="6"/>
      <c r="C55" s="53"/>
      <c r="D55" s="18"/>
      <c r="F55" s="18"/>
      <c r="G55" s="23"/>
    </row>
    <row r="56">
      <c r="B56" s="12"/>
      <c r="C56" s="54"/>
      <c r="D56" s="19"/>
      <c r="F56" s="19"/>
      <c r="G56" s="26"/>
    </row>
    <row r="57">
      <c r="B57" s="6"/>
      <c r="C57" s="53"/>
      <c r="D57" s="18"/>
      <c r="F57" s="18"/>
      <c r="G57" s="23"/>
    </row>
    <row r="58">
      <c r="B58" s="12"/>
      <c r="C58" s="54"/>
      <c r="D58" s="19"/>
      <c r="F58" s="19"/>
      <c r="G58" s="26"/>
    </row>
    <row r="59">
      <c r="B59" s="6"/>
      <c r="C59" s="53"/>
      <c r="D59" s="18"/>
      <c r="F59" s="18"/>
      <c r="G59" s="23"/>
    </row>
    <row r="60">
      <c r="B60" s="12"/>
      <c r="C60" s="54"/>
      <c r="D60" s="19"/>
      <c r="F60" s="19"/>
      <c r="G60" s="26"/>
    </row>
    <row r="61">
      <c r="B61" s="6"/>
      <c r="C61" s="22"/>
      <c r="D61" s="18"/>
      <c r="F61" s="18"/>
      <c r="G61" s="23"/>
    </row>
    <row r="62">
      <c r="B62" s="12"/>
      <c r="C62" s="54"/>
      <c r="D62" s="19"/>
      <c r="F62" s="19"/>
      <c r="G62" s="26"/>
    </row>
    <row r="63">
      <c r="B63" s="6"/>
      <c r="C63" s="53"/>
      <c r="D63" s="18"/>
      <c r="F63" s="18"/>
      <c r="G63" s="23"/>
    </row>
    <row r="64">
      <c r="B64" s="12"/>
      <c r="C64" s="54"/>
      <c r="D64" s="19"/>
      <c r="F64" s="19"/>
      <c r="G64" s="26"/>
    </row>
    <row r="65">
      <c r="B65" s="6"/>
      <c r="C65" s="22"/>
      <c r="D65" s="18"/>
      <c r="F65" s="18"/>
      <c r="G65" s="23"/>
    </row>
    <row r="66">
      <c r="B66" s="12"/>
      <c r="C66" s="25"/>
      <c r="D66" s="19"/>
      <c r="F66" s="19"/>
      <c r="G66" s="26"/>
    </row>
    <row r="67">
      <c r="B67" s="6"/>
      <c r="C67" s="53"/>
      <c r="D67" s="18"/>
      <c r="F67" s="18"/>
      <c r="G67" s="23"/>
    </row>
    <row r="68">
      <c r="B68" s="12"/>
      <c r="C68" s="54"/>
      <c r="D68" s="19"/>
      <c r="F68" s="19"/>
      <c r="G68" s="26"/>
    </row>
    <row r="69">
      <c r="B69" s="6"/>
      <c r="C69" s="22"/>
      <c r="D69" s="18"/>
      <c r="F69" s="18"/>
      <c r="G69" s="23"/>
    </row>
    <row r="70">
      <c r="B70" s="12"/>
      <c r="C70" s="54"/>
      <c r="D70" s="19"/>
      <c r="F70" s="19"/>
      <c r="G70" s="26"/>
    </row>
    <row r="71">
      <c r="B71" s="6"/>
      <c r="C71" s="22"/>
      <c r="D71" s="18"/>
      <c r="F71" s="18"/>
      <c r="G71" s="23"/>
    </row>
    <row r="72">
      <c r="B72" s="12"/>
      <c r="C72" s="25"/>
      <c r="D72" s="19"/>
      <c r="F72" s="19"/>
      <c r="G72" s="26"/>
    </row>
    <row r="73">
      <c r="B73" s="6"/>
      <c r="C73" s="53"/>
      <c r="D73" s="18"/>
      <c r="F73" s="18"/>
      <c r="G73" s="23"/>
    </row>
    <row r="74">
      <c r="B74" s="12"/>
      <c r="C74" s="54"/>
      <c r="D74" s="19"/>
      <c r="F74" s="19"/>
      <c r="G74" s="26"/>
    </row>
    <row r="75">
      <c r="B75" s="6"/>
      <c r="C75" s="53"/>
      <c r="D75" s="18"/>
      <c r="F75" s="18"/>
      <c r="G75" s="23"/>
    </row>
    <row r="76">
      <c r="B76" s="12"/>
      <c r="C76" s="54"/>
      <c r="D76" s="19"/>
      <c r="F76" s="19"/>
      <c r="G76" s="26"/>
    </row>
    <row r="77">
      <c r="B77" s="6"/>
      <c r="C77" s="53"/>
      <c r="D77" s="18"/>
      <c r="F77" s="18"/>
      <c r="G77" s="23"/>
    </row>
    <row r="78">
      <c r="B78" s="12"/>
      <c r="C78" s="54"/>
      <c r="D78" s="19"/>
      <c r="F78" s="19"/>
      <c r="G78" s="26"/>
    </row>
    <row r="79">
      <c r="B79" s="6"/>
      <c r="C79" s="53"/>
      <c r="D79" s="18"/>
      <c r="F79" s="18"/>
      <c r="G79" s="23"/>
    </row>
    <row r="80">
      <c r="B80" s="12"/>
      <c r="C80" s="54"/>
      <c r="D80" s="19"/>
      <c r="F80" s="19"/>
      <c r="G80" s="26"/>
    </row>
    <row r="81">
      <c r="B81" s="6"/>
      <c r="C81" s="53"/>
      <c r="D81" s="18"/>
      <c r="F81" s="18"/>
      <c r="G81" s="23"/>
    </row>
    <row r="82">
      <c r="B82" s="12"/>
      <c r="C82" s="54"/>
      <c r="D82" s="19"/>
      <c r="F82" s="19"/>
      <c r="G82" s="26"/>
    </row>
    <row r="83">
      <c r="B83" s="6"/>
      <c r="C83" s="53"/>
      <c r="D83" s="18"/>
      <c r="F83" s="18"/>
      <c r="G83" s="23"/>
    </row>
    <row r="84">
      <c r="B84" s="12"/>
      <c r="C84" s="54"/>
      <c r="D84" s="19"/>
      <c r="F84" s="19"/>
      <c r="G84" s="26"/>
    </row>
    <row r="85">
      <c r="B85" s="6"/>
      <c r="C85" s="53"/>
      <c r="D85" s="18"/>
      <c r="F85" s="18"/>
      <c r="G85" s="23"/>
    </row>
    <row r="86">
      <c r="B86" s="12"/>
      <c r="C86" s="25"/>
      <c r="D86" s="19"/>
      <c r="F86" s="19"/>
      <c r="G86" s="26"/>
    </row>
    <row r="87">
      <c r="B87" s="6"/>
      <c r="C87" s="53"/>
      <c r="D87" s="18"/>
      <c r="F87" s="18"/>
      <c r="G87" s="23"/>
    </row>
    <row r="88">
      <c r="B88" s="12"/>
      <c r="C88" s="54"/>
      <c r="D88" s="19"/>
      <c r="F88" s="19"/>
      <c r="G88" s="26"/>
    </row>
    <row r="89">
      <c r="B89" s="6"/>
      <c r="C89" s="53"/>
      <c r="D89" s="18"/>
      <c r="F89" s="18"/>
      <c r="G89" s="23"/>
    </row>
    <row r="90">
      <c r="B90" s="12"/>
      <c r="C90" s="54"/>
      <c r="D90" s="19"/>
      <c r="F90" s="19"/>
      <c r="G90" s="26"/>
    </row>
    <row r="91">
      <c r="B91" s="6"/>
      <c r="C91" s="53"/>
      <c r="D91" s="18"/>
      <c r="F91" s="18"/>
      <c r="G91" s="23"/>
    </row>
    <row r="92">
      <c r="B92" s="12"/>
      <c r="C92" s="54"/>
      <c r="D92" s="19"/>
      <c r="F92" s="19"/>
      <c r="G92" s="26"/>
    </row>
    <row r="93">
      <c r="B93" s="6"/>
      <c r="C93" s="53"/>
      <c r="D93" s="18"/>
      <c r="F93" s="18"/>
      <c r="G93" s="23"/>
    </row>
    <row r="94">
      <c r="B94" s="12"/>
      <c r="C94" s="54"/>
      <c r="D94" s="19"/>
      <c r="F94" s="19"/>
      <c r="G94" s="26"/>
    </row>
    <row r="95">
      <c r="B95" s="6"/>
      <c r="C95" s="53"/>
      <c r="D95" s="18"/>
      <c r="F95" s="18"/>
      <c r="G95" s="23"/>
    </row>
    <row r="96">
      <c r="B96" s="12"/>
      <c r="C96" s="54"/>
      <c r="D96" s="19"/>
      <c r="F96" s="19"/>
      <c r="G96" s="26"/>
    </row>
    <row r="97">
      <c r="B97" s="6"/>
      <c r="C97" s="53"/>
      <c r="D97" s="18"/>
      <c r="F97" s="18"/>
      <c r="G97" s="23"/>
    </row>
    <row r="98">
      <c r="B98" s="12"/>
      <c r="C98" s="54"/>
      <c r="D98" s="19"/>
      <c r="F98" s="19"/>
      <c r="G98" s="26"/>
    </row>
    <row r="99">
      <c r="B99" s="6"/>
      <c r="C99" s="53"/>
      <c r="D99" s="18"/>
      <c r="F99" s="18"/>
      <c r="G99" s="23"/>
    </row>
    <row r="100">
      <c r="B100" s="12"/>
      <c r="C100" s="54"/>
      <c r="D100" s="19"/>
      <c r="F100" s="19"/>
      <c r="G100" s="26"/>
    </row>
    <row r="101">
      <c r="B101" s="6"/>
      <c r="C101" s="53"/>
      <c r="D101" s="18"/>
      <c r="F101" s="18"/>
      <c r="G101" s="23"/>
    </row>
    <row r="102">
      <c r="B102" s="12"/>
      <c r="C102" s="54"/>
      <c r="D102" s="19"/>
      <c r="F102" s="19"/>
      <c r="G102" s="26"/>
    </row>
    <row r="103">
      <c r="B103" s="6"/>
      <c r="C103" s="53"/>
      <c r="D103" s="18"/>
      <c r="F103" s="18"/>
      <c r="G103" s="23"/>
    </row>
    <row r="104">
      <c r="B104" s="12"/>
      <c r="C104" s="25"/>
      <c r="D104" s="19"/>
      <c r="F104" s="19"/>
      <c r="G104" s="26"/>
    </row>
    <row r="105">
      <c r="B105" s="6"/>
      <c r="C105" s="53"/>
      <c r="D105" s="18"/>
      <c r="F105" s="18"/>
      <c r="G105" s="23"/>
    </row>
    <row r="106">
      <c r="B106" s="12"/>
      <c r="C106" s="54"/>
      <c r="D106" s="19"/>
      <c r="F106" s="19"/>
      <c r="G106" s="26"/>
    </row>
    <row r="107">
      <c r="B107" s="6"/>
      <c r="C107" s="53"/>
      <c r="D107" s="18"/>
      <c r="F107" s="18"/>
      <c r="G107" s="23"/>
    </row>
    <row r="108">
      <c r="B108" s="12"/>
      <c r="C108" s="54"/>
      <c r="D108" s="19"/>
      <c r="F108" s="19"/>
      <c r="G108" s="26"/>
    </row>
    <row r="109">
      <c r="B109" s="6"/>
      <c r="C109" s="53"/>
      <c r="D109" s="18"/>
      <c r="F109" s="18"/>
      <c r="G109" s="23"/>
    </row>
    <row r="110">
      <c r="B110" s="24"/>
      <c r="C110" s="25"/>
      <c r="D110" s="19"/>
      <c r="F110" s="19"/>
      <c r="G110" s="26"/>
    </row>
    <row r="111">
      <c r="B111" s="21"/>
      <c r="C111" s="22"/>
      <c r="D111" s="18"/>
      <c r="F111" s="18"/>
      <c r="G111" s="23"/>
    </row>
    <row r="112">
      <c r="B112" s="24"/>
      <c r="C112" s="25"/>
      <c r="D112" s="19"/>
      <c r="F112" s="19"/>
      <c r="G112" s="26"/>
    </row>
    <row r="113">
      <c r="B113" s="21"/>
      <c r="C113" s="22"/>
      <c r="D113" s="18"/>
      <c r="F113" s="18"/>
      <c r="G113" s="23"/>
    </row>
    <row r="114">
      <c r="B114" s="24"/>
      <c r="C114" s="25"/>
      <c r="D114" s="19"/>
      <c r="F114" s="19"/>
      <c r="G114" s="26"/>
    </row>
    <row r="115">
      <c r="B115" s="21"/>
      <c r="C115" s="22"/>
      <c r="D115" s="18"/>
      <c r="F115" s="18"/>
      <c r="G115" s="23"/>
    </row>
    <row r="116">
      <c r="B116" s="24"/>
      <c r="C116" s="25"/>
      <c r="D116" s="19"/>
      <c r="F116" s="19"/>
      <c r="G116" s="26"/>
    </row>
    <row r="117">
      <c r="B117" s="21"/>
      <c r="C117" s="22"/>
      <c r="D117" s="18"/>
      <c r="F117" s="18"/>
      <c r="G117" s="23"/>
    </row>
    <row r="118">
      <c r="B118" s="24"/>
      <c r="C118" s="25"/>
      <c r="D118" s="19"/>
      <c r="F118" s="19"/>
      <c r="G118" s="26"/>
    </row>
    <row r="119">
      <c r="B119" s="21"/>
      <c r="C119" s="22"/>
      <c r="D119" s="18"/>
      <c r="F119" s="18"/>
      <c r="G119" s="23"/>
    </row>
    <row r="120">
      <c r="B120" s="24"/>
      <c r="C120" s="25"/>
      <c r="D120" s="19"/>
      <c r="F120" s="19"/>
      <c r="G120" s="26"/>
    </row>
    <row r="121">
      <c r="B121" s="21"/>
      <c r="C121" s="22"/>
      <c r="D121" s="18"/>
      <c r="F121" s="18"/>
      <c r="G121" s="23"/>
    </row>
    <row r="122">
      <c r="B122" s="24"/>
      <c r="C122" s="25"/>
      <c r="D122" s="19"/>
      <c r="F122" s="19"/>
      <c r="G122" s="26"/>
    </row>
    <row r="123">
      <c r="B123" s="21"/>
      <c r="C123" s="22"/>
      <c r="D123" s="18"/>
      <c r="F123" s="18"/>
      <c r="G123" s="23"/>
    </row>
    <row r="124">
      <c r="B124" s="24"/>
      <c r="C124" s="25"/>
      <c r="D124" s="19"/>
      <c r="F124" s="19"/>
      <c r="G124" s="26"/>
    </row>
    <row r="125">
      <c r="B125" s="21"/>
      <c r="C125" s="22"/>
      <c r="D125" s="18"/>
      <c r="F125" s="18"/>
      <c r="G125" s="23"/>
    </row>
    <row r="126">
      <c r="B126" s="24"/>
      <c r="C126" s="25"/>
      <c r="D126" s="19"/>
      <c r="F126" s="19"/>
      <c r="G126" s="26"/>
    </row>
    <row r="127">
      <c r="B127" s="21"/>
      <c r="C127" s="22"/>
      <c r="D127" s="18"/>
      <c r="F127" s="18"/>
      <c r="G127" s="23"/>
    </row>
    <row r="128">
      <c r="B128" s="24"/>
      <c r="C128" s="25"/>
      <c r="D128" s="19"/>
      <c r="F128" s="19"/>
      <c r="G128" s="26"/>
    </row>
    <row r="129">
      <c r="B129" s="21"/>
      <c r="C129" s="22"/>
      <c r="D129" s="18"/>
      <c r="F129" s="18"/>
      <c r="G129" s="23"/>
    </row>
    <row r="130">
      <c r="B130" s="24"/>
      <c r="C130" s="25"/>
      <c r="D130" s="19"/>
      <c r="F130" s="19"/>
      <c r="G130" s="26"/>
    </row>
    <row r="131">
      <c r="B131" s="21"/>
      <c r="C131" s="22"/>
      <c r="D131" s="18"/>
      <c r="F131" s="18"/>
      <c r="G131" s="23"/>
    </row>
    <row r="132">
      <c r="B132" s="24"/>
      <c r="C132" s="25"/>
      <c r="D132" s="19"/>
      <c r="F132" s="19"/>
      <c r="G132" s="26"/>
    </row>
    <row r="133">
      <c r="B133" s="21"/>
      <c r="C133" s="22"/>
      <c r="D133" s="18"/>
      <c r="F133" s="18"/>
      <c r="G133" s="23"/>
    </row>
    <row r="134">
      <c r="B134" s="24"/>
      <c r="C134" s="25"/>
      <c r="D134" s="19"/>
      <c r="F134" s="19"/>
      <c r="G134" s="26"/>
    </row>
    <row r="135">
      <c r="B135" s="21"/>
      <c r="C135" s="22"/>
      <c r="D135" s="18"/>
      <c r="F135" s="18"/>
      <c r="G135" s="23"/>
    </row>
    <row r="136">
      <c r="B136" s="24"/>
      <c r="C136" s="25"/>
      <c r="D136" s="19"/>
      <c r="F136" s="19"/>
      <c r="G136" s="26"/>
    </row>
    <row r="137">
      <c r="B137" s="21"/>
      <c r="C137" s="22"/>
      <c r="D137" s="18"/>
      <c r="F137" s="18"/>
      <c r="G137" s="23"/>
    </row>
    <row r="138">
      <c r="B138" s="24"/>
      <c r="C138" s="25"/>
      <c r="D138" s="19"/>
      <c r="F138" s="19"/>
      <c r="G138" s="26"/>
    </row>
    <row r="139">
      <c r="B139" s="21"/>
      <c r="C139" s="22"/>
      <c r="D139" s="18"/>
      <c r="F139" s="18"/>
      <c r="G139" s="23"/>
    </row>
    <row r="140">
      <c r="B140" s="24"/>
      <c r="C140" s="25"/>
      <c r="D140" s="19"/>
      <c r="F140" s="19"/>
      <c r="G140" s="26"/>
    </row>
    <row r="141">
      <c r="B141" s="21"/>
      <c r="C141" s="22"/>
      <c r="D141" s="18"/>
      <c r="F141" s="18"/>
      <c r="G141" s="23"/>
    </row>
    <row r="142">
      <c r="B142" s="24"/>
      <c r="C142" s="25"/>
      <c r="D142" s="19"/>
      <c r="F142" s="19"/>
      <c r="G142" s="26"/>
    </row>
    <row r="143">
      <c r="B143" s="21"/>
      <c r="C143" s="22"/>
      <c r="D143" s="18"/>
      <c r="F143" s="18"/>
      <c r="G143" s="23"/>
    </row>
    <row r="144">
      <c r="B144" s="24"/>
      <c r="C144" s="25"/>
      <c r="D144" s="19"/>
      <c r="F144" s="19"/>
      <c r="G144" s="26"/>
    </row>
    <row r="145">
      <c r="B145" s="21"/>
      <c r="C145" s="22"/>
      <c r="D145" s="18"/>
      <c r="F145" s="18"/>
      <c r="G145" s="23"/>
    </row>
    <row r="146">
      <c r="B146" s="24"/>
      <c r="C146" s="25"/>
      <c r="D146" s="19"/>
      <c r="F146" s="19"/>
      <c r="G146" s="26"/>
    </row>
    <row r="147">
      <c r="B147" s="21"/>
      <c r="C147" s="22"/>
      <c r="D147" s="18"/>
      <c r="F147" s="18"/>
      <c r="G147" s="23"/>
    </row>
    <row r="148">
      <c r="B148" s="24"/>
      <c r="C148" s="25"/>
      <c r="D148" s="19"/>
      <c r="F148" s="19"/>
      <c r="G148" s="26"/>
    </row>
    <row r="149">
      <c r="B149" s="21"/>
      <c r="C149" s="22"/>
      <c r="D149" s="18"/>
      <c r="F149" s="18"/>
      <c r="G149" s="23"/>
    </row>
    <row r="150">
      <c r="B150" s="24"/>
      <c r="C150" s="25"/>
      <c r="D150" s="19"/>
      <c r="F150" s="19"/>
      <c r="G150" s="26"/>
    </row>
    <row r="151">
      <c r="B151" s="21"/>
      <c r="C151" s="22"/>
      <c r="D151" s="18"/>
      <c r="F151" s="18"/>
      <c r="G151" s="23"/>
    </row>
    <row r="152">
      <c r="B152" s="24"/>
      <c r="C152" s="25"/>
      <c r="D152" s="19"/>
      <c r="F152" s="19"/>
      <c r="G152" s="26"/>
    </row>
    <row r="153">
      <c r="B153" s="21"/>
      <c r="C153" s="22"/>
      <c r="D153" s="18"/>
      <c r="F153" s="18"/>
      <c r="G153" s="23"/>
    </row>
    <row r="154">
      <c r="B154" s="24"/>
      <c r="C154" s="25"/>
      <c r="D154" s="19"/>
      <c r="F154" s="19"/>
      <c r="G154" s="26"/>
    </row>
    <row r="155">
      <c r="B155" s="21"/>
      <c r="C155" s="22"/>
      <c r="D155" s="18"/>
      <c r="F155" s="18"/>
      <c r="G155" s="23"/>
    </row>
    <row r="156">
      <c r="B156" s="24"/>
      <c r="C156" s="25"/>
      <c r="D156" s="19"/>
      <c r="F156" s="19"/>
      <c r="G156" s="26"/>
    </row>
    <row r="157">
      <c r="B157" s="21"/>
      <c r="C157" s="22"/>
      <c r="D157" s="18"/>
      <c r="F157" s="18"/>
      <c r="G157" s="23"/>
    </row>
    <row r="158">
      <c r="B158" s="24"/>
      <c r="C158" s="25"/>
      <c r="D158" s="19"/>
      <c r="F158" s="19"/>
      <c r="G158" s="26"/>
    </row>
    <row r="159">
      <c r="B159" s="21"/>
      <c r="C159" s="22"/>
      <c r="D159" s="18"/>
      <c r="F159" s="18"/>
      <c r="G159" s="23"/>
    </row>
    <row r="160">
      <c r="B160" s="24"/>
      <c r="C160" s="25"/>
      <c r="D160" s="19"/>
      <c r="F160" s="19"/>
      <c r="G160" s="26"/>
    </row>
    <row r="161">
      <c r="B161" s="21"/>
      <c r="C161" s="22"/>
      <c r="D161" s="18"/>
      <c r="F161" s="18"/>
      <c r="G161" s="23"/>
    </row>
    <row r="162">
      <c r="B162" s="24"/>
      <c r="C162" s="25"/>
      <c r="D162" s="19"/>
      <c r="F162" s="19"/>
      <c r="G162" s="26"/>
    </row>
    <row r="163">
      <c r="B163" s="21"/>
      <c r="C163" s="22"/>
      <c r="D163" s="18"/>
      <c r="F163" s="18"/>
      <c r="G163" s="23"/>
    </row>
    <row r="164">
      <c r="B164" s="24"/>
      <c r="C164" s="25"/>
      <c r="D164" s="19"/>
      <c r="F164" s="19"/>
      <c r="G164" s="26"/>
    </row>
    <row r="165">
      <c r="B165" s="21"/>
      <c r="C165" s="22"/>
      <c r="D165" s="18"/>
      <c r="F165" s="18"/>
      <c r="G165" s="23"/>
    </row>
    <row r="166">
      <c r="B166" s="24"/>
      <c r="C166" s="25"/>
      <c r="D166" s="19"/>
      <c r="F166" s="19"/>
      <c r="G166" s="26"/>
    </row>
    <row r="167">
      <c r="B167" s="21"/>
      <c r="C167" s="22"/>
      <c r="D167" s="18"/>
      <c r="F167" s="18"/>
      <c r="G167" s="23"/>
    </row>
    <row r="168">
      <c r="B168" s="24"/>
      <c r="C168" s="25"/>
      <c r="D168" s="19"/>
      <c r="F168" s="19"/>
      <c r="G168" s="26"/>
    </row>
    <row r="169">
      <c r="B169" s="21"/>
      <c r="C169" s="22"/>
      <c r="D169" s="18"/>
      <c r="F169" s="18"/>
      <c r="G169" s="23"/>
    </row>
    <row r="170">
      <c r="B170" s="24"/>
      <c r="C170" s="25"/>
      <c r="D170" s="19"/>
      <c r="F170" s="19"/>
      <c r="G170" s="26"/>
    </row>
    <row r="171">
      <c r="B171" s="21"/>
      <c r="C171" s="22"/>
      <c r="D171" s="18"/>
      <c r="F171" s="18"/>
      <c r="G171" s="23"/>
    </row>
    <row r="172">
      <c r="B172" s="24"/>
      <c r="C172" s="25"/>
      <c r="D172" s="19"/>
      <c r="F172" s="19"/>
      <c r="G172" s="26"/>
    </row>
    <row r="173">
      <c r="B173" s="21"/>
      <c r="C173" s="22"/>
      <c r="D173" s="18"/>
      <c r="F173" s="18"/>
      <c r="G173" s="23"/>
    </row>
    <row r="174">
      <c r="B174" s="24"/>
      <c r="C174" s="25"/>
      <c r="D174" s="19"/>
      <c r="F174" s="19"/>
      <c r="G174" s="26"/>
    </row>
    <row r="175">
      <c r="B175" s="21"/>
      <c r="C175" s="22"/>
      <c r="D175" s="18"/>
      <c r="F175" s="18"/>
      <c r="G175" s="23"/>
    </row>
    <row r="176">
      <c r="B176" s="24"/>
      <c r="C176" s="25"/>
      <c r="D176" s="19"/>
      <c r="F176" s="19"/>
      <c r="G176" s="26"/>
    </row>
    <row r="177">
      <c r="B177" s="21"/>
      <c r="C177" s="22"/>
      <c r="D177" s="18"/>
      <c r="F177" s="18"/>
      <c r="G177" s="23"/>
    </row>
    <row r="178">
      <c r="B178" s="24"/>
      <c r="C178" s="25"/>
      <c r="D178" s="19"/>
      <c r="F178" s="19"/>
      <c r="G178" s="26"/>
    </row>
    <row r="179">
      <c r="B179" s="21"/>
      <c r="C179" s="22"/>
      <c r="D179" s="18"/>
      <c r="F179" s="18"/>
      <c r="G179" s="23"/>
    </row>
    <row r="180">
      <c r="B180" s="24"/>
      <c r="C180" s="25"/>
      <c r="D180" s="19"/>
      <c r="F180" s="19"/>
      <c r="G180" s="26"/>
    </row>
    <row r="181">
      <c r="B181" s="21"/>
      <c r="C181" s="22"/>
      <c r="D181" s="18"/>
      <c r="F181" s="18"/>
      <c r="G181" s="23"/>
    </row>
    <row r="182">
      <c r="B182" s="24"/>
      <c r="C182" s="25"/>
      <c r="D182" s="19"/>
      <c r="F182" s="19"/>
      <c r="G182" s="26"/>
    </row>
    <row r="183">
      <c r="B183" s="21"/>
      <c r="C183" s="22"/>
      <c r="D183" s="18"/>
      <c r="F183" s="18"/>
      <c r="G183" s="23"/>
    </row>
    <row r="184">
      <c r="B184" s="24"/>
      <c r="C184" s="25"/>
      <c r="D184" s="19"/>
      <c r="F184" s="19"/>
      <c r="G184" s="26"/>
    </row>
    <row r="185">
      <c r="B185" s="21"/>
      <c r="C185" s="22"/>
      <c r="D185" s="18"/>
      <c r="F185" s="18"/>
      <c r="G185" s="23"/>
    </row>
    <row r="186">
      <c r="B186" s="24"/>
      <c r="C186" s="25"/>
      <c r="D186" s="19"/>
      <c r="F186" s="19"/>
      <c r="G186" s="26"/>
    </row>
    <row r="187">
      <c r="B187" s="21"/>
      <c r="C187" s="22"/>
      <c r="D187" s="18"/>
      <c r="F187" s="18"/>
      <c r="G187" s="23"/>
    </row>
    <row r="188">
      <c r="B188" s="24"/>
      <c r="C188" s="25"/>
      <c r="D188" s="19"/>
      <c r="F188" s="19"/>
      <c r="G188" s="26"/>
    </row>
    <row r="189">
      <c r="B189" s="21"/>
      <c r="C189" s="22"/>
      <c r="D189" s="18"/>
      <c r="F189" s="18"/>
      <c r="G189" s="23"/>
    </row>
    <row r="190">
      <c r="B190" s="24"/>
      <c r="C190" s="25"/>
      <c r="D190" s="19"/>
      <c r="F190" s="19"/>
      <c r="G190" s="26"/>
    </row>
    <row r="191">
      <c r="B191" s="21"/>
      <c r="C191" s="22"/>
      <c r="D191" s="18"/>
      <c r="F191" s="18"/>
      <c r="G191" s="23"/>
    </row>
    <row r="192">
      <c r="B192" s="24"/>
      <c r="C192" s="25"/>
      <c r="D192" s="19"/>
      <c r="F192" s="19"/>
      <c r="G192" s="26"/>
    </row>
    <row r="193">
      <c r="B193" s="21"/>
      <c r="C193" s="22"/>
      <c r="D193" s="18"/>
      <c r="F193" s="18"/>
      <c r="G193" s="23"/>
    </row>
    <row r="194">
      <c r="B194" s="24"/>
      <c r="C194" s="25"/>
      <c r="D194" s="19"/>
      <c r="F194" s="19"/>
      <c r="G194" s="26"/>
    </row>
    <row r="195">
      <c r="B195" s="21"/>
      <c r="C195" s="22"/>
      <c r="D195" s="18"/>
      <c r="F195" s="18"/>
      <c r="G195" s="23"/>
    </row>
    <row r="196">
      <c r="B196" s="24"/>
      <c r="C196" s="25"/>
      <c r="D196" s="19"/>
      <c r="F196" s="19"/>
      <c r="G196" s="26"/>
    </row>
    <row r="197">
      <c r="B197" s="21"/>
      <c r="C197" s="22"/>
      <c r="D197" s="18"/>
      <c r="F197" s="18"/>
      <c r="G197" s="23"/>
    </row>
    <row r="198">
      <c r="B198" s="24"/>
      <c r="C198" s="25"/>
      <c r="D198" s="19"/>
      <c r="F198" s="19"/>
      <c r="G198" s="26"/>
    </row>
    <row r="199">
      <c r="B199" s="21"/>
      <c r="C199" s="22"/>
      <c r="D199" s="18"/>
      <c r="F199" s="18"/>
      <c r="G199" s="23"/>
    </row>
    <row r="200">
      <c r="B200" s="27"/>
      <c r="C200" s="28"/>
      <c r="D200" s="29"/>
      <c r="F200" s="29"/>
      <c r="G200" s="30"/>
    </row>
  </sheetData>
  <conditionalFormatting sqref="C3:C200">
    <cfRule type="cellIs" dxfId="0" priority="1" operator="greaterThan">
      <formula>0</formula>
    </cfRule>
  </conditionalFormatting>
  <conditionalFormatting sqref="C3:C200">
    <cfRule type="cellIs" dxfId="1" priority="2" operator="lessThan">
      <formula>0</formula>
    </cfRule>
  </conditionalFormatting>
  <dataValidations>
    <dataValidation type="custom" allowBlank="1" showDropDown="1" sqref="B3:B200">
      <formula1>OR(NOT(ISERROR(DATEVALUE(B3))), AND(ISNUMBER(B3), LEFT(CELL("format", B3))="D"))</formula1>
    </dataValidation>
    <dataValidation type="list" allowBlank="1" sqref="F3:F200">
      <formula1>"Revolut,BBVA,Pensiones,MyInvestor"</formula1>
    </dataValidation>
    <dataValidation type="list" allowBlank="1" sqref="D3:D200">
      <formula1>#REF!</formula1>
    </dataValidation>
    <dataValidation type="list" allowBlank="1" sqref="G3:G200">
      <formula1>"Sí,No"</formula1>
    </dataValidation>
    <dataValidation type="custom" allowBlank="1" showDropDown="1" sqref="C3:C200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5.5"/>
    <col customWidth="1" min="3" max="3" width="18.25"/>
    <col customWidth="1" min="4" max="4" width="14.5"/>
    <col customWidth="1" min="5" max="5" width="14.0"/>
  </cols>
  <sheetData>
    <row r="2">
      <c r="B2" s="2" t="s">
        <v>130</v>
      </c>
      <c r="C2" s="3" t="s">
        <v>132</v>
      </c>
      <c r="D2" s="4" t="s">
        <v>133</v>
      </c>
      <c r="E2" s="31" t="s">
        <v>134</v>
      </c>
    </row>
    <row r="3">
      <c r="B3" s="32" t="s">
        <v>137</v>
      </c>
      <c r="C3" s="34">
        <v>18039.8529255</v>
      </c>
      <c r="D3" s="34">
        <f>C3+SUMIF(Registro[Cuenta],"Revolut",Registro[Importe])</f>
        <v>17299.40206</v>
      </c>
      <c r="E3" s="55">
        <f t="shared" ref="E3:E6" si="1">D3-C3</f>
        <v>-740.4508618</v>
      </c>
    </row>
    <row r="4">
      <c r="B4" s="36" t="s">
        <v>135</v>
      </c>
      <c r="C4" s="38">
        <v>1356.32</v>
      </c>
      <c r="D4" s="38">
        <f>C4+SUMIF(Registro[Cuenta],"BBVA",Registro[Importe])</f>
        <v>227.96</v>
      </c>
      <c r="E4" s="41">
        <f t="shared" si="1"/>
        <v>-1128.36</v>
      </c>
    </row>
    <row r="5">
      <c r="B5" s="42" t="s">
        <v>104</v>
      </c>
      <c r="C5" s="34">
        <v>4014.29</v>
      </c>
      <c r="D5" s="34">
        <f>C5+SUMIF(Registro[Cuenta],"Pensiones",Registro[Importe])</f>
        <v>4192.11</v>
      </c>
      <c r="E5" s="35">
        <f t="shared" si="1"/>
        <v>177.82</v>
      </c>
    </row>
    <row r="6">
      <c r="B6" s="40" t="s">
        <v>140</v>
      </c>
      <c r="C6" s="37">
        <v>0.0</v>
      </c>
      <c r="D6" s="38">
        <f>C6+SUMIF(Registro[Cuenta],"MyInvestor",Registro[Importe])</f>
        <v>0</v>
      </c>
      <c r="E6" s="41">
        <f t="shared" si="1"/>
        <v>0</v>
      </c>
    </row>
    <row r="7">
      <c r="B7" s="46" t="s">
        <v>142</v>
      </c>
      <c r="C7" s="48">
        <f t="shared" ref="C7:E7" si="2">sum(C3:C6)</f>
        <v>23410.46293</v>
      </c>
      <c r="D7" s="48">
        <f t="shared" si="2"/>
        <v>21719.47206</v>
      </c>
      <c r="E7" s="49">
        <f t="shared" si="2"/>
        <v>-1690.990862</v>
      </c>
    </row>
    <row r="10">
      <c r="B10" s="56" t="s">
        <v>202</v>
      </c>
      <c r="C10" s="57" t="s">
        <v>203</v>
      </c>
    </row>
    <row r="11">
      <c r="B11" s="58" t="s">
        <v>204</v>
      </c>
      <c r="C11" s="59">
        <f>IFERROR(__xludf.DUMMYFUNCTION("GOOGLEFINANCE(""Currency:GBPEUR"")"),1.1591799999999999)</f>
        <v>1.15918</v>
      </c>
    </row>
    <row r="13">
      <c r="B13" s="60" t="s">
        <v>205</v>
      </c>
      <c r="C13" s="61"/>
      <c r="D13" s="61"/>
      <c r="E13" s="62"/>
    </row>
    <row r="14">
      <c r="B14" s="63" t="s">
        <v>137</v>
      </c>
      <c r="C14" s="63" t="s">
        <v>206</v>
      </c>
      <c r="D14" s="64" t="s">
        <v>207</v>
      </c>
      <c r="E14" s="65">
        <v>15272.23</v>
      </c>
    </row>
    <row r="15">
      <c r="B15" s="66"/>
      <c r="C15" s="66"/>
      <c r="D15" s="64" t="s">
        <v>208</v>
      </c>
      <c r="E15" s="67">
        <f>E14*Conversión[Correspondencia]</f>
        <v>17703.26357</v>
      </c>
    </row>
    <row r="16">
      <c r="B16" s="68"/>
      <c r="C16" s="68"/>
      <c r="D16" s="64" t="s">
        <v>209</v>
      </c>
      <c r="E16" s="69">
        <v>0.041</v>
      </c>
    </row>
  </sheetData>
  <mergeCells count="3">
    <mergeCell ref="B13:E13"/>
    <mergeCell ref="B14:B16"/>
    <mergeCell ref="C14:C16"/>
  </mergeCells>
  <dataValidations>
    <dataValidation type="list" allowBlank="1" sqref="B3:B7">
      <formula1>"Revolut,BBVA,Pensiones,MyInvestor,Total"</formula1>
    </dataValidation>
    <dataValidation type="custom" allowBlank="1" showDropDown="1" sqref="C3:D7">
      <formula1>AND(ISNUMBER(C3),(NOT(OR(NOT(ISERROR(DATEVALUE(C3))), AND(ISNUMBER(C3), LEFT(CELL("format", C3))="D")))))</formula1>
    </dataValidation>
  </dataValidations>
  <drawing r:id="rId1"/>
  <tableParts count="2">
    <tablePart r:id="rId4"/>
    <tablePart r:id="rId5"/>
  </tableParts>
</worksheet>
</file>