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ljap\Downloads\"/>
    </mc:Choice>
  </mc:AlternateContent>
  <xr:revisionPtr revIDLastSave="0" documentId="13_ncr:1_{A5AD7BA4-8F0E-474D-90A6-75A6FE28DFE6}" xr6:coauthVersionLast="47" xr6:coauthVersionMax="47" xr10:uidLastSave="{00000000-0000-0000-0000-000000000000}"/>
  <bookViews>
    <workbookView xWindow="-103" yWindow="-103" windowWidth="33120" windowHeight="18120" activeTab="4" xr2:uid="{35843AF7-3579-4737-8D3C-BD5B4B67E81A}"/>
  </bookViews>
  <sheets>
    <sheet name="simpleSequence" sheetId="5" r:id="rId1"/>
    <sheet name="state" sheetId="6" r:id="rId2"/>
    <sheet name="quadrant" sheetId="8" r:id="rId3"/>
    <sheet name="flow" sheetId="9" r:id="rId4"/>
    <sheet name="erd" sheetId="10" r:id="rId5"/>
    <sheet name="erd_helper" sheetId="12" r:id="rId6"/>
    <sheet name="supporting tables" sheetId="4" r:id="rId7"/>
  </sheets>
  <definedNames>
    <definedName name="entities">_xlfn.HSTACK(_xlfn.SEQUENCE(ROWS(_xlfn.UNIQUE(_xlfn.VSTACK(erdEntities[Source],erdEntities[Target])))),_xlfn.UNIQUE(_xlfn.VSTACK(erdEntities[Source],erdEntities[Target])))</definedName>
    <definedName name="erdAttributeRange">erd_helper!$A$2:$Z$27</definedName>
    <definedName name="erdAttrMmSyntax">erd_helper!$AB:$AB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2" l="1" a="1"/>
  <c r="A2" i="12" s="1"/>
  <c r="F2" i="10"/>
  <c r="F2" i="12" a="1"/>
  <c r="F2" i="12" s="1"/>
  <c r="G2" i="12" a="1"/>
  <c r="G2" i="12" s="1"/>
  <c r="H2" i="12" a="1"/>
  <c r="H2" i="12" s="1"/>
  <c r="I2" i="12" a="1"/>
  <c r="I2" i="12" s="1"/>
  <c r="J2" i="12" a="1"/>
  <c r="J2" i="12" s="1"/>
  <c r="K2" i="12" a="1"/>
  <c r="K2" i="12" s="1"/>
  <c r="L2" i="12" a="1"/>
  <c r="L2" i="12" s="1"/>
  <c r="M2" i="12" a="1"/>
  <c r="M2" i="12" s="1"/>
  <c r="N2" i="12" a="1"/>
  <c r="N2" i="12" s="1"/>
  <c r="Z2" i="12" a="1"/>
  <c r="Z2" i="12" s="1"/>
  <c r="Y2" i="12" a="1"/>
  <c r="Y2" i="12" s="1"/>
  <c r="X2" i="12" a="1"/>
  <c r="X2" i="12" s="1"/>
  <c r="W2" i="12" a="1"/>
  <c r="W2" i="12" s="1"/>
  <c r="V2" i="12" a="1"/>
  <c r="V2" i="12" s="1"/>
  <c r="U2" i="12" a="1"/>
  <c r="U2" i="12" s="1"/>
  <c r="T2" i="12" a="1"/>
  <c r="T2" i="12" s="1"/>
  <c r="S2" i="12" a="1"/>
  <c r="S2" i="12" s="1"/>
  <c r="R2" i="12" a="1"/>
  <c r="R2" i="12" s="1"/>
  <c r="Q2" i="12" a="1"/>
  <c r="Q2" i="12" s="1"/>
  <c r="P2" i="12" a="1"/>
  <c r="P2" i="12" s="1"/>
  <c r="O2" i="12" a="1"/>
  <c r="O2" i="12" s="1"/>
  <c r="A1" i="12" a="1"/>
  <c r="E2" i="12" s="1" a="1"/>
  <c r="E2" i="12" s="1"/>
  <c r="M2" i="10"/>
  <c r="M3" i="10"/>
  <c r="M4" i="10"/>
  <c r="M5" i="10"/>
  <c r="M6" i="10"/>
  <c r="M7" i="10"/>
  <c r="M8" i="10"/>
  <c r="M9" i="10"/>
  <c r="M10" i="10"/>
  <c r="M11" i="10"/>
  <c r="M12" i="10"/>
  <c r="F3" i="10"/>
  <c r="F4" i="10"/>
  <c r="U1" i="10" a="1"/>
  <c r="U1" i="10" s="1"/>
  <c r="T1" i="10" a="1"/>
  <c r="T1" i="10" s="1"/>
  <c r="R1" i="10" a="1"/>
  <c r="R1" i="10" s="1"/>
  <c r="S1" i="10" a="1"/>
  <c r="S1" i="10" s="1"/>
  <c r="D2" i="6"/>
  <c r="D3" i="6"/>
  <c r="D4" i="6"/>
  <c r="D5" i="6"/>
  <c r="F2" i="6" s="1" a="1"/>
  <c r="F2" i="6" s="1"/>
  <c r="D6" i="6"/>
  <c r="D7" i="6"/>
  <c r="D8" i="6"/>
  <c r="D5" i="9"/>
  <c r="D4" i="9"/>
  <c r="O2" i="9" a="1"/>
  <c r="O2" i="9" s="1"/>
  <c r="J2" i="9" s="1"/>
  <c r="P1" i="9" a="1"/>
  <c r="P1" i="9" s="1"/>
  <c r="N1" i="9" a="1"/>
  <c r="N1" i="9" s="1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H2" i="8"/>
  <c r="H3" i="8"/>
  <c r="C2" i="8"/>
  <c r="C3" i="8"/>
  <c r="C4" i="8"/>
  <c r="C5" i="8"/>
  <c r="C6" i="8"/>
  <c r="H2" i="6" a="1"/>
  <c r="H2" i="6" s="1"/>
  <c r="A11" i="5" a="1"/>
  <c r="A11" i="5" s="1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N1" i="4" a="1"/>
  <c r="N1" i="4" s="1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C18" i="4"/>
  <c r="B18" i="4"/>
  <c r="C17" i="4"/>
  <c r="B17" i="4"/>
  <c r="C16" i="4"/>
  <c r="B16" i="4"/>
  <c r="C15" i="4"/>
  <c r="B15" i="4"/>
  <c r="C14" i="4"/>
  <c r="B14" i="4"/>
  <c r="C13" i="4"/>
  <c r="B13" i="4"/>
  <c r="C11" i="4"/>
  <c r="B11" i="4"/>
  <c r="C9" i="4"/>
  <c r="C8" i="4"/>
  <c r="B8" i="4"/>
  <c r="C7" i="4"/>
  <c r="B7" i="4"/>
  <c r="C6" i="4"/>
  <c r="B6" i="4"/>
  <c r="C5" i="4"/>
  <c r="B5" i="4"/>
  <c r="B5" i="5" a="1"/>
  <c r="A1" i="12" l="1"/>
  <c r="D2" i="12" a="1"/>
  <c r="D2" i="12" s="1"/>
  <c r="C2" i="12" a="1"/>
  <c r="C2" i="12" s="1"/>
  <c r="B2" i="12" a="1"/>
  <c r="B2" i="12" s="1"/>
  <c r="J8" i="9"/>
  <c r="J7" i="9"/>
  <c r="J6" i="9"/>
  <c r="J4" i="9"/>
  <c r="J3" i="9"/>
  <c r="J5" i="9"/>
  <c r="J2" i="5" a="1"/>
  <c r="J2" i="5" s="1"/>
  <c r="M4" i="8"/>
  <c r="M3" i="8"/>
  <c r="M5" i="8"/>
  <c r="M6" i="8"/>
  <c r="M2" i="8"/>
  <c r="M8" i="8"/>
  <c r="M7" i="8"/>
  <c r="B5" i="5"/>
  <c r="AB1" i="12" l="1" a="1"/>
  <c r="AB1" i="12" s="1"/>
  <c r="P2" i="10" s="1" a="1"/>
  <c r="P2" i="10" s="1"/>
  <c r="L2" i="9" a="1"/>
  <c r="L2" i="9" s="1"/>
  <c r="O2" i="8" a="1"/>
  <c r="O2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<sst xmlns="http://schemas.openxmlformats.org/spreadsheetml/2006/main" count="610" uniqueCount="413">
  <si>
    <t>title</t>
  </si>
  <si>
    <t>multi factor auth</t>
  </si>
  <si>
    <t>source</t>
  </si>
  <si>
    <t>connector</t>
  </si>
  <si>
    <t>target</t>
  </si>
  <si>
    <t>mmSyntax</t>
  </si>
  <si>
    <t>show title</t>
  </si>
  <si>
    <t>user</t>
  </si>
  <si>
    <t>➞</t>
  </si>
  <si>
    <t>userID</t>
  </si>
  <si>
    <t>app</t>
  </si>
  <si>
    <t>autonumber</t>
  </si>
  <si>
    <t>open with userID</t>
  </si>
  <si>
    <t>authenticator</t>
  </si>
  <si>
    <t>show pseudohash</t>
  </si>
  <si>
    <t>map userID to cred</t>
  </si>
  <si>
    <t>pseudoHash</t>
  </si>
  <si>
    <t>⇢</t>
  </si>
  <si>
    <t>password challenge</t>
  </si>
  <si>
    <t>password</t>
  </si>
  <si>
    <t>otc challenge</t>
  </si>
  <si>
    <t>one-time code</t>
  </si>
  <si>
    <t>┄x</t>
  </si>
  <si>
    <t>token</t>
  </si>
  <si>
    <t>session established</t>
  </si>
  <si>
    <t>connType</t>
  </si>
  <si>
    <t>connLength</t>
  </si>
  <si>
    <t>TD</t>
  </si>
  <si>
    <t>Normal</t>
  </si>
  <si>
    <t>rounded box</t>
  </si>
  <si>
    <t>shape</t>
  </si>
  <si>
    <t>double circle</t>
  </si>
  <si>
    <t>database</t>
  </si>
  <si>
    <t>incMermHeader</t>
  </si>
  <si>
    <t>connID</t>
  </si>
  <si>
    <t>display</t>
  </si>
  <si>
    <t>TrueFalse</t>
  </si>
  <si>
    <t>seqMsg</t>
  </si>
  <si>
    <t>1</t>
  </si>
  <si>
    <t>---</t>
  </si>
  <si>
    <t>→</t>
  </si>
  <si>
    <t>-&gt;</t>
  </si>
  <si>
    <t>Solid line w/o arrow</t>
  </si>
  <si>
    <t>─</t>
  </si>
  <si>
    <t>2</t>
  </si>
  <si>
    <t>----</t>
  </si>
  <si>
    <t>Normal with arrow</t>
  </si>
  <si>
    <t>➡</t>
  </si>
  <si>
    <t>--&gt;</t>
  </si>
  <si>
    <t>Dotted line w/o arrow</t>
  </si>
  <si>
    <t>┄</t>
  </si>
  <si>
    <t>nodeType</t>
  </si>
  <si>
    <t>mmPrefix</t>
  </si>
  <si>
    <t>mmSuffix</t>
  </si>
  <si>
    <t>3</t>
  </si>
  <si>
    <t>-----</t>
  </si>
  <si>
    <t>Thick</t>
  </si>
  <si>
    <t>-&gt;&gt;</t>
  </si>
  <si>
    <t>Solid line w/ arrowhead</t>
  </si>
  <si>
    <t>square</t>
  </si>
  <si>
    <t>Thick with arrow</t>
  </si>
  <si>
    <t>--&gt;&gt;</t>
  </si>
  <si>
    <t>Dotted line w/ arrowhead</t>
  </si>
  <si>
    <t>---&gt;</t>
  </si>
  <si>
    <t>Dotted</t>
  </si>
  <si>
    <t>-x</t>
  </si>
  <si>
    <t>Solid line w/ a cross @ end</t>
  </si>
  <si>
    <t>─x</t>
  </si>
  <si>
    <t>pill</t>
  </si>
  <si>
    <t>----&gt;</t>
  </si>
  <si>
    <t>Dotted with arrow</t>
  </si>
  <si>
    <t>--x</t>
  </si>
  <si>
    <t>Dotted line w/ a cross @ end</t>
  </si>
  <si>
    <t>===</t>
  </si>
  <si>
    <t>Invisible</t>
  </si>
  <si>
    <t>-)</t>
  </si>
  <si>
    <t>Solid line w/ an open arrow @ end (async)</t>
  </si>
  <si>
    <t>➜</t>
  </si>
  <si>
    <t>circle</t>
  </si>
  <si>
    <t>((</t>
  </si>
  <si>
    <t>====</t>
  </si>
  <si>
    <t>--)</t>
  </si>
  <si>
    <t>Dotted line w/ a open arrow @ end (async)</t>
  </si>
  <si>
    <t>⤑</t>
  </si>
  <si>
    <t>subroutine</t>
  </si>
  <si>
    <t>[[</t>
  </si>
  <si>
    <t>]]</t>
  </si>
  <si>
    <t>=====</t>
  </si>
  <si>
    <t>flag</t>
  </si>
  <si>
    <t>==&gt;</t>
  </si>
  <si>
    <t>rhombus</t>
  </si>
  <si>
    <t>{</t>
  </si>
  <si>
    <t>}</t>
  </si>
  <si>
    <t>===&gt;</t>
  </si>
  <si>
    <t>parallelogram</t>
  </si>
  <si>
    <t>====&gt;</t>
  </si>
  <si>
    <t>hexagon</t>
  </si>
  <si>
    <t>-.-</t>
  </si>
  <si>
    <t>seqActions</t>
  </si>
  <si>
    <t>parallelogram alt</t>
  </si>
  <si>
    <t>-..-</t>
  </si>
  <si>
    <t>create</t>
  </si>
  <si>
    <t>trapezoid</t>
  </si>
  <si>
    <t>-...-</t>
  </si>
  <si>
    <t>destroy</t>
  </si>
  <si>
    <t>trapezoid alt</t>
  </si>
  <si>
    <t>-.-&gt;</t>
  </si>
  <si>
    <t>end</t>
  </si>
  <si>
    <t>-..-&gt;</t>
  </si>
  <si>
    <t>activate</t>
  </si>
  <si>
    <t>-...-&gt;</t>
  </si>
  <si>
    <t>deactivate</t>
  </si>
  <si>
    <t>~~~</t>
  </si>
  <si>
    <t>box</t>
  </si>
  <si>
    <t>~~~~</t>
  </si>
  <si>
    <t>participant</t>
  </si>
  <si>
    <t>flowchartType</t>
  </si>
  <si>
    <t>~~~~~</t>
  </si>
  <si>
    <t>Note right of</t>
  </si>
  <si>
    <t>TB</t>
  </si>
  <si>
    <t>note left of</t>
  </si>
  <si>
    <t>note over</t>
  </si>
  <si>
    <t>BT</t>
  </si>
  <si>
    <t>loop</t>
  </si>
  <si>
    <t>RL</t>
  </si>
  <si>
    <t>LR</t>
  </si>
  <si>
    <t>objects</t>
  </si>
  <si>
    <t>action</t>
  </si>
  <si>
    <t>[*]</t>
  </si>
  <si>
    <t>start</t>
  </si>
  <si>
    <t>step1</t>
  </si>
  <si>
    <t>step2</t>
  </si>
  <si>
    <t>step3</t>
  </si>
  <si>
    <t>step4</t>
  </si>
  <si>
    <t>goto step1</t>
  </si>
  <si>
    <t>goto step2</t>
  </si>
  <si>
    <t>goto step4</t>
  </si>
  <si>
    <t>mermaid markup (copy/paste)</t>
  </si>
  <si>
    <t>goto step 1</t>
  </si>
  <si>
    <t>label</t>
  </si>
  <si>
    <t>defaultShape</t>
  </si>
  <si>
    <t>object</t>
  </si>
  <si>
    <t>quadrant-1</t>
  </si>
  <si>
    <t>quadrant-2</t>
  </si>
  <si>
    <t>quadrant-3</t>
  </si>
  <si>
    <t>quadrant-4</t>
  </si>
  <si>
    <t>Example Quadrant</t>
  </si>
  <si>
    <t>Element</t>
  </si>
  <si>
    <t>Value</t>
  </si>
  <si>
    <t>Quad 1</t>
  </si>
  <si>
    <t>Quad 2</t>
  </si>
  <si>
    <t>Quad 3</t>
  </si>
  <si>
    <t>Quad 4</t>
  </si>
  <si>
    <t>Label</t>
  </si>
  <si>
    <t>X</t>
  </si>
  <si>
    <t>Y</t>
  </si>
  <si>
    <t>x-axis</t>
  </si>
  <si>
    <t>low</t>
  </si>
  <si>
    <t>high</t>
  </si>
  <si>
    <t>y-axis</t>
  </si>
  <si>
    <t>Axis</t>
  </si>
  <si>
    <t>lowLabel</t>
  </si>
  <si>
    <t>highLabel</t>
  </si>
  <si>
    <t>icon</t>
  </si>
  <si>
    <t>Icon</t>
  </si>
  <si>
    <t>Display</t>
  </si>
  <si>
    <t>battery-empty</t>
  </si>
  <si>
    <t>battery-full</t>
  </si>
  <si>
    <t>battery-half</t>
  </si>
  <si>
    <t>battery-quarter</t>
  </si>
  <si>
    <t>battery-three-quarters</t>
  </si>
  <si>
    <t>bell</t>
  </si>
  <si>
    <t>bell-slash</t>
  </si>
  <si>
    <t>calendar</t>
  </si>
  <si>
    <t>calendar-alt</t>
  </si>
  <si>
    <t>calendar-check</t>
  </si>
  <si>
    <t>calendar-minus</t>
  </si>
  <si>
    <t>calendar-plus</t>
  </si>
  <si>
    <t>calendar-times</t>
  </si>
  <si>
    <t>cart-arrow-down</t>
  </si>
  <si>
    <t>cart-plus</t>
  </si>
  <si>
    <t>comment</t>
  </si>
  <si>
    <t>comment-alt</t>
  </si>
  <si>
    <t>comment-slash</t>
  </si>
  <si>
    <t>compass</t>
  </si>
  <si>
    <t>door-closed</t>
  </si>
  <si>
    <t>door-open</t>
  </si>
  <si>
    <t>exclamation</t>
  </si>
  <si>
    <t>exclamation-circle</t>
  </si>
  <si>
    <t>exclamation-triangle</t>
  </si>
  <si>
    <t>eye</t>
  </si>
  <si>
    <t>eye-slash</t>
  </si>
  <si>
    <t>file</t>
  </si>
  <si>
    <t>file-alt</t>
  </si>
  <si>
    <t>folder</t>
  </si>
  <si>
    <t>folder-open</t>
  </si>
  <si>
    <t>gas-pump</t>
  </si>
  <si>
    <t>info</t>
  </si>
  <si>
    <t>info-circle</t>
  </si>
  <si>
    <t>lightbulb</t>
  </si>
  <si>
    <t>lock</t>
  </si>
  <si>
    <t>lock-open</t>
  </si>
  <si>
    <t>map-marker</t>
  </si>
  <si>
    <t>map-marker-alt</t>
  </si>
  <si>
    <t>microphone</t>
  </si>
  <si>
    <t>microphone-alt</t>
  </si>
  <si>
    <t>microphone-alt-slash</t>
  </si>
  <si>
    <t>microphone-slash</t>
  </si>
  <si>
    <t>minus</t>
  </si>
  <si>
    <t>minus-circle</t>
  </si>
  <si>
    <t>minus-square</t>
  </si>
  <si>
    <t>parking</t>
  </si>
  <si>
    <t>phone</t>
  </si>
  <si>
    <t>phone-slash</t>
  </si>
  <si>
    <t>plus</t>
  </si>
  <si>
    <t>plus-circle</t>
  </si>
  <si>
    <t>plus-square</t>
  </si>
  <si>
    <t>print</t>
  </si>
  <si>
    <t>question</t>
  </si>
  <si>
    <t>question-circle</t>
  </si>
  <si>
    <t>shield-alt</t>
  </si>
  <si>
    <t>shopping-cart</t>
  </si>
  <si>
    <t>sign-in-alt</t>
  </si>
  <si>
    <t>stream</t>
  </si>
  <si>
    <t>thermometer-empty</t>
  </si>
  <si>
    <t>thermometer-full</t>
  </si>
  <si>
    <t>thermometer-half</t>
  </si>
  <si>
    <t>thermometer-quarter</t>
  </si>
  <si>
    <t>thermometer-three-quarters</t>
  </si>
  <si>
    <t>thumbs-down</t>
  </si>
  <si>
    <t>thumbs-up</t>
  </si>
  <si>
    <t>tint</t>
  </si>
  <si>
    <t>tint-slash</t>
  </si>
  <si>
    <t>toggle-off</t>
  </si>
  <si>
    <t>toggle-on</t>
  </si>
  <si>
    <t>unlock</t>
  </si>
  <si>
    <t>unlock-alt</t>
  </si>
  <si>
    <t>user-alt</t>
  </si>
  <si>
    <t>user-alt-slash</t>
  </si>
  <si>
    <t>user-slash</t>
  </si>
  <si>
    <t>video</t>
  </si>
  <si>
    <t>video-slash</t>
  </si>
  <si>
    <t>volume-down</t>
  </si>
  <si>
    <t>volume-mute</t>
  </si>
  <si>
    <t>volume-off</t>
  </si>
  <si>
    <t>volume-up</t>
  </si>
  <si>
    <t>wifi</t>
  </si>
  <si>
    <t>barcode</t>
  </si>
  <si>
    <t>bug</t>
  </si>
  <si>
    <t>code</t>
  </si>
  <si>
    <t>code-branch</t>
  </si>
  <si>
    <t>file-code</t>
  </si>
  <si>
    <t>filter</t>
  </si>
  <si>
    <t>keyboard</t>
  </si>
  <si>
    <t>terminal</t>
  </si>
  <si>
    <t>window-close</t>
  </si>
  <si>
    <t>window-maximize</t>
  </si>
  <si>
    <t>window-restore</t>
  </si>
  <si>
    <t>comments</t>
  </si>
  <si>
    <t>mobile</t>
  </si>
  <si>
    <t>paper-plane</t>
  </si>
  <si>
    <t>desktop</t>
  </si>
  <si>
    <t>hdd</t>
  </si>
  <si>
    <t>ethernet</t>
  </si>
  <si>
    <t>download</t>
  </si>
  <si>
    <t>laptop</t>
  </si>
  <si>
    <t>memory</t>
  </si>
  <si>
    <t>power-off</t>
  </si>
  <si>
    <t>satellite</t>
  </si>
  <si>
    <t>sd-card</t>
  </si>
  <si>
    <t>tablet</t>
  </si>
  <si>
    <t>sim-card</t>
  </si>
  <si>
    <t>upload</t>
  </si>
  <si>
    <t>clock</t>
  </si>
  <si>
    <t>hourglass</t>
  </si>
  <si>
    <t>stopwatch</t>
  </si>
  <si>
    <t>bookmark</t>
  </si>
  <si>
    <t>building</t>
  </si>
  <si>
    <t>car</t>
  </si>
  <si>
    <t>globe</t>
  </si>
  <si>
    <t>home</t>
  </si>
  <si>
    <t>layer-group</t>
  </si>
  <si>
    <t>location-arrow</t>
  </si>
  <si>
    <t>map</t>
  </si>
  <si>
    <t>map-pin</t>
  </si>
  <si>
    <t>search</t>
  </si>
  <si>
    <t>search-minus</t>
  </si>
  <si>
    <t>search-plus</t>
  </si>
  <si>
    <t>ticket-alt</t>
  </si>
  <si>
    <t>thumbtack</t>
  </si>
  <si>
    <t>wrench</t>
  </si>
  <si>
    <t>id-badge</t>
  </si>
  <si>
    <t>id-card</t>
  </si>
  <si>
    <t>frown</t>
  </si>
  <si>
    <t>smile</t>
  </si>
  <si>
    <t>meh</t>
  </si>
  <si>
    <t>poo</t>
  </si>
  <si>
    <t>id-card-alt</t>
  </si>
  <si>
    <t>recycle</t>
  </si>
  <si>
    <t>user-circle</t>
  </si>
  <si>
    <t>user-edit</t>
  </si>
  <si>
    <t>user-cog</t>
  </si>
  <si>
    <t>user-plus</t>
  </si>
  <si>
    <t>user-minus</t>
  </si>
  <si>
    <t>user-tie</t>
  </si>
  <si>
    <t>users</t>
  </si>
  <si>
    <t>bolt</t>
  </si>
  <si>
    <t>cloud-rain</t>
  </si>
  <si>
    <t>snowflake</t>
  </si>
  <si>
    <t>water</t>
  </si>
  <si>
    <t>wind</t>
  </si>
  <si>
    <t>dir</t>
  </si>
  <si>
    <t>Label 1</t>
  </si>
  <si>
    <t>Label 2</t>
  </si>
  <si>
    <t>Label 3</t>
  </si>
  <si>
    <t>Label 4</t>
  </si>
  <si>
    <t>Label 5</t>
  </si>
  <si>
    <t>Label 6</t>
  </si>
  <si>
    <t>Label 7</t>
  </si>
  <si>
    <t>Value (left)</t>
  </si>
  <si>
    <t>Value (right)</t>
  </si>
  <si>
    <t>Meaning</t>
  </si>
  <si>
    <t>|o</t>
  </si>
  <si>
    <t>o|</t>
  </si>
  <si>
    <t>Zero or one</t>
  </si>
  <si>
    <t>||</t>
  </si>
  <si>
    <t>Exactly one</t>
  </si>
  <si>
    <t>}o</t>
  </si>
  <si>
    <t>o{</t>
  </si>
  <si>
    <t>}|</t>
  </si>
  <si>
    <t>|{</t>
  </si>
  <si>
    <t>Entity</t>
  </si>
  <si>
    <t>Person</t>
  </si>
  <si>
    <t>Car</t>
  </si>
  <si>
    <t>Named-Driver</t>
  </si>
  <si>
    <t>Source</t>
  </si>
  <si>
    <t>Target</t>
  </si>
  <si>
    <t>description</t>
  </si>
  <si>
    <t>allows</t>
  </si>
  <si>
    <t>is</t>
  </si>
  <si>
    <t>Type</t>
  </si>
  <si>
    <t>Data Types</t>
  </si>
  <si>
    <t>String</t>
  </si>
  <si>
    <t>Int</t>
  </si>
  <si>
    <t>PK</t>
  </si>
  <si>
    <t>FK</t>
  </si>
  <si>
    <t>UK</t>
  </si>
  <si>
    <t>PK, FK</t>
  </si>
  <si>
    <t>PK UK</t>
  </si>
  <si>
    <t>FK, UK</t>
  </si>
  <si>
    <t>KeyTypes</t>
  </si>
  <si>
    <t>model</t>
  </si>
  <si>
    <t>time</t>
  </si>
  <si>
    <t>bigint</t>
  </si>
  <si>
    <t>bigserial</t>
  </si>
  <si>
    <t>bit [ (n) ]</t>
  </si>
  <si>
    <t>bit varying [ (n) ]</t>
  </si>
  <si>
    <t>boolean</t>
  </si>
  <si>
    <t>bytea</t>
  </si>
  <si>
    <t>character [ (n) ]</t>
  </si>
  <si>
    <t>character varying [ (n) ]</t>
  </si>
  <si>
    <t>cidr</t>
  </si>
  <si>
    <t>date</t>
  </si>
  <si>
    <t>double precision</t>
  </si>
  <si>
    <t>inet</t>
  </si>
  <si>
    <t>integer</t>
  </si>
  <si>
    <t>interval [ fields ] [ (p) ]</t>
  </si>
  <si>
    <t>json</t>
  </si>
  <si>
    <t>jsonb</t>
  </si>
  <si>
    <t>line</t>
  </si>
  <si>
    <t>lseg</t>
  </si>
  <si>
    <t>macaddr</t>
  </si>
  <si>
    <t>macaddr8</t>
  </si>
  <si>
    <t>money</t>
  </si>
  <si>
    <t>numeric [ (p, s) ]</t>
  </si>
  <si>
    <t>path</t>
  </si>
  <si>
    <t>pg_lsn</t>
  </si>
  <si>
    <t>pg_snapshot</t>
  </si>
  <si>
    <t>point</t>
  </si>
  <si>
    <t>polygon</t>
  </si>
  <si>
    <t>real</t>
  </si>
  <si>
    <t>smallint</t>
  </si>
  <si>
    <t>smallserial</t>
  </si>
  <si>
    <t>serial</t>
  </si>
  <si>
    <t>text</t>
  </si>
  <si>
    <t>time [ (p) ] [ without time zone ]</t>
  </si>
  <si>
    <t>time [ (p) ] with time zone</t>
  </si>
  <si>
    <t>timestamp [ (p) ] [ without time zone ]</t>
  </si>
  <si>
    <t>timestamp [ (p) ] with time zone</t>
  </si>
  <si>
    <t>tsquery</t>
  </si>
  <si>
    <t>tsvector</t>
  </si>
  <si>
    <t>txid_snapshot</t>
  </si>
  <si>
    <t>uuid</t>
  </si>
  <si>
    <t>xml</t>
  </si>
  <si>
    <t>Datatypes</t>
  </si>
  <si>
    <t>key</t>
  </si>
  <si>
    <t>make</t>
  </si>
  <si>
    <t>parts</t>
  </si>
  <si>
    <t>driversLicense</t>
  </si>
  <si>
    <t>firstName</t>
  </si>
  <si>
    <t>LastName</t>
  </si>
  <si>
    <t>registationNumber</t>
  </si>
  <si>
    <t>carRegistrationNumber</t>
  </si>
  <si>
    <t>Comment</t>
  </si>
  <si>
    <t>LeftRelationship</t>
  </si>
  <si>
    <t>RightRelationship</t>
  </si>
  <si>
    <t>Zero or more</t>
  </si>
  <si>
    <t>One or more</t>
  </si>
  <si>
    <t>serviceArea</t>
  </si>
  <si>
    <t>my comment</t>
  </si>
  <si>
    <t>Manufacturer</t>
  </si>
  <si>
    <t>makes</t>
  </si>
  <si>
    <t>Attribute (no spaces)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</si>
</sst>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rgb="FF000000"/>
      <name val="STIXGener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6" borderId="0" applyNumberFormat="0" applyBorder="0" applyAlignment="0" applyProtection="0"/>
    <xf numFmtId="0" fontId="5" fillId="7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3" borderId="0" xfId="2"/>
    <xf numFmtId="0" fontId="1" fillId="2" borderId="1" xfId="1"/>
    <xf numFmtId="0" fontId="2" fillId="4" borderId="0" xfId="3"/>
    <xf numFmtId="0" fontId="2" fillId="6" borderId="0" xfId="5"/>
    <xf numFmtId="0" fontId="5" fillId="5" borderId="0" xfId="4" applyAlignment="1">
      <alignment horizontal="left" indent="1"/>
    </xf>
    <xf numFmtId="0" fontId="5" fillId="7" borderId="0" xfId="6" applyAlignment="1">
      <alignment horizontal="left" indent="1"/>
    </xf>
    <xf numFmtId="0" fontId="5" fillId="5" borderId="1" xfId="4" applyBorder="1" applyAlignment="1">
      <alignment horizontal="left" indent="1"/>
    </xf>
    <xf numFmtId="0" fontId="6" fillId="0" borderId="2" xfId="0" applyFont="1" applyBorder="1"/>
    <xf numFmtId="0" fontId="0" fillId="8" borderId="0" xfId="0" applyFont="1" applyFill="1"/>
    <xf numFmtId="0" fontId="0" fillId="0" borderId="0" xfId="0" applyFont="1"/>
    <xf numFmtId="0" fontId="0" fillId="0" borderId="3" xfId="0" applyFont="1" applyBorder="1"/>
    <xf numFmtId="0" fontId="5" fillId="5" borderId="0" xfId="4"/>
    <xf numFmtId="0" fontId="0" fillId="0" borderId="0" xfId="0" applyNumberFormat="1"/>
    <xf numFmtId="0" fontId="7" fillId="0" borderId="0" xfId="0" applyFont="1"/>
    <xf numFmtId="0" fontId="5" fillId="7" borderId="0" xfId="6"/>
  </cellXfs>
  <cellStyles count="7">
    <cellStyle name="20% - Accent1" xfId="4" builtinId="30"/>
    <cellStyle name="20% - Accent3" xfId="6" builtinId="38"/>
    <cellStyle name="Accent1" xfId="2" builtinId="29"/>
    <cellStyle name="Accent2" xfId="3" builtinId="33"/>
    <cellStyle name="Accent3" xfId="5" builtinId="37"/>
    <cellStyle name="Input" xfId="1" builtinId="20"/>
    <cellStyle name="Normal" xfId="0" builtinId="0"/>
  </cellStyles>
  <dxfs count="37"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color theme="0" tint="-0.49998474074526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483113</xdr:colOff>
      <xdr:row>18</xdr:row>
      <xdr:rowOff>30409</xdr:rowOff>
    </xdr:from>
    <xdr:to>
      <xdr:col>9</xdr:col>
      <xdr:colOff>3180119</xdr:colOff>
      <xdr:row>33</xdr:row>
      <xdr:rowOff>89407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1D1208-0046-83A5-9B95-85C30F14D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1613" y="3310322"/>
          <a:ext cx="2697006" cy="2792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484473</xdr:colOff>
      <xdr:row>2</xdr:row>
      <xdr:rowOff>96670</xdr:rowOff>
    </xdr:from>
    <xdr:to>
      <xdr:col>11</xdr:col>
      <xdr:colOff>298538</xdr:colOff>
      <xdr:row>13</xdr:row>
      <xdr:rowOff>133403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2C6EB7-22BC-3DE9-F9D8-DCC675191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9016" y="461105"/>
          <a:ext cx="2547326" cy="20411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618474</xdr:colOff>
      <xdr:row>0</xdr:row>
      <xdr:rowOff>13845</xdr:rowOff>
    </xdr:from>
    <xdr:to>
      <xdr:col>18</xdr:col>
      <xdr:colOff>622846</xdr:colOff>
      <xdr:row>11</xdr:row>
      <xdr:rowOff>34250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36A4A4-4DAF-354B-C095-A7B9CF255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1170" y="13845"/>
          <a:ext cx="2083306" cy="20247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933450</xdr:colOff>
      <xdr:row>13</xdr:row>
      <xdr:rowOff>104775</xdr:rowOff>
    </xdr:from>
    <xdr:to>
      <xdr:col>11</xdr:col>
      <xdr:colOff>3076631</xdr:colOff>
      <xdr:row>25</xdr:row>
      <xdr:rowOff>10940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1E31A2-2DD6-D28D-EF55-7E2ED9042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2100" y="2457450"/>
          <a:ext cx="2143181" cy="20778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1148442</xdr:colOff>
      <xdr:row>26</xdr:row>
      <xdr:rowOff>5443</xdr:rowOff>
    </xdr:from>
    <xdr:to>
      <xdr:col>15</xdr:col>
      <xdr:colOff>3146023</xdr:colOff>
      <xdr:row>37</xdr:row>
      <xdr:rowOff>43598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C25EF4-D474-8680-468B-09ACB6845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1185" y="4816929"/>
          <a:ext cx="1997581" cy="20737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28D4078-D028-449E-A884-B136C38A09F2}" name="state" displayName="state" ref="A1:D8" totalsRowShown="0" headerRowCellStyle="Accent1">
  <autoFilter ref="A1:D8" xr:uid="{928D4078-D028-449E-A884-B136C38A09F2}">
    <filterColumn colId="0" hiddenButton="1"/>
    <filterColumn colId="1" hiddenButton="1"/>
    <filterColumn colId="2" hiddenButton="1"/>
    <filterColumn colId="3" hiddenButton="1"/>
  </autoFilter>
  <tableColumns count="4">
    <tableColumn id="1" xr3:uid="{39B5B6F8-888D-4467-8D06-47CA0DCD50B1}" name="source"/>
    <tableColumn id="2" xr3:uid="{1A541617-F078-4691-B44B-FD3AB8F5B92B}" name="target"/>
    <tableColumn id="3" xr3:uid="{4EC72A15-ED23-4EAF-98F6-4E0D37C93853}" name="label"/>
    <tableColumn id="4" xr3:uid="{80FBF5B1-87CA-4FED-AE3B-8395721C35E4}" name="mmSyntax" dataDxfId="36">
      <calculatedColumnFormula>_xlfn.TEXTJOIN("",TRUE,state!$A2,"--&gt;"&amp;state!$B2&amp;": "&amp;state!$C2)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9CE5E8-32B7-4776-A9F7-A5941875A1E4}" name="quadElement" displayName="quadElement" ref="A1:C6" totalsRowShown="0">
  <autoFilter ref="A1:C6" xr:uid="{E59CE5E8-32B7-4776-A9F7-A5941875A1E4}">
    <filterColumn colId="0" hiddenButton="1"/>
    <filterColumn colId="1" hiddenButton="1"/>
    <filterColumn colId="2" hiddenButton="1"/>
  </autoFilter>
  <tableColumns count="3">
    <tableColumn id="1" xr3:uid="{91419104-4D74-48DE-AF26-23DE3D4B28B7}" name="Element"/>
    <tableColumn id="2" xr3:uid="{39EE4A20-68AA-4541-A7B0-28424B77A93D}" name="Value"/>
    <tableColumn id="3" xr3:uid="{DFF3A4B5-5EE4-4E59-9C59-510E3BD8C984}" name="mmSyntax" dataDxfId="35">
      <calculatedColumnFormula>_xlfn.TEXTJOIN(" ",TRUE,quadElement[[#This Row],[Element]:[Value]])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B3C693-5C37-425F-9347-D81922FBEA73}" name="quadBuild" displayName="quadBuild" ref="J1:M8" totalsRowShown="0" headerRowCellStyle="Accent1">
  <autoFilter ref="J1:M8" xr:uid="{3DB3C693-5C37-425F-9347-D81922FBEA73}">
    <filterColumn colId="0" hiddenButton="1"/>
    <filterColumn colId="1" hiddenButton="1"/>
    <filterColumn colId="2" hiddenButton="1"/>
    <filterColumn colId="3" hiddenButton="1"/>
  </autoFilter>
  <tableColumns count="4">
    <tableColumn id="1" xr3:uid="{C25EDC34-1842-4AA3-BD99-724CF269F9C1}" name="Label" dataDxfId="34"/>
    <tableColumn id="2" xr3:uid="{BCA3C435-9511-4E31-84C5-98341A1CFE11}" name="X" dataDxfId="33"/>
    <tableColumn id="3" xr3:uid="{296A903C-E0BE-4ED1-8F89-3C3663A84CB5}" name="Y" dataDxfId="32"/>
    <tableColumn id="4" xr3:uid="{698343F2-0151-43E6-AFC0-E22F6787B6F0}" name="mmSyntax" dataDxfId="31">
      <calculatedColumnFormula>J2&amp;": ["&amp;K2&amp;", "&amp;L2&amp;"]"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77400C-FABD-4F6A-A9C0-C575867709BC}" name="quadAxis" displayName="quadAxis" ref="E1:H3" totalsRowShown="0">
  <autoFilter ref="E1:H3" xr:uid="{1C77400C-FABD-4F6A-A9C0-C575867709BC}">
    <filterColumn colId="0" hiddenButton="1"/>
    <filterColumn colId="1" hiddenButton="1"/>
    <filterColumn colId="2" hiddenButton="1"/>
    <filterColumn colId="3" hiddenButton="1"/>
  </autoFilter>
  <tableColumns count="4">
    <tableColumn id="1" xr3:uid="{8816DAC4-E4C2-486F-A397-072F57398B86}" name="Axis"/>
    <tableColumn id="2" xr3:uid="{A38E8A8E-CA03-4EFE-93B8-D33C18D9A023}" name="lowLabel"/>
    <tableColumn id="3" xr3:uid="{159917A7-2DB9-4BDA-8502-EC59126FDC23}" name="highLabel"/>
    <tableColumn id="4" xr3:uid="{69D65313-6177-41C1-B2B3-848EBE1171AA}" name="mmSyntax" dataDxfId="30">
      <calculatedColumnFormula>quadAxis[[#This Row],[Axis]]&amp;" " &amp; quadAxis[[#This Row],[lowLabel]]&amp;" --&gt; "&amp;quadAxis[[#This Row],[highLabel]]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F4A958-C340-42D6-8F4C-6FBB741949C1}" name="flowObjects12" displayName="flowObjects12" ref="A3:D5" totalsRowShown="0" dataDxfId="29" headerRowCellStyle="Accent1">
  <autoFilter ref="A3:D5" xr:uid="{601D36AC-FB39-4ABC-99FB-D2F1E99F8EC8}">
    <filterColumn colId="0" hiddenButton="1"/>
    <filterColumn colId="1" hiddenButton="1"/>
    <filterColumn colId="2" hiddenButton="1"/>
    <filterColumn colId="3" hiddenButton="1"/>
  </autoFilter>
  <tableColumns count="4">
    <tableColumn id="1" xr3:uid="{C85C877F-3D8B-452F-BF0C-A6D04BB26A42}" name="object" dataDxfId="28"/>
    <tableColumn id="2" xr3:uid="{ECAC4E07-64EA-4108-858C-EA2B6DB5C8D9}" name="shape" dataDxfId="27"/>
    <tableColumn id="3" xr3:uid="{9BA84533-457E-443E-A476-FA9B5C1EB9A1}" name="icon" dataDxfId="26"/>
    <tableColumn id="4" xr3:uid="{DD5B560C-980D-49D7-AF5F-46317BD1357E}" name="mmSyntax" dataDxfId="25">
      <calculatedColumnFormula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7CC456-6B55-43D3-ADAA-D64EF8ADD13F}" name="flow" displayName="flow" ref="F1:J8" totalsRowShown="0" headerRowCellStyle="Accent1">
  <autoFilter ref="F1:J8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E8B84F0-B2E9-48DA-893D-2D7FD066FC23}" name="source"/>
    <tableColumn id="2" xr3:uid="{A1A3D04E-3E55-4811-8D11-660489EB0FFC}" name="target"/>
    <tableColumn id="3" xr3:uid="{F3657A20-CAA6-4EB4-8FE4-830AD0D9DDFA}" name="dir"/>
    <tableColumn id="4" xr3:uid="{699BB4A0-058A-43D6-ADC0-3B5DB5D1D2CD}" name="label"/>
    <tableColumn id="6" xr3:uid="{D44AAD46-FA17-48A5-939D-B70B94BC448E}" name="mmSyntax" dataDxfId="24">
      <calculatedColumnFormula>IF(F2="","",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60552A-E215-478C-BCC1-8AE28A71A18C}" name="erdAttributes" displayName="erdAttributes" ref="H1:M12" totalsRowShown="0" headerRowCellStyle="Accent1">
  <autoFilter ref="H1:M12" xr:uid="{E67CC456-6B55-43D3-ADAA-D64EF8ADD1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438083F-08A7-4E64-AADE-BC735C08E986}" name="Entity"/>
    <tableColumn id="2" xr3:uid="{DBEEB560-8113-4428-AA3A-E514EBFF4135}" name="Type"/>
    <tableColumn id="3" xr3:uid="{4C634161-5351-44FC-BA10-EB5E88C74FC2}" name="Attribute (no spaces)"/>
    <tableColumn id="4" xr3:uid="{D48BEDF9-7AC1-4C17-87E8-13BE007027A9}" name="key"/>
    <tableColumn id="5" xr3:uid="{4CD550AF-F819-4BD9-959F-5B89E63AC327}" name="Comment"/>
    <tableColumn id="6" xr3:uid="{4B3BF2F4-BB9D-48ED-BFA5-9BF5B0C048CE}" name="mmSyntax" dataDxfId="16">
      <calculatedColumnFormula>_xlfn.TEXTJOIN(" ",TRUE,erdAttributes[[#This Row],[Type]],erdAttributes[[#This Row],[Attribute (no spaces)]],erdAttributes[[#This Row],[key]],IF(erdAttributes[[#This Row],[Comment]]="","",""""&amp;erdAttributes[[#This Row],[Comment]]&amp;""""))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D89D92-20A0-4B53-ACC7-56187E055B09}" name="erdEntities" displayName="erdEntities" ref="A1:F4" totalsRowShown="0">
  <autoFilter ref="A1:F4" xr:uid="{E0D89D92-20A0-4B53-ACC7-56187E055B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A01D655-6FBF-4406-8F4B-3720B43E849E}" name="Source"/>
    <tableColumn id="4" xr3:uid="{20CD1685-A0E1-4E0A-A45D-59E882837B67}" name="description"/>
    <tableColumn id="2" xr3:uid="{3CF0245E-0DF8-4A20-B424-29AE7AF0F8D7}" name="LeftRelationship"/>
    <tableColumn id="6" xr3:uid="{F9DCD902-0178-415C-ADB5-9BB2EE9BE0EC}" name="RightRelationship"/>
    <tableColumn id="3" xr3:uid="{FDDCA6B3-1E3A-404E-93C6-2230E9945BF5}" name="Target"/>
    <tableColumn id="5" xr3:uid="{9A78917B-5842-4B30-85E3-BE69A68EF144}" name="mmSyntax" dataDxfId="17">
      <calculatedColumnFormula>erdEntities[[#This Row],[Source]]&amp;_xlfn.XLOOKUP(erdEntities[[#This Row],[LeftRelationship]],erdDirections[Meaning],erdDirections[Value (left)])&amp;"--"&amp;_xlfn.XLOOKUP(erdEntities[[#This Row],[RightRelationship]],erdDirections[Meaning],erdDirections[Value (right)])&amp;erdEntities[[#This Row],[Target]]&amp;IF(erdEntities[[#This Row],[description]]="",""," : " &amp; erdEntities[[#This Row],[description]])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AAF4AD-99AA-4674-BC45-E0D26C1EF83E}" name="flownodes" displayName="flownodes" ref="A4:C18" totalsRowShown="0">
  <autoFilter ref="A4:C18" xr:uid="{6CAAF4AD-99AA-4674-BC45-E0D26C1EF83E}"/>
  <tableColumns count="3">
    <tableColumn id="1" xr3:uid="{D20E9B63-4B89-473F-AD35-EBA682CC3B8B}" name="nodeType"/>
    <tableColumn id="2" xr3:uid="{B4A56993-E1E4-4517-A943-7844D3E4F8F3}" name="mmPrefix"/>
    <tableColumn id="3" xr3:uid="{6BBABCF5-F374-4D42-97B3-733EEFFCA565}" name="mmSuffix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65FEA4-C1A8-49E5-82FA-4B2E9057848F}" name="tblFcConn" displayName="tblFcConn" ref="E1:I22" totalsRowShown="0">
  <autoFilter ref="E1:I22" xr:uid="{F765FEA4-C1A8-49E5-82FA-4B2E9057848F}"/>
  <tableColumns count="5">
    <tableColumn id="1" xr3:uid="{B9DECDD8-204E-48F4-84C9-3A678FB3664D}" name="connType" dataDxfId="23"/>
    <tableColumn id="2" xr3:uid="{7EEEE46B-091C-4B0A-90FE-73FCA5979EF5}" name="connLength" dataDxfId="22"/>
    <tableColumn id="4" xr3:uid="{0981A7E0-AC52-4AEE-A94E-2B70C7C83D54}" name="connID" dataDxfId="21">
      <calculatedColumnFormula>tblFcConn[[#This Row],[connType]]&amp;tblFcConn[[#This Row],[connLength]]</calculatedColumnFormula>
    </tableColumn>
    <tableColumn id="3" xr3:uid="{BC567C8D-5719-4C6E-963C-7997C8DBB0E3}" name="mmSyntax" dataDxfId="20"/>
    <tableColumn id="5" xr3:uid="{EE05B8EC-8203-4880-B52C-38DD78398EB6}" name="display" dataDxfId="19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AC80DC-D989-4798-9E0B-DA511255C172}" name="tblSeqConn" displayName="tblSeqConn" ref="S1:U9" totalsRowShown="0">
  <autoFilter ref="S1:U9" xr:uid="{C7AC80DC-D989-4798-9E0B-DA511255C172}"/>
  <tableColumns count="3">
    <tableColumn id="1" xr3:uid="{C1168FB0-5BD0-4B95-90AF-6ED027BB790D}" name="mmSyntax"/>
    <tableColumn id="2" xr3:uid="{444E28B6-9ED7-440E-80CF-BB61BC1B6868}" name="seqMsg"/>
    <tableColumn id="3" xr3:uid="{6549A3D2-5A37-4EB3-BDCB-8D3F25360A1D}" name="display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873104D-036A-46EA-BAC8-C87AECDAB96D}" name="tblSeqActions" displayName="tblSeqActions" ref="T14:T25" totalsRowShown="0">
  <autoFilter ref="T14:T25" xr:uid="{8873104D-036A-46EA-BAC8-C87AECDAB96D}"/>
  <tableColumns count="1">
    <tableColumn id="1" xr3:uid="{3838F3BE-0C53-4361-A87E-2C2E65F35464}" name="seqActions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2CB26A0-CE35-4093-97D3-AF47BC9638E6}" name="tblTrueFalse" displayName="tblTrueFalse" ref="P1:P3" totalsRowShown="0">
  <autoFilter ref="P1:P3" xr:uid="{42CB26A0-CE35-4093-97D3-AF47BC9638E6}"/>
  <tableColumns count="1">
    <tableColumn id="1" xr3:uid="{A6BFAD76-109D-467F-828D-5B9414D9B52B}" name="TrueFalse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C7215-E9DF-4AAB-BA5A-23B533E168E5}" name="tblFcType" displayName="tblFcType" ref="A22:A27" totalsRowShown="0">
  <autoFilter ref="A22:A27" xr:uid="{357C7215-E9DF-4AAB-BA5A-23B533E168E5}"/>
  <tableColumns count="1">
    <tableColumn id="1" xr3:uid="{D42EFC69-DEC3-48CA-8232-6DEAEABD0F93}" name="flowchartType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332504-0277-4005-AA50-4B667BCBF30B}" name="icon" displayName="icon" ref="B34:C191" totalsRowShown="0">
  <autoFilter ref="B34:C191" xr:uid="{2B332504-0277-4005-AA50-4B667BCBF30B}"/>
  <sortState xmlns:xlrd2="http://schemas.microsoft.com/office/spreadsheetml/2017/richdata2" ref="B35:B116">
    <sortCondition ref="B34:B116"/>
  </sortState>
  <tableColumns count="2">
    <tableColumn id="1" xr3:uid="{30A2CF8A-2198-4DD2-A72D-FD5CFB7C3039}" name="Icon" dataDxfId="18">
      <calculatedColumnFormula>"fa:fa-"&amp;icon[[#This Row],[Display]]</calculatedColumnFormula>
    </tableColumn>
    <tableColumn id="2" xr3:uid="{A6E2B5D8-A6E3-44CF-BF3F-2827C592D3DF}" name="Display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B884A-0E91-4C9E-923B-7268A8759BB1}" name="erdDirections" displayName="erdDirections" ref="G29:I33" totalsRowShown="0">
  <autoFilter ref="G29:I33" xr:uid="{3B4B884A-0E91-4C9E-923B-7268A8759BB1}"/>
  <sortState xmlns:xlrd2="http://schemas.microsoft.com/office/spreadsheetml/2017/richdata2" ref="G30:I33">
    <sortCondition ref="I29:I33"/>
  </sortState>
  <tableColumns count="3">
    <tableColumn id="1" xr3:uid="{C37E5CFD-4412-4B62-BE01-03B7A3140C95}" name="Value (left)"/>
    <tableColumn id="2" xr3:uid="{3137785D-B057-4C51-BABC-098C7CF4AD64}" name="Value (right)"/>
    <tableColumn id="3" xr3:uid="{9A65270B-E348-4E76-98AF-2D663078B6CD}" name="Meaning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DACA562-21D6-4C80-8BDE-7076D9037C44}" name="keyTypes" displayName="keyTypes" ref="P27:P33" totalsRowShown="0">
  <autoFilter ref="P27:P33" xr:uid="{1DACA562-21D6-4C80-8BDE-7076D9037C44}"/>
  <tableColumns count="1">
    <tableColumn id="1" xr3:uid="{C4B744BD-9C09-4DAA-A37F-287071087754}" name="KeyTypes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6DEC607-9180-44F1-90CA-8BB5B25134F8}" name="Table20" displayName="Table20" ref="L37:L80" totalsRowShown="0">
  <autoFilter ref="L37:L80" xr:uid="{56DEC607-9180-44F1-90CA-8BB5B25134F8}"/>
  <tableColumns count="1">
    <tableColumn id="1" xr3:uid="{FA096072-5FA4-40E7-90A2-39ADBF2D8373}" name="Datatyp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443E-5D19-4727-B1D4-AE494ADE7025}">
  <sheetPr codeName="Sheet2"/>
  <dimension ref="A1:J64"/>
  <sheetViews>
    <sheetView showGridLines="0" zoomScale="115" zoomScaleNormal="115" workbookViewId="0">
      <selection activeCell="F21" sqref="F21"/>
    </sheetView>
  </sheetViews>
  <sheetFormatPr defaultRowHeight="14.6"/>
  <cols>
    <col min="1" max="1" width="18.3828125" bestFit="1" customWidth="1"/>
    <col min="2" max="2" width="19" bestFit="1" customWidth="1"/>
    <col min="3" max="3" width="10" customWidth="1"/>
    <col min="4" max="5" width="12.15234375" bestFit="1" customWidth="1"/>
    <col min="6" max="6" width="17.3828125" bestFit="1" customWidth="1"/>
    <col min="7" max="7" width="11.3828125" bestFit="1" customWidth="1"/>
    <col min="8" max="8" width="43.3046875" bestFit="1" customWidth="1"/>
    <col min="9" max="9" width="9.69140625" customWidth="1"/>
    <col min="10" max="10" width="57.3828125" customWidth="1"/>
    <col min="14" max="14" width="10.84375" bestFit="1" customWidth="1"/>
  </cols>
  <sheetData>
    <row r="1" spans="1:10">
      <c r="A1" s="4" t="s">
        <v>0</v>
      </c>
      <c r="B1" s="8" t="s">
        <v>1</v>
      </c>
      <c r="D1" s="4" t="s">
        <v>2</v>
      </c>
      <c r="E1" s="4" t="s">
        <v>4</v>
      </c>
      <c r="F1" s="4" t="s">
        <v>127</v>
      </c>
      <c r="G1" s="4" t="s">
        <v>3</v>
      </c>
      <c r="H1" s="4" t="s">
        <v>5</v>
      </c>
      <c r="J1" s="4" t="s">
        <v>137</v>
      </c>
    </row>
    <row r="2" spans="1:10">
      <c r="A2" s="4" t="s">
        <v>6</v>
      </c>
      <c r="B2" s="10" t="b">
        <v>1</v>
      </c>
      <c r="D2" t="s">
        <v>7</v>
      </c>
      <c r="E2" t="s">
        <v>10</v>
      </c>
      <c r="F2" t="s">
        <v>9</v>
      </c>
      <c r="G2" t="s">
        <v>8</v>
      </c>
      <c r="H2" t="str">
        <f>IF(simpleSequence!$G2="","",_xlfn.TEXTJOIN("",TRUE,simpleSequence!$D2,(_xlfn.XLOOKUP(simpleSequence!$G2,tblSeqConn[display],tblSeqConn[mmSyntax])))&amp;simpleSequence!$E2&amp;": "&amp;simpleSequence!$F2)</f>
        <v>user-&gt;&gt;app: userID</v>
      </c>
      <c r="J2" t="str" cm="1">
        <f t="array" ref="J2:J16">_xlfn.VSTACK(
"```mermaid","",
"sequenceDiagram",
IF($B$2=TRUE,"note left of "&amp;$D$2&amp;": "&amp;B1),
IF(B4=TRUE,"note left of "&amp;$D$2&amp;": "&amp;B5,""),
IF(B3=TRUE,"autonumber",""),
_xlfn._xlws.FILTER(H:H,(H:H&lt;&gt;"mmSyntax")*(H:H&lt;&gt;"")))</f>
        <v>```mermaid</v>
      </c>
    </row>
    <row r="3" spans="1:10">
      <c r="A3" s="4" t="s">
        <v>11</v>
      </c>
      <c r="B3" s="10" t="b">
        <v>0</v>
      </c>
      <c r="D3" t="s">
        <v>10</v>
      </c>
      <c r="E3" t="s">
        <v>13</v>
      </c>
      <c r="F3" t="s">
        <v>12</v>
      </c>
      <c r="G3" t="s">
        <v>8</v>
      </c>
      <c r="H3" t="str">
        <f>IF(simpleSequence!$G3="","",_xlfn.TEXTJOIN("",TRUE,simpleSequence!$D3,(_xlfn.XLOOKUP(simpleSequence!$G3,tblSeqConn[display],tblSeqConn[mmSyntax])))&amp;simpleSequence!$E3&amp;": "&amp;simpleSequence!$F3)</f>
        <v>app-&gt;&gt;authenticator: open with userID</v>
      </c>
      <c r="J3" t="str">
        <v/>
      </c>
    </row>
    <row r="4" spans="1:10">
      <c r="A4" s="4" t="s">
        <v>14</v>
      </c>
      <c r="B4" s="10" t="b">
        <v>0</v>
      </c>
      <c r="D4" t="s">
        <v>13</v>
      </c>
      <c r="E4" t="s">
        <v>13</v>
      </c>
      <c r="F4" t="s">
        <v>15</v>
      </c>
      <c r="G4" t="s">
        <v>8</v>
      </c>
      <c r="H4" t="str">
        <f>IF(simpleSequence!$G4="","",_xlfn.TEXTJOIN("",TRUE,simpleSequence!$D4,(_xlfn.XLOOKUP(simpleSequence!$G4,tblSeqConn[display],tblSeqConn[mmSyntax])))&amp;simpleSequence!$E4&amp;": "&amp;simpleSequence!$F4)</f>
        <v>authenticator-&gt;&gt;authenticator: map userID to cred</v>
      </c>
      <c r="J4" t="str">
        <v>sequenceDiagram</v>
      </c>
    </row>
    <row r="5" spans="1:10">
      <c r="A5" s="7" t="s">
        <v>16</v>
      </c>
      <c r="B5" s="9" t="str" cm="1">
        <f t="array" aca="1" ref="B5" ca="1">DEC2HEX(_xlfn.LET(
  _xlpm.Y, _xlfn.LAMBDA(_xlpm.G,_xlpm.a,_xlpm.b,_xlpm.m,_xlpm.res,
    IF(0&lt;_xlpm.b,
      _xlpm.G(
        _xlpm.G,
        MOD(_xlpm.a, _xlpm.m) * 2,
        TRUNC(_xlpm.b / 2),
        _xlpm.m,
        IF(MOD(_xlpm.b, 2) = 1,
          MOD(_xlpm.res + MOD(_xlpm.a, _xlpm.m), _xlpm.m),
          _xlpm.res)),
      _xlpm.res)),
  _xlpm.mulmod, _xlfn.LAMBDA(_xlpm.a,_xlpm.b,_xlpm.m, _xlpm.Y(_xlpm.Y,_xlpm.a,_xlpm.b,_xlpm.m,0)),
  _xlpm.p, 16777619    +N("FNV_prime for 32 bits"),
  _xlpm.o, 2166136261  +N("FNV_offset_basis for 32 bits"),
  _xlpm.m, POWER(2,32) +N("modulus for 32 bits"),
  _xlpm.s, (_xlfn.TEXTJOIN("",TRUE,simpleSequence!$H$2:$H$10)),
  IF(ISBLANK(_xlpm.s),
    0,
    _xlfn.REDUCE(_xlpm.o,
      ROW(INDIRECT("1:"&amp;LEN(_xlpm.s))),
      _xlfn.LAMBDA(_xlpm.acc,_xlpm.i,_xlpm.mulmod(_xlpm.p, _xlfn.BITXOR(_xlpm.acc, CODE(MID(_xlpm.s,_xlpm.i,1))), _xlpm.m))))))</f>
        <v>4E215EC</v>
      </c>
      <c r="D5" t="s">
        <v>13</v>
      </c>
      <c r="E5" t="s">
        <v>7</v>
      </c>
      <c r="F5" t="s">
        <v>18</v>
      </c>
      <c r="G5" t="s">
        <v>17</v>
      </c>
      <c r="H5" t="str">
        <f>IF(simpleSequence!$G5="","",_xlfn.TEXTJOIN("",TRUE,simpleSequence!$D5,(_xlfn.XLOOKUP(simpleSequence!$G5,tblSeqConn[display],tblSeqConn[mmSyntax])))&amp;simpleSequence!$E5&amp;": "&amp;simpleSequence!$F5)</f>
        <v>authenticator--&gt;&gt;user: password challenge</v>
      </c>
      <c r="J5" t="str">
        <v>note left of user: multi factor auth</v>
      </c>
    </row>
    <row r="6" spans="1:10">
      <c r="D6" t="s">
        <v>7</v>
      </c>
      <c r="E6" t="s">
        <v>13</v>
      </c>
      <c r="F6" t="s">
        <v>19</v>
      </c>
      <c r="G6" t="s">
        <v>8</v>
      </c>
      <c r="H6" t="str">
        <f>IF(simpleSequence!$G6="","",_xlfn.TEXTJOIN("",TRUE,simpleSequence!$D6,(_xlfn.XLOOKUP(simpleSequence!$G6,tblSeqConn[display],tblSeqConn[mmSyntax])))&amp;simpleSequence!$E6&amp;": "&amp;simpleSequence!$F6)</f>
        <v>user-&gt;&gt;authenticator: password</v>
      </c>
      <c r="J6" t="str">
        <v/>
      </c>
    </row>
    <row r="7" spans="1:10">
      <c r="D7" t="s">
        <v>13</v>
      </c>
      <c r="E7" t="s">
        <v>7</v>
      </c>
      <c r="F7" t="s">
        <v>20</v>
      </c>
      <c r="G7" t="s">
        <v>17</v>
      </c>
      <c r="H7" t="str">
        <f>IF(simpleSequence!$G7="","",_xlfn.TEXTJOIN("",TRUE,simpleSequence!$D7,(_xlfn.XLOOKUP(simpleSequence!$G7,tblSeqConn[display],tblSeqConn[mmSyntax])))&amp;simpleSequence!$E7&amp;": "&amp;simpleSequence!$F7)</f>
        <v>authenticator--&gt;&gt;user: otc challenge</v>
      </c>
      <c r="J7" s="1" t="str">
        <v/>
      </c>
    </row>
    <row r="8" spans="1:10">
      <c r="D8" t="s">
        <v>7</v>
      </c>
      <c r="E8" t="s">
        <v>13</v>
      </c>
      <c r="F8" t="s">
        <v>21</v>
      </c>
      <c r="G8" t="s">
        <v>8</v>
      </c>
      <c r="H8" t="str">
        <f>IF(simpleSequence!$G8="","",_xlfn.TEXTJOIN("",TRUE,simpleSequence!$D8,(_xlfn.XLOOKUP(simpleSequence!$G8,tblSeqConn[display],tblSeqConn[mmSyntax])))&amp;simpleSequence!$E8&amp;": "&amp;simpleSequence!$F8)</f>
        <v>user-&gt;&gt;authenticator: one-time code</v>
      </c>
      <c r="J8" t="str">
        <v>user-&gt;&gt;app: userID</v>
      </c>
    </row>
    <row r="9" spans="1:10">
      <c r="D9" t="s">
        <v>13</v>
      </c>
      <c r="E9" t="s">
        <v>10</v>
      </c>
      <c r="F9" t="s">
        <v>23</v>
      </c>
      <c r="G9" t="s">
        <v>22</v>
      </c>
      <c r="H9" t="str">
        <f>IF(simpleSequence!$G9="","",_xlfn.TEXTJOIN("",TRUE,simpleSequence!$D9,(_xlfn.XLOOKUP(simpleSequence!$G9,tblSeqConn[display],tblSeqConn[mmSyntax])))&amp;simpleSequence!$E9&amp;": "&amp;simpleSequence!$F9)</f>
        <v>authenticator--xapp: token</v>
      </c>
      <c r="J9" t="str">
        <v>app-&gt;&gt;authenticator: open with userID</v>
      </c>
    </row>
    <row r="10" spans="1:10">
      <c r="A10" s="4" t="s">
        <v>126</v>
      </c>
      <c r="D10" t="s">
        <v>10</v>
      </c>
      <c r="E10" t="s">
        <v>7</v>
      </c>
      <c r="F10" t="s">
        <v>24</v>
      </c>
      <c r="G10" t="s">
        <v>8</v>
      </c>
      <c r="H10" t="str">
        <f>IF(simpleSequence!$G10="","",_xlfn.TEXTJOIN("",TRUE,simpleSequence!$D10,(_xlfn.XLOOKUP(simpleSequence!$G10,tblSeqConn[display],tblSeqConn[mmSyntax])))&amp;simpleSequence!$E10&amp;": "&amp;simpleSequence!$F10)</f>
        <v>app-&gt;&gt;user: session established</v>
      </c>
      <c r="J10" t="str">
        <v>authenticator-&gt;&gt;authenticator: map userID to cred</v>
      </c>
    </row>
    <row r="11" spans="1:10">
      <c r="A11" t="str" cm="1">
        <f t="array" ref="A11:A14">_xlfn._xlws.SORT(_xlfn.UNIQUE(_xlfn.VSTACK(_xlfn._xlws.FILTER(D:D,(D:D&lt;&gt;"source")*(D:D&lt;&gt;"")),_xlfn._xlws.FILTER(E:E,(E:E&lt;&gt;"source")*(E:E&lt;&gt;"")))))</f>
        <v>app</v>
      </c>
      <c r="H11" t="str">
        <f>IF(simpleSequence!$G11="","",_xlfn.TEXTJOIN("",TRUE,simpleSequence!$D11,(_xlfn.XLOOKUP(simpleSequence!$G11,tblSeqConn[display],tblSeqConn[mmSyntax])))&amp;simpleSequence!$E11&amp;": "&amp;simpleSequence!$F11)</f>
        <v/>
      </c>
      <c r="J11" t="str">
        <v>authenticator--&gt;&gt;user: password challenge</v>
      </c>
    </row>
    <row r="12" spans="1:10">
      <c r="A12" t="str">
        <v>authenticator</v>
      </c>
      <c r="H12" t="str">
        <f>IF(simpleSequence!$G12="","",_xlfn.TEXTJOIN("",TRUE,simpleSequence!$D12,(_xlfn.XLOOKUP(simpleSequence!$G12,tblSeqConn[display],tblSeqConn[mmSyntax])))&amp;simpleSequence!$E12&amp;": "&amp;simpleSequence!$F12)</f>
        <v/>
      </c>
      <c r="J12" t="str">
        <v>user-&gt;&gt;authenticator: password</v>
      </c>
    </row>
    <row r="13" spans="1:10">
      <c r="A13" t="str">
        <v>target</v>
      </c>
      <c r="H13" t="str">
        <f>IF(simpleSequence!$G13="","",_xlfn.TEXTJOIN("",TRUE,simpleSequence!$D13,(_xlfn.XLOOKUP(simpleSequence!$G13,tblSeqConn[display],tblSeqConn[mmSyntax])))&amp;simpleSequence!$E13&amp;": "&amp;simpleSequence!$F13)</f>
        <v/>
      </c>
      <c r="J13" t="str">
        <v>authenticator--&gt;&gt;user: otc challenge</v>
      </c>
    </row>
    <row r="14" spans="1:10">
      <c r="A14" t="str">
        <v>user</v>
      </c>
      <c r="H14" t="str">
        <f>IF(simpleSequence!$G14="","",_xlfn.TEXTJOIN("",TRUE,simpleSequence!$D14,(_xlfn.XLOOKUP(simpleSequence!$G14,tblSeqConn[display],tblSeqConn[mmSyntax])))&amp;simpleSequence!$E14&amp;": "&amp;simpleSequence!$F14)</f>
        <v/>
      </c>
      <c r="J14" t="str">
        <v>user-&gt;&gt;authenticator: one-time code</v>
      </c>
    </row>
    <row r="15" spans="1:10">
      <c r="H15" t="str">
        <f>IF(simpleSequence!$G15="","",_xlfn.TEXTJOIN("",TRUE,simpleSequence!$D15,(_xlfn.XLOOKUP(simpleSequence!$G15,tblSeqConn[display],tblSeqConn[mmSyntax])))&amp;simpleSequence!$E15&amp;": "&amp;simpleSequence!$F15)</f>
        <v/>
      </c>
      <c r="J15" t="str">
        <v>authenticator--xapp: token</v>
      </c>
    </row>
    <row r="16" spans="1:10">
      <c r="H16" t="str">
        <f>IF(simpleSequence!$G16="","",_xlfn.TEXTJOIN("",TRUE,simpleSequence!$D16,(_xlfn.XLOOKUP(simpleSequence!$G16,tblSeqConn[display],tblSeqConn[mmSyntax])))&amp;simpleSequence!$E16&amp;": "&amp;simpleSequence!$F16)</f>
        <v/>
      </c>
      <c r="J16" t="str">
        <v>app-&gt;&gt;user: session established</v>
      </c>
    </row>
    <row r="17" spans="1:8">
      <c r="H17" t="str">
        <f>IF(simpleSequence!$G17="","",_xlfn.TEXTJOIN("",TRUE,simpleSequence!$D17,(_xlfn.XLOOKUP(simpleSequence!$G17,tblSeqConn[display],tblSeqConn[mmSyntax])))&amp;simpleSequence!$E17&amp;": "&amp;simpleSequence!$F17)</f>
        <v/>
      </c>
    </row>
    <row r="18" spans="1:8">
      <c r="H18" t="str">
        <f>IF(simpleSequence!$G18="","",_xlfn.TEXTJOIN("",TRUE,simpleSequence!$D18,(_xlfn.XLOOKUP(simpleSequence!$G18,tblSeqConn[display],tblSeqConn[mmSyntax])))&amp;simpleSequence!$E18&amp;": "&amp;simpleSequence!$F18)</f>
        <v/>
      </c>
    </row>
    <row r="19" spans="1:8">
      <c r="H19" t="str">
        <f>IF(simpleSequence!$G19="","",_xlfn.TEXTJOIN("",TRUE,simpleSequence!$D19,(_xlfn.XLOOKUP(simpleSequence!$G19,tblSeqConn[display],tblSeqConn[mmSyntax])))&amp;simpleSequence!$E19&amp;": "&amp;simpleSequence!$F19)</f>
        <v/>
      </c>
    </row>
    <row r="20" spans="1:8">
      <c r="H20" t="str">
        <f>IF(simpleSequence!$G20="","",_xlfn.TEXTJOIN("",TRUE,simpleSequence!$D20,(_xlfn.XLOOKUP(simpleSequence!$G20,tblSeqConn[display],tblSeqConn[mmSyntax])))&amp;simpleSequence!$E20&amp;": "&amp;simpleSequence!$F20)</f>
        <v/>
      </c>
    </row>
    <row r="21" spans="1:8">
      <c r="H21" t="str">
        <f>IF(simpleSequence!$G21="","",_xlfn.TEXTJOIN("",TRUE,simpleSequence!$D21,(_xlfn.XLOOKUP(simpleSequence!$G21,tblSeqConn[display],tblSeqConn[mmSyntax])))&amp;simpleSequence!$E21&amp;": "&amp;simpleSequence!$F21)</f>
        <v/>
      </c>
    </row>
    <row r="22" spans="1:8">
      <c r="H22" t="str">
        <f>IF(simpleSequence!$G22="","",_xlfn.TEXTJOIN("",TRUE,simpleSequence!$D22,(_xlfn.XLOOKUP(simpleSequence!$G22,tblSeqConn[display],tblSeqConn[mmSyntax])))&amp;simpleSequence!$E22&amp;": "&amp;simpleSequence!$F22)</f>
        <v/>
      </c>
    </row>
    <row r="23" spans="1:8">
      <c r="H23" t="str">
        <f>IF(simpleSequence!$G23="","",_xlfn.TEXTJOIN("",TRUE,simpleSequence!$D23,(_xlfn.XLOOKUP(simpleSequence!$G23,tblSeqConn[display],tblSeqConn[mmSyntax])))&amp;simpleSequence!$E23&amp;": "&amp;simpleSequence!$F23)</f>
        <v/>
      </c>
    </row>
    <row r="24" spans="1:8">
      <c r="H24" t="str">
        <f>IF(simpleSequence!$G24="","",_xlfn.TEXTJOIN("",TRUE,simpleSequence!$D24,(_xlfn.XLOOKUP(simpleSequence!$G24,tblSeqConn[display],tblSeqConn[mmSyntax])))&amp;simpleSequence!$E24&amp;": "&amp;simpleSequence!$F24)</f>
        <v/>
      </c>
    </row>
    <row r="25" spans="1:8">
      <c r="H25" t="str">
        <f>IF(simpleSequence!$G25="","",_xlfn.TEXTJOIN("",TRUE,simpleSequence!$D25,(_xlfn.XLOOKUP(simpleSequence!$G25,tblSeqConn[display],tblSeqConn[mmSyntax])))&amp;simpleSequence!$E25&amp;": "&amp;simpleSequence!$F25)</f>
        <v/>
      </c>
    </row>
    <row r="26" spans="1:8">
      <c r="H26" t="str">
        <f>IF(simpleSequence!$G26="","",_xlfn.TEXTJOIN("",TRUE,simpleSequence!$D26,(_xlfn.XLOOKUP(simpleSequence!$G26,tblSeqConn[display],tblSeqConn[mmSyntax])))&amp;simpleSequence!$E26&amp;": "&amp;simpleSequence!$F26)</f>
        <v/>
      </c>
    </row>
    <row r="27" spans="1:8">
      <c r="H27" t="str">
        <f>IF(simpleSequence!$G27="","",_xlfn.TEXTJOIN("",TRUE,simpleSequence!$D27,(_xlfn.XLOOKUP(simpleSequence!$G27,tblSeqConn[display],tblSeqConn[mmSyntax])))&amp;simpleSequence!$E27&amp;": "&amp;simpleSequence!$F27)</f>
        <v/>
      </c>
    </row>
    <row r="28" spans="1:8">
      <c r="H28" t="str">
        <f>IF(simpleSequence!$G28="","",_xlfn.TEXTJOIN("",TRUE,simpleSequence!$D28,(_xlfn.XLOOKUP(simpleSequence!$G28,tblSeqConn[display],tblSeqConn[mmSyntax])))&amp;simpleSequence!$E28&amp;": "&amp;simpleSequence!$F28)</f>
        <v/>
      </c>
    </row>
    <row r="29" spans="1:8">
      <c r="A29" s="2"/>
      <c r="C29" s="2"/>
      <c r="H29" t="str">
        <f>IF(simpleSequence!$G29="","",_xlfn.TEXTJOIN("",TRUE,simpleSequence!$D29,(_xlfn.XLOOKUP(simpleSequence!$G29,tblSeqConn[display],tblSeqConn[mmSyntax])))&amp;simpleSequence!$E29&amp;": "&amp;simpleSequence!$F29)</f>
        <v/>
      </c>
    </row>
    <row r="30" spans="1:8">
      <c r="A30" s="2"/>
      <c r="C30" s="2"/>
      <c r="H30" t="str">
        <f>IF(simpleSequence!$G30="","",_xlfn.TEXTJOIN("",TRUE,simpleSequence!$D30,(_xlfn.XLOOKUP(simpleSequence!$G30,tblSeqConn[display],tblSeqConn[mmSyntax])))&amp;simpleSequence!$E30&amp;": "&amp;simpleSequence!$F30)</f>
        <v/>
      </c>
    </row>
    <row r="31" spans="1:8">
      <c r="A31" s="2"/>
      <c r="C31" s="2"/>
      <c r="H31" t="str">
        <f>IF(simpleSequence!$G31="","",_xlfn.TEXTJOIN("",TRUE,simpleSequence!$D31,(_xlfn.XLOOKUP(simpleSequence!$G31,tblSeqConn[display],tblSeqConn[mmSyntax])))&amp;simpleSequence!$E31&amp;": "&amp;simpleSequence!$F31)</f>
        <v/>
      </c>
    </row>
    <row r="32" spans="1:8">
      <c r="A32" s="2"/>
      <c r="C32" s="2"/>
      <c r="H32" t="str">
        <f>IF(simpleSequence!$G32="","",_xlfn.TEXTJOIN("",TRUE,simpleSequence!$D32,(_xlfn.XLOOKUP(simpleSequence!$G32,tblSeqConn[display],tblSeqConn[mmSyntax])))&amp;simpleSequence!$E32&amp;": "&amp;simpleSequence!$F32)</f>
        <v/>
      </c>
    </row>
    <row r="33" spans="1:8">
      <c r="A33" s="2"/>
      <c r="C33" s="2"/>
      <c r="H33" t="str">
        <f>IF(simpleSequence!$G33="","",_xlfn.TEXTJOIN("",TRUE,simpleSequence!$D33,(_xlfn.XLOOKUP(simpleSequence!$G33,tblSeqConn[display],tblSeqConn[mmSyntax])))&amp;simpleSequence!$E33&amp;": "&amp;simpleSequence!$F33)</f>
        <v/>
      </c>
    </row>
    <row r="34" spans="1:8">
      <c r="H34" t="str">
        <f>IF(simpleSequence!$G34="","",_xlfn.TEXTJOIN("",TRUE,simpleSequence!$D34,(_xlfn.XLOOKUP(simpleSequence!$G34,tblSeqConn[display],tblSeqConn[mmSyntax])))&amp;simpleSequence!$E34&amp;": "&amp;simpleSequence!$F34)</f>
        <v/>
      </c>
    </row>
    <row r="35" spans="1:8">
      <c r="H35" t="str">
        <f>IF(simpleSequence!$G35="","",_xlfn.TEXTJOIN("",TRUE,simpleSequence!$D35,(_xlfn.XLOOKUP(simpleSequence!$G35,tblSeqConn[display],tblSeqConn[mmSyntax])))&amp;simpleSequence!$E35&amp;": "&amp;simpleSequence!$F35)</f>
        <v/>
      </c>
    </row>
    <row r="36" spans="1:8">
      <c r="H36" t="str">
        <f>IF(simpleSequence!$G36="","",_xlfn.TEXTJOIN("",TRUE,simpleSequence!$D36,(_xlfn.XLOOKUP(simpleSequence!$G36,tblSeqConn[display],tblSeqConn[mmSyntax])))&amp;simpleSequence!$E36&amp;": "&amp;simpleSequence!$F36)</f>
        <v/>
      </c>
    </row>
    <row r="37" spans="1:8">
      <c r="H37" t="str">
        <f>IF(simpleSequence!$G37="","",_xlfn.TEXTJOIN("",TRUE,simpleSequence!$D37,(_xlfn.XLOOKUP(simpleSequence!$G37,tblSeqConn[display],tblSeqConn[mmSyntax])))&amp;simpleSequence!$E37&amp;": "&amp;simpleSequence!$F37)</f>
        <v/>
      </c>
    </row>
    <row r="38" spans="1:8">
      <c r="H38" t="str">
        <f>IF(simpleSequence!$G38="","",_xlfn.TEXTJOIN("",TRUE,simpleSequence!$D38,(_xlfn.XLOOKUP(simpleSequence!$G38,tblSeqConn[display],tblSeqConn[mmSyntax])))&amp;simpleSequence!$E38&amp;": "&amp;simpleSequence!$F38)</f>
        <v/>
      </c>
    </row>
    <row r="39" spans="1:8">
      <c r="H39" t="str">
        <f>IF(simpleSequence!$G39="","",_xlfn.TEXTJOIN("",TRUE,simpleSequence!$D39,(_xlfn.XLOOKUP(simpleSequence!$G39,tblSeqConn[display],tblSeqConn[mmSyntax])))&amp;simpleSequence!$E39&amp;": "&amp;simpleSequence!$F39)</f>
        <v/>
      </c>
    </row>
    <row r="40" spans="1:8">
      <c r="H40" t="str">
        <f>IF(simpleSequence!$G40="","",_xlfn.TEXTJOIN("",TRUE,simpleSequence!$D40,(_xlfn.XLOOKUP(simpleSequence!$G40,tblSeqConn[display],tblSeqConn[mmSyntax])))&amp;simpleSequence!$E40&amp;": "&amp;simpleSequence!$F40)</f>
        <v/>
      </c>
    </row>
    <row r="41" spans="1:8">
      <c r="H41" t="str">
        <f>IF(simpleSequence!$G41="","",_xlfn.TEXTJOIN("",TRUE,simpleSequence!$D41,(_xlfn.XLOOKUP(simpleSequence!$G41,tblSeqConn[display],tblSeqConn[mmSyntax])))&amp;simpleSequence!$E41&amp;": "&amp;simpleSequence!$F41)</f>
        <v/>
      </c>
    </row>
    <row r="42" spans="1:8">
      <c r="H42" t="str">
        <f>IF(simpleSequence!$G42="","",_xlfn.TEXTJOIN("",TRUE,simpleSequence!$D42,(_xlfn.XLOOKUP(simpleSequence!$G42,tblSeqConn[display],tblSeqConn[mmSyntax])))&amp;simpleSequence!$E42&amp;": "&amp;simpleSequence!$F42)</f>
        <v/>
      </c>
    </row>
    <row r="43" spans="1:8">
      <c r="H43" t="str">
        <f>IF(simpleSequence!$G43="","",_xlfn.TEXTJOIN("",TRUE,simpleSequence!$D43,(_xlfn.XLOOKUP(simpleSequence!$G43,tblSeqConn[display],tblSeqConn[mmSyntax])))&amp;simpleSequence!$E43&amp;": "&amp;simpleSequence!$F43)</f>
        <v/>
      </c>
    </row>
    <row r="44" spans="1:8">
      <c r="H44" t="str">
        <f>IF(simpleSequence!$G44="","",_xlfn.TEXTJOIN("",TRUE,simpleSequence!$D44,(_xlfn.XLOOKUP(simpleSequence!$G44,tblSeqConn[display],tblSeqConn[mmSyntax])))&amp;simpleSequence!$E44&amp;": "&amp;simpleSequence!$F44)</f>
        <v/>
      </c>
    </row>
    <row r="45" spans="1:8">
      <c r="H45" t="str">
        <f>IF(simpleSequence!$G45="","",_xlfn.TEXTJOIN("",TRUE,simpleSequence!$D45,(_xlfn.XLOOKUP(simpleSequence!$G45,tblSeqConn[display],tblSeqConn[mmSyntax])))&amp;simpleSequence!$E45&amp;": "&amp;simpleSequence!$F45)</f>
        <v/>
      </c>
    </row>
    <row r="46" spans="1:8">
      <c r="H46" t="str">
        <f>IF(simpleSequence!$G46="","",_xlfn.TEXTJOIN("",TRUE,simpleSequence!$D46,(_xlfn.XLOOKUP(simpleSequence!$G46,tblSeqConn[display],tblSeqConn[mmSyntax])))&amp;simpleSequence!$E46&amp;": "&amp;simpleSequence!$F46)</f>
        <v/>
      </c>
    </row>
    <row r="47" spans="1:8">
      <c r="H47" t="str">
        <f>IF(simpleSequence!$G47="","",_xlfn.TEXTJOIN("",TRUE,simpleSequence!$D47,(_xlfn.XLOOKUP(simpleSequence!$G47,tblSeqConn[display],tblSeqConn[mmSyntax])))&amp;simpleSequence!$E47&amp;": "&amp;simpleSequence!$F47)</f>
        <v/>
      </c>
    </row>
    <row r="48" spans="1:8">
      <c r="H48" t="str">
        <f>IF(simpleSequence!$G48="","",_xlfn.TEXTJOIN("",TRUE,simpleSequence!$D48,(_xlfn.XLOOKUP(simpleSequence!$G48,tblSeqConn[display],tblSeqConn[mmSyntax])))&amp;simpleSequence!$E48&amp;": "&amp;simpleSequence!$F48)</f>
        <v/>
      </c>
    </row>
    <row r="49" spans="8:8">
      <c r="H49" t="str">
        <f>IF(simpleSequence!$G49="","",_xlfn.TEXTJOIN("",TRUE,simpleSequence!$D49,(_xlfn.XLOOKUP(simpleSequence!$G49,tblSeqConn[display],tblSeqConn[mmSyntax])))&amp;simpleSequence!$E49&amp;": "&amp;simpleSequence!$F49)</f>
        <v/>
      </c>
    </row>
    <row r="50" spans="8:8">
      <c r="H50" t="str">
        <f>IF(simpleSequence!$G50="","",_xlfn.TEXTJOIN("",TRUE,simpleSequence!$D50,(_xlfn.XLOOKUP(simpleSequence!$G50,tblSeqConn[display],tblSeqConn[mmSyntax])))&amp;simpleSequence!$E50&amp;": "&amp;simpleSequence!$F50)</f>
        <v/>
      </c>
    </row>
    <row r="51" spans="8:8">
      <c r="H51" t="str">
        <f>IF(simpleSequence!$G51="","",_xlfn.TEXTJOIN("",TRUE,simpleSequence!$D51,(_xlfn.XLOOKUP(simpleSequence!$G51,tblSeqConn[display],tblSeqConn[mmSyntax])))&amp;simpleSequence!$E51&amp;": "&amp;simpleSequence!$F51)</f>
        <v/>
      </c>
    </row>
    <row r="52" spans="8:8">
      <c r="H52" t="str">
        <f>IF(simpleSequence!$G52="","",_xlfn.TEXTJOIN("",TRUE,simpleSequence!$D52,(_xlfn.XLOOKUP(simpleSequence!$G52,tblSeqConn[display],tblSeqConn[mmSyntax])))&amp;simpleSequence!$E52&amp;": "&amp;simpleSequence!$F52)</f>
        <v/>
      </c>
    </row>
    <row r="53" spans="8:8">
      <c r="H53" t="str">
        <f>IF(simpleSequence!$G53="","",_xlfn.TEXTJOIN("",TRUE,simpleSequence!$D53,(_xlfn.XLOOKUP(simpleSequence!$G53,tblSeqConn[display],tblSeqConn[mmSyntax])))&amp;simpleSequence!$E53&amp;": "&amp;simpleSequence!$F53)</f>
        <v/>
      </c>
    </row>
    <row r="54" spans="8:8">
      <c r="H54" t="str">
        <f>IF(simpleSequence!$G54="","",_xlfn.TEXTJOIN("",TRUE,simpleSequence!$D54,(_xlfn.XLOOKUP(simpleSequence!$G54,tblSeqConn[display],tblSeqConn[mmSyntax])))&amp;simpleSequence!$E54&amp;": "&amp;simpleSequence!$F54)</f>
        <v/>
      </c>
    </row>
    <row r="55" spans="8:8">
      <c r="H55" t="str">
        <f>IF(simpleSequence!$G55="","",_xlfn.TEXTJOIN("",TRUE,simpleSequence!$D55,(_xlfn.XLOOKUP(simpleSequence!$G55,tblSeqConn[display],tblSeqConn[mmSyntax])))&amp;simpleSequence!$E55&amp;": "&amp;simpleSequence!$F55)</f>
        <v/>
      </c>
    </row>
    <row r="56" spans="8:8">
      <c r="H56" t="str">
        <f>IF(simpleSequence!$G56="","",_xlfn.TEXTJOIN("",TRUE,simpleSequence!$D56,(_xlfn.XLOOKUP(simpleSequence!$G56,tblSeqConn[display],tblSeqConn[mmSyntax])))&amp;simpleSequence!$E56&amp;": "&amp;simpleSequence!$F56)</f>
        <v/>
      </c>
    </row>
    <row r="57" spans="8:8">
      <c r="H57" t="str">
        <f>IF(simpleSequence!$G57="","",_xlfn.TEXTJOIN("",TRUE,simpleSequence!$D57,(_xlfn.XLOOKUP(simpleSequence!$G57,tblSeqConn[display],tblSeqConn[mmSyntax])))&amp;simpleSequence!$E57&amp;": "&amp;simpleSequence!$F57)</f>
        <v/>
      </c>
    </row>
    <row r="58" spans="8:8">
      <c r="H58" t="str">
        <f>IF(simpleSequence!$G58="","",_xlfn.TEXTJOIN("",TRUE,simpleSequence!$D58,(_xlfn.XLOOKUP(simpleSequence!$G58,tblSeqConn[display],tblSeqConn[mmSyntax])))&amp;simpleSequence!$E58&amp;": "&amp;simpleSequence!$F58)</f>
        <v/>
      </c>
    </row>
    <row r="59" spans="8:8">
      <c r="H59" t="str">
        <f>IF(simpleSequence!$G59="","",_xlfn.TEXTJOIN("",TRUE,simpleSequence!$D59,(_xlfn.XLOOKUP(simpleSequence!$G59,tblSeqConn[display],tblSeqConn[mmSyntax])))&amp;simpleSequence!$E59&amp;": "&amp;simpleSequence!$F59)</f>
        <v/>
      </c>
    </row>
    <row r="60" spans="8:8">
      <c r="H60" t="str">
        <f>IF(simpleSequence!$G60="","",_xlfn.TEXTJOIN("",TRUE,simpleSequence!$D60,(_xlfn.XLOOKUP(simpleSequence!$G60,tblSeqConn[display],tblSeqConn[mmSyntax])))&amp;simpleSequence!$E60&amp;": "&amp;simpleSequence!$F60)</f>
        <v/>
      </c>
    </row>
    <row r="61" spans="8:8">
      <c r="H61" t="str">
        <f>IF(simpleSequence!$G61="","",_xlfn.TEXTJOIN("",TRUE,simpleSequence!$D61,(_xlfn.XLOOKUP(simpleSequence!$G61,tblSeqConn[display],tblSeqConn[mmSyntax])))&amp;simpleSequence!$E61&amp;": "&amp;simpleSequence!$F61)</f>
        <v/>
      </c>
    </row>
    <row r="62" spans="8:8">
      <c r="H62" t="str">
        <f>IF(simpleSequence!$G62="","",_xlfn.TEXTJOIN("",TRUE,simpleSequence!$D62,(_xlfn.XLOOKUP(simpleSequence!$G62,tblSeqConn[display],tblSeqConn[mmSyntax])))&amp;simpleSequence!$E62&amp;": "&amp;simpleSequence!$F62)</f>
        <v/>
      </c>
    </row>
    <row r="63" spans="8:8">
      <c r="H63" t="str">
        <f>IF(simpleSequence!$G63="","",_xlfn.TEXTJOIN("",TRUE,simpleSequence!$D63,(_xlfn.XLOOKUP(simpleSequence!$G63,tblSeqConn[display],tblSeqConn[mmSyntax])))&amp;simpleSequence!$E63&amp;": "&amp;simpleSequence!$F63)</f>
        <v/>
      </c>
    </row>
    <row r="64" spans="8:8">
      <c r="H64" t="str">
        <f>IF(simpleSequence!$G64="","",_xlfn.TEXTJOIN("",TRUE,simpleSequence!$D64,(_xlfn.XLOOKUP(simpleSequence!$G64,tblSeqConn[display],tblSeqConn[mmSyntax])))&amp;simpleSequence!$E64&amp;": "&amp;simpleSequence!$F64)</f>
        <v/>
      </c>
    </row>
  </sheetData>
  <conditionalFormatting sqref="A29:A33 C29:C33">
    <cfRule type="expression" dxfId="15" priority="20">
      <formula>_xlfn.ISFORMULA(A29)</formula>
    </cfRule>
  </conditionalFormatting>
  <conditionalFormatting sqref="D2:H64">
    <cfRule type="expression" dxfId="14" priority="1" stopIfTrue="1">
      <formula>$D2=""</formula>
    </cfRule>
    <cfRule type="expression" dxfId="13" priority="2">
      <formula>MOD(ROW(),2)=0</formula>
    </cfRule>
  </conditionalFormatting>
  <dataValidations count="3">
    <dataValidation type="list" allowBlank="1" showInputMessage="1" showErrorMessage="1" sqref="B2:B4" xr:uid="{DBF1F258-8724-4D13-872E-C999025FA168}">
      <formula1>lstTrueFalse</formula1>
    </dataValidation>
    <dataValidation type="list" allowBlank="1" showInputMessage="1" showErrorMessage="1" sqref="D65:D103 E65:E103" xr:uid="{4E35E35E-73C3-4152-AC8E-FE812DD22CA4}">
      <formula1>$A$11</formula1>
    </dataValidation>
    <dataValidation type="list" allowBlank="1" showInputMessage="1" showErrorMessage="1" sqref="D2:E64" xr:uid="{F2D4D6AA-D54E-4330-91EF-CE4D1527EE6E}">
      <formula1>_xlfn.ANCHORARRAY($A$11)</formula1>
    </dataValidation>
  </dataValidations>
  <pageMargins left="0.7" right="0.7" top="0.75" bottom="0.75" header="0.3" footer="0.3"/>
  <pageSetup orientation="portrait" horizontalDpi="0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DD4A8B1-7817-42B2-B391-208B82CF28A5}">
          <x14:formula1>
            <xm:f>'supporting tables'!$U$2:$U$9</xm:f>
          </x14:formula1>
          <xm:sqref>G2:G10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AC66-A117-42FC-A2D1-831558E5E969}">
  <dimension ref="A1:H11"/>
  <sheetViews>
    <sheetView showGridLines="0" zoomScale="115" zoomScaleNormal="115" workbookViewId="0">
      <selection activeCell="F19" sqref="F19"/>
    </sheetView>
  </sheetViews>
  <sheetFormatPr defaultRowHeight="14.6"/>
  <cols>
    <col min="1" max="2" width="12.15234375" bestFit="1" customWidth="1"/>
    <col min="3" max="3" width="17.3828125" bestFit="1" customWidth="1"/>
    <col min="4" max="4" width="43.3046875" hidden="1" customWidth="1"/>
    <col min="5" max="5" width="9.69140625" customWidth="1"/>
    <col min="6" max="6" width="57.3828125" customWidth="1"/>
    <col min="8" max="8" width="0" hidden="1" customWidth="1"/>
    <col min="10" max="10" width="10.84375" bestFit="1" customWidth="1"/>
  </cols>
  <sheetData>
    <row r="1" spans="1:8">
      <c r="A1" s="4" t="s">
        <v>2</v>
      </c>
      <c r="B1" s="4" t="s">
        <v>4</v>
      </c>
      <c r="C1" s="4" t="s">
        <v>139</v>
      </c>
      <c r="D1" s="4" t="s">
        <v>5</v>
      </c>
      <c r="F1" s="4" t="s">
        <v>137</v>
      </c>
      <c r="H1" s="4" t="s">
        <v>126</v>
      </c>
    </row>
    <row r="2" spans="1:8">
      <c r="A2" t="s">
        <v>128</v>
      </c>
      <c r="B2" t="s">
        <v>130</v>
      </c>
      <c r="C2" t="s">
        <v>129</v>
      </c>
      <c r="D2" t="str">
        <f>_xlfn.TEXTJOIN("",TRUE,state!$A2,"--&gt;"&amp;state!$B2&amp;": "&amp;state!$C2)</f>
        <v>[*]--&gt;step1: start</v>
      </c>
      <c r="F2" t="str" cm="1">
        <f t="array" ref="F2:F11">_xlfn.VSTACK(
"```mermaid","",
"stateDiagram-v2",
state[mmSyntax])</f>
        <v>```mermaid</v>
      </c>
      <c r="H2" t="str" cm="1">
        <f t="array" ref="H2:H6">_xlfn._xlws.SORT(_xlfn.UNIQUE(_xlfn.VSTACK(_xlfn._xlws.FILTER(A:A,(A:A&lt;&gt;"source")*(A:A&lt;&gt;"")),_xlfn._xlws.FILTER(B:B,(B:B&lt;&gt;"target")*(B:B&lt;&gt;"")))))</f>
        <v>[*]</v>
      </c>
    </row>
    <row r="3" spans="1:8">
      <c r="A3" t="s">
        <v>130</v>
      </c>
      <c r="B3" t="s">
        <v>131</v>
      </c>
      <c r="C3" t="s">
        <v>135</v>
      </c>
      <c r="D3" t="str">
        <f>_xlfn.TEXTJOIN("",TRUE,state!$A3,"--&gt;"&amp;state!$B3&amp;": "&amp;state!$C3)</f>
        <v>step1--&gt;step2: goto step2</v>
      </c>
      <c r="F3" t="str">
        <v/>
      </c>
      <c r="H3" t="str">
        <v>step1</v>
      </c>
    </row>
    <row r="4" spans="1:8">
      <c r="A4" t="s">
        <v>131</v>
      </c>
      <c r="B4" t="s">
        <v>130</v>
      </c>
      <c r="C4" t="s">
        <v>134</v>
      </c>
      <c r="D4" t="str">
        <f>_xlfn.TEXTJOIN("",TRUE,state!$A4,"--&gt;"&amp;state!$B4&amp;": "&amp;state!$C4)</f>
        <v>step2--&gt;step1: goto step1</v>
      </c>
      <c r="F4" t="str">
        <v>stateDiagram-v2</v>
      </c>
      <c r="H4" t="str">
        <v>step2</v>
      </c>
    </row>
    <row r="5" spans="1:8">
      <c r="A5" t="s">
        <v>132</v>
      </c>
      <c r="B5" t="s">
        <v>133</v>
      </c>
      <c r="D5" t="str">
        <f>_xlfn.TEXTJOIN("",TRUE,state!$A5,"--&gt;"&amp;state!$B5&amp;": "&amp;state!$C5)</f>
        <v xml:space="preserve">step3--&gt;step4: </v>
      </c>
      <c r="F5" t="str">
        <v>[*]--&gt;step1: start</v>
      </c>
      <c r="H5" t="str">
        <v>step3</v>
      </c>
    </row>
    <row r="6" spans="1:8">
      <c r="A6" t="s">
        <v>132</v>
      </c>
      <c r="B6" t="s">
        <v>130</v>
      </c>
      <c r="C6" t="s">
        <v>134</v>
      </c>
      <c r="D6" t="str">
        <f>_xlfn.TEXTJOIN("",TRUE,state!$A6,"--&gt;"&amp;state!$B6&amp;": "&amp;state!$C6)</f>
        <v>step3--&gt;step1: goto step1</v>
      </c>
      <c r="F6" t="str">
        <v>step1--&gt;step2: goto step2</v>
      </c>
      <c r="H6" t="str">
        <v>step4</v>
      </c>
    </row>
    <row r="7" spans="1:8">
      <c r="A7" t="s">
        <v>132</v>
      </c>
      <c r="B7" t="s">
        <v>131</v>
      </c>
      <c r="C7" t="s">
        <v>138</v>
      </c>
      <c r="D7" t="str">
        <f>_xlfn.TEXTJOIN("",TRUE,state!$A7,"--&gt;"&amp;state!$B7&amp;": "&amp;state!$C7)</f>
        <v>step3--&gt;step2: goto step 1</v>
      </c>
      <c r="F7" s="1" t="str">
        <v>step2--&gt;step1: goto step1</v>
      </c>
    </row>
    <row r="8" spans="1:8">
      <c r="A8" t="s">
        <v>133</v>
      </c>
      <c r="B8" t="s">
        <v>128</v>
      </c>
      <c r="C8" t="s">
        <v>107</v>
      </c>
      <c r="D8" t="str">
        <f>_xlfn.TEXTJOIN("",TRUE,state!$A8,"--&gt;"&amp;state!$B8&amp;": "&amp;state!$C8)</f>
        <v>step4--&gt;[*]: end</v>
      </c>
      <c r="F8" t="str">
        <v xml:space="preserve">step3--&gt;step4: </v>
      </c>
    </row>
    <row r="9" spans="1:8">
      <c r="F9" t="str">
        <v>step3--&gt;step1: goto step1</v>
      </c>
    </row>
    <row r="10" spans="1:8">
      <c r="F10" t="str">
        <v>step3--&gt;step2: goto step 1</v>
      </c>
    </row>
    <row r="11" spans="1:8">
      <c r="F11" t="str">
        <v>step4--&gt;[*]: end</v>
      </c>
    </row>
  </sheetData>
  <conditionalFormatting sqref="A2:D8">
    <cfRule type="expression" dxfId="12" priority="1" stopIfTrue="1">
      <formula>$A2=""</formula>
    </cfRule>
    <cfRule type="expression" dxfId="11" priority="2">
      <formula>MOD(ROW(),2)=0</formula>
    </cfRule>
  </conditionalFormatting>
  <dataValidations count="2">
    <dataValidation type="list" allowBlank="1" showInputMessage="1" showErrorMessage="1" sqref="A2:B8" xr:uid="{D9D56CFC-1DB1-4AFD-9F99-F19EB15EC836}">
      <formula1>_xlfn.ANCHORARRAY($H$2)</formula1>
    </dataValidation>
    <dataValidation type="list" allowBlank="1" showInputMessage="1" showErrorMessage="1" sqref="A9:B47" xr:uid="{984CF140-4F46-4686-BCF3-0824E10E5B78}">
      <formula1>$H$2</formula1>
    </dataValidation>
  </dataValidation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D779-D0FF-4298-9FF1-908237A40BA4}">
  <dimension ref="A1:O33"/>
  <sheetViews>
    <sheetView showGridLines="0" zoomScale="115" zoomScaleNormal="115" workbookViewId="0">
      <selection activeCell="I16" sqref="I16"/>
    </sheetView>
  </sheetViews>
  <sheetFormatPr defaultRowHeight="14.6"/>
  <cols>
    <col min="1" max="1" width="10.15234375" bestFit="1" customWidth="1"/>
    <col min="2" max="2" width="16.15234375" bestFit="1" customWidth="1"/>
    <col min="3" max="3" width="20" hidden="1" customWidth="1"/>
    <col min="4" max="4" width="5.53515625" customWidth="1"/>
    <col min="5" max="5" width="10" customWidth="1"/>
    <col min="6" max="6" width="8.3828125" bestFit="1" customWidth="1"/>
    <col min="7" max="7" width="8.84375" bestFit="1" customWidth="1"/>
    <col min="8" max="8" width="11.15234375" hidden="1" customWidth="1"/>
    <col min="9" max="9" width="5.3046875" bestFit="1" customWidth="1"/>
    <col min="10" max="10" width="9.84375" customWidth="1"/>
    <col min="11" max="12" width="7.3828125" customWidth="1"/>
    <col min="13" max="13" width="25.15234375" hidden="1" customWidth="1"/>
    <col min="14" max="14" width="9.3046875" customWidth="1"/>
    <col min="15" max="15" width="26.3046875" bestFit="1" customWidth="1"/>
    <col min="16" max="16" width="10.84375" bestFit="1" customWidth="1"/>
  </cols>
  <sheetData>
    <row r="1" spans="1:15">
      <c r="A1" t="s">
        <v>147</v>
      </c>
      <c r="B1" t="s">
        <v>148</v>
      </c>
      <c r="C1" t="s">
        <v>5</v>
      </c>
      <c r="E1" t="s">
        <v>160</v>
      </c>
      <c r="F1" t="s">
        <v>161</v>
      </c>
      <c r="G1" t="s">
        <v>162</v>
      </c>
      <c r="H1" t="s">
        <v>5</v>
      </c>
      <c r="J1" s="4" t="s">
        <v>153</v>
      </c>
      <c r="K1" s="4" t="s">
        <v>154</v>
      </c>
      <c r="L1" s="4" t="s">
        <v>155</v>
      </c>
      <c r="M1" s="4" t="s">
        <v>5</v>
      </c>
      <c r="O1" s="4" t="s">
        <v>137</v>
      </c>
    </row>
    <row r="2" spans="1:15">
      <c r="A2" t="s">
        <v>0</v>
      </c>
      <c r="B2" t="s">
        <v>146</v>
      </c>
      <c r="C2" t="str">
        <f>_xlfn.TEXTJOIN(" ",TRUE,quadElement[[#This Row],[Element]:[Value]])</f>
        <v>title Example Quadrant</v>
      </c>
      <c r="E2" t="s">
        <v>156</v>
      </c>
      <c r="F2" t="s">
        <v>157</v>
      </c>
      <c r="G2" t="s">
        <v>158</v>
      </c>
      <c r="H2" t="str">
        <f>quadAxis[[#This Row],[Axis]]&amp;" " &amp; quadAxis[[#This Row],[lowLabel]]&amp;" --&gt; "&amp;quadAxis[[#This Row],[highLabel]]</f>
        <v>x-axis low --&gt; high</v>
      </c>
      <c r="J2" t="s">
        <v>312</v>
      </c>
      <c r="K2">
        <v>0.4</v>
      </c>
      <c r="L2">
        <v>0.7</v>
      </c>
      <c r="M2" t="str">
        <f t="shared" ref="M2:M8" si="0">J2&amp;": ["&amp;K2&amp;", "&amp;L2&amp;"]"</f>
        <v>Label 1: [0.4, 0.7]</v>
      </c>
      <c r="O2" t="str" cm="1">
        <f t="array" ref="O2:O18">_xlfn.VSTACK(
"```mermaid","",
"quadrantChart",
quadElement[mmSyntax],
quadAxis[mmSyntax],
quadBuild[mmSyntax])</f>
        <v>```mermaid</v>
      </c>
    </row>
    <row r="3" spans="1:15">
      <c r="A3" t="s">
        <v>142</v>
      </c>
      <c r="B3" t="s">
        <v>149</v>
      </c>
      <c r="C3" t="str">
        <f>_xlfn.TEXTJOIN(" ",TRUE,quadElement[[#This Row],[Element]:[Value]])</f>
        <v>quadrant-1 Quad 1</v>
      </c>
      <c r="E3" t="s">
        <v>159</v>
      </c>
      <c r="F3" t="s">
        <v>157</v>
      </c>
      <c r="G3" t="s">
        <v>158</v>
      </c>
      <c r="H3" t="str">
        <f>quadAxis[[#This Row],[Axis]]&amp;" " &amp; quadAxis[[#This Row],[lowLabel]]&amp;" --&gt; "&amp;quadAxis[[#This Row],[highLabel]]</f>
        <v>y-axis low --&gt; high</v>
      </c>
      <c r="J3" t="s">
        <v>313</v>
      </c>
      <c r="K3">
        <v>0.56000000000000005</v>
      </c>
      <c r="L3">
        <v>0.98</v>
      </c>
      <c r="M3" t="str">
        <f t="shared" si="0"/>
        <v>Label 2: [0.56, 0.98]</v>
      </c>
      <c r="O3" t="str">
        <v/>
      </c>
    </row>
    <row r="4" spans="1:15">
      <c r="A4" t="s">
        <v>143</v>
      </c>
      <c r="B4" t="s">
        <v>150</v>
      </c>
      <c r="C4" t="str">
        <f>_xlfn.TEXTJOIN(" ",TRUE,quadElement[[#This Row],[Element]:[Value]])</f>
        <v>quadrant-2 Quad 2</v>
      </c>
      <c r="J4" t="s">
        <v>314</v>
      </c>
      <c r="K4">
        <v>0.09</v>
      </c>
      <c r="L4">
        <v>0.35</v>
      </c>
      <c r="M4" t="str">
        <f t="shared" si="0"/>
        <v>Label 3: [0.09, 0.35]</v>
      </c>
      <c r="O4" t="str">
        <v>quadrantChart</v>
      </c>
    </row>
    <row r="5" spans="1:15">
      <c r="A5" t="s">
        <v>144</v>
      </c>
      <c r="B5" t="s">
        <v>151</v>
      </c>
      <c r="C5" t="str">
        <f>_xlfn.TEXTJOIN(" ",TRUE,quadElement[[#This Row],[Element]:[Value]])</f>
        <v>quadrant-3 Quad 3</v>
      </c>
      <c r="J5" t="s">
        <v>315</v>
      </c>
      <c r="K5">
        <v>0.67</v>
      </c>
      <c r="L5">
        <v>0.83</v>
      </c>
      <c r="M5" t="str">
        <f t="shared" si="0"/>
        <v>Label 4: [0.67, 0.83]</v>
      </c>
      <c r="O5" t="str">
        <v>title Example Quadrant</v>
      </c>
    </row>
    <row r="6" spans="1:15">
      <c r="A6" t="s">
        <v>145</v>
      </c>
      <c r="B6" t="s">
        <v>152</v>
      </c>
      <c r="C6" t="str">
        <f>_xlfn.TEXTJOIN(" ",TRUE,quadElement[[#This Row],[Element]:[Value]])</f>
        <v>quadrant-4 Quad 4</v>
      </c>
      <c r="J6" t="s">
        <v>316</v>
      </c>
      <c r="K6">
        <v>0.75</v>
      </c>
      <c r="L6">
        <v>0.92</v>
      </c>
      <c r="M6" t="str">
        <f t="shared" si="0"/>
        <v>Label 5: [0.75, 0.92]</v>
      </c>
      <c r="O6" t="str">
        <v>quadrant-1 Quad 1</v>
      </c>
    </row>
    <row r="7" spans="1:15">
      <c r="J7" t="s">
        <v>317</v>
      </c>
      <c r="K7">
        <v>0.01</v>
      </c>
      <c r="L7">
        <v>0.68</v>
      </c>
      <c r="M7" t="str">
        <f t="shared" si="0"/>
        <v>Label 6: [0.01, 0.68]</v>
      </c>
      <c r="O7" s="1" t="str">
        <v>quadrant-2 Quad 2</v>
      </c>
    </row>
    <row r="8" spans="1:15">
      <c r="J8" t="s">
        <v>318</v>
      </c>
      <c r="K8">
        <v>0.4</v>
      </c>
      <c r="L8">
        <v>0.37</v>
      </c>
      <c r="M8" t="str">
        <f t="shared" si="0"/>
        <v>Label 7: [0.4, 0.37]</v>
      </c>
      <c r="O8" t="str">
        <v>quadrant-3 Quad 3</v>
      </c>
    </row>
    <row r="9" spans="1:15">
      <c r="O9" t="str">
        <v>quadrant-4 Quad 4</v>
      </c>
    </row>
    <row r="10" spans="1:15">
      <c r="O10" t="str">
        <v>x-axis low --&gt; high</v>
      </c>
    </row>
    <row r="11" spans="1:15">
      <c r="O11" t="str">
        <v>y-axis low --&gt; high</v>
      </c>
    </row>
    <row r="12" spans="1:15">
      <c r="O12" t="str">
        <v>Label 1: [0.4, 0.7]</v>
      </c>
    </row>
    <row r="13" spans="1:15">
      <c r="O13" t="str">
        <v>Label 2: [0.56, 0.98]</v>
      </c>
    </row>
    <row r="14" spans="1:15">
      <c r="O14" t="str">
        <v>Label 3: [0.09, 0.35]</v>
      </c>
    </row>
    <row r="15" spans="1:15">
      <c r="O15" t="str">
        <v>Label 4: [0.67, 0.83]</v>
      </c>
    </row>
    <row r="16" spans="1:15">
      <c r="O16" t="str">
        <v>Label 5: [0.75, 0.92]</v>
      </c>
    </row>
    <row r="17" spans="5:15">
      <c r="O17" t="str">
        <v>Label 6: [0.01, 0.68]</v>
      </c>
    </row>
    <row r="18" spans="5:15">
      <c r="O18" t="str">
        <v>Label 7: [0.4, 0.37]</v>
      </c>
    </row>
    <row r="29" spans="5:15">
      <c r="E29" s="2"/>
    </row>
    <row r="30" spans="5:15">
      <c r="E30" s="2"/>
    </row>
    <row r="31" spans="5:15">
      <c r="E31" s="2"/>
    </row>
    <row r="32" spans="5:15">
      <c r="E32" s="2"/>
    </row>
    <row r="33" spans="5:5">
      <c r="E33" s="2"/>
    </row>
  </sheetData>
  <conditionalFormatting sqref="E29:E33">
    <cfRule type="expression" dxfId="10" priority="3">
      <formula>_xlfn.ISFORMULA(E29)</formula>
    </cfRule>
  </conditionalFormatting>
  <conditionalFormatting sqref="F17:J64">
    <cfRule type="expression" dxfId="9" priority="1" stopIfTrue="1">
      <formula>$F17=""</formula>
    </cfRule>
    <cfRule type="expression" dxfId="8" priority="2">
      <formula>MOD(ROW(),2)=0</formula>
    </cfRule>
  </conditionalFormatting>
  <conditionalFormatting sqref="J2:M16">
    <cfRule type="expression" dxfId="7" priority="23" stopIfTrue="1">
      <formula>$J2=""</formula>
    </cfRule>
    <cfRule type="expression" dxfId="6" priority="24">
      <formula>MOD(ROW(),2)=0</formula>
    </cfRule>
  </conditionalFormatting>
  <dataValidations count="3">
    <dataValidation type="decimal" allowBlank="1" showInputMessage="1" showErrorMessage="1" sqref="K2:L8" xr:uid="{AFF01507-DDCC-463C-B841-05A4FEC657E7}">
      <formula1>0</formula1>
      <formula2>1</formula2>
    </dataValidation>
    <dataValidation type="list" allowBlank="1" showInputMessage="1" showErrorMessage="1" sqref="F17:H64 J9:K16" xr:uid="{8ADAD223-ADDB-403E-9D76-F8720A4928DD}">
      <formula1>_xlfn.ANCHORARRAY(#REF!)</formula1>
    </dataValidation>
    <dataValidation type="list" allowBlank="1" showInputMessage="1" showErrorMessage="1" sqref="F65:H103" xr:uid="{E496BCF2-E4CD-4B6F-B62C-1AF30D033A27}">
      <formula1>#REF!</formula1>
    </dataValidation>
  </dataValidations>
  <pageMargins left="0.7" right="0.7" top="0.75" bottom="0.75" header="0.3" footer="0.3"/>
  <pageSetup orientation="portrait" horizontalDpi="0" verticalDpi="0" r:id="rId1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270D-A75A-40A0-BEB2-8C54F00A819C}">
  <dimension ref="A1:P157"/>
  <sheetViews>
    <sheetView showGridLines="0" zoomScaleNormal="100" workbookViewId="0">
      <selection activeCell="L4" sqref="L4:L11"/>
    </sheetView>
  </sheetViews>
  <sheetFormatPr defaultRowHeight="14.6"/>
  <cols>
    <col min="1" max="1" width="18.3828125" customWidth="1"/>
    <col min="2" max="2" width="11.69140625" bestFit="1" customWidth="1"/>
    <col min="3" max="3" width="19.15234375" customWidth="1"/>
    <col min="4" max="4" width="19" hidden="1" customWidth="1"/>
    <col min="5" max="5" width="10" customWidth="1"/>
    <col min="6" max="7" width="12.15234375" bestFit="1" customWidth="1"/>
    <col min="8" max="8" width="6.15234375" customWidth="1"/>
    <col min="9" max="9" width="17.3828125" bestFit="1" customWidth="1"/>
    <col min="10" max="10" width="43.3046875" hidden="1" customWidth="1"/>
    <col min="11" max="11" width="9.69140625" customWidth="1"/>
    <col min="12" max="12" width="57.3828125" customWidth="1"/>
    <col min="14" max="15" width="9.3046875" hidden="1" customWidth="1"/>
    <col min="16" max="16" width="0" hidden="1" customWidth="1"/>
  </cols>
  <sheetData>
    <row r="1" spans="1:16">
      <c r="A1" s="4" t="s">
        <v>140</v>
      </c>
      <c r="B1" s="15" t="s">
        <v>29</v>
      </c>
      <c r="F1" s="4" t="s">
        <v>2</v>
      </c>
      <c r="G1" s="4" t="s">
        <v>4</v>
      </c>
      <c r="H1" s="4" t="s">
        <v>311</v>
      </c>
      <c r="I1" s="4" t="s">
        <v>139</v>
      </c>
      <c r="J1" s="4" t="s">
        <v>5</v>
      </c>
      <c r="L1" s="4" t="s">
        <v>137</v>
      </c>
      <c r="N1" t="str" cm="1">
        <f t="array" ref="N1:N14">flownodes[nodeType]</f>
        <v>square</v>
      </c>
      <c r="O1" s="4" t="s">
        <v>126</v>
      </c>
      <c r="P1" t="str" cm="1">
        <f t="array" ref="P1:P157">_xlfn._xlws.SORT(icon[Display])</f>
        <v>barcode</v>
      </c>
    </row>
    <row r="2" spans="1:16">
      <c r="F2" t="s">
        <v>129</v>
      </c>
      <c r="G2" t="s">
        <v>130</v>
      </c>
      <c r="I2" t="s">
        <v>129</v>
      </c>
      <c r="J2" t="str">
        <f>IF(F2="","",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1(((fa:fa-bell start)))--&gt;|start|2(step1)</v>
      </c>
      <c r="L2" t="str" cm="1">
        <f t="array" ref="L2:L11">_xlfn.VSTACK(
"```mermaid","",
"flowchart TD",
flow[mmSyntax]
)</f>
        <v>```mermaid</v>
      </c>
      <c r="N2" t="str">
        <v>rounded box</v>
      </c>
      <c r="O2" t="str" cm="1">
        <f t="array" ref="O2:O7">(_xlfn.UNIQUE(_xlfn.VSTACK(_xlfn._xlws.FILTER(F:F,(F:F&lt;&gt;"source")*(F:F&lt;&gt;"")),_xlfn._xlws.FILTER(G:G,(G:G&lt;&gt;"target")*(G:G&lt;&gt;"")))))</f>
        <v>start</v>
      </c>
      <c r="P2" t="str">
        <v>battery-empty</v>
      </c>
    </row>
    <row r="3" spans="1:16">
      <c r="A3" s="4" t="s">
        <v>141</v>
      </c>
      <c r="B3" s="4" t="s">
        <v>30</v>
      </c>
      <c r="C3" s="4" t="s">
        <v>163</v>
      </c>
      <c r="D3" s="4" t="s">
        <v>5</v>
      </c>
      <c r="F3" t="s">
        <v>130</v>
      </c>
      <c r="G3" t="s">
        <v>131</v>
      </c>
      <c r="I3" t="s">
        <v>135</v>
      </c>
      <c r="J3" t="str">
        <f>IF(F3="","",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2(step1)--&gt;|goto step2|3[(fa:fa-database step2)]</v>
      </c>
      <c r="L3" t="str">
        <v/>
      </c>
      <c r="N3" t="str">
        <v>pill</v>
      </c>
      <c r="O3" t="str">
        <v>step1</v>
      </c>
      <c r="P3" t="str">
        <v>battery-full</v>
      </c>
    </row>
    <row r="4" spans="1:16">
      <c r="A4" s="17" t="s">
        <v>129</v>
      </c>
      <c r="B4" s="17" t="s">
        <v>31</v>
      </c>
      <c r="C4" s="17" t="s">
        <v>171</v>
      </c>
      <c r="D4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(((fa:fa-bell start)))</v>
      </c>
      <c r="F4" t="s">
        <v>131</v>
      </c>
      <c r="G4" t="s">
        <v>130</v>
      </c>
      <c r="J4" t="str">
        <f>IF(F4="","",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3[(fa:fa-database step2)]--&gt;2(step1)</v>
      </c>
      <c r="L4" t="str">
        <v>flowchart TD</v>
      </c>
      <c r="N4" t="str">
        <v>database</v>
      </c>
      <c r="O4" t="str">
        <v>step2</v>
      </c>
      <c r="P4" t="str">
        <v>battery-half</v>
      </c>
    </row>
    <row r="5" spans="1:16">
      <c r="A5" s="17" t="s">
        <v>131</v>
      </c>
      <c r="B5" s="17" t="s">
        <v>32</v>
      </c>
      <c r="C5" s="17" t="s">
        <v>32</v>
      </c>
      <c r="D5" s="17" t="str">
        <f>(_xlfn.XLOOKUP(flowObjects12[[#This Row],[shape]],flownodes[nodeType],flownodes[mmPrefix],"")&amp;_xlfn.XLOOKUP(flowObjects12[[#This Row],[icon]],icon[Display],icon[Icon]," ")&amp;" "&amp;flowObjects12[[#This Row],[object]]&amp;_xlfn.XLOOKUP(flowObjects12[[#This Row],[shape]],flownodes[nodeType],flownodes[mmSuffix],""))</f>
        <v>[(fa:fa-database step2)]</v>
      </c>
      <c r="F5" t="s">
        <v>132</v>
      </c>
      <c r="G5" t="s">
        <v>133</v>
      </c>
      <c r="I5" t="s">
        <v>136</v>
      </c>
      <c r="J5" t="str">
        <f>IF(F5="","",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step4|5(step4)</v>
      </c>
      <c r="L5" t="str">
        <v>1(((fa:fa-bell start)))--&gt;|start|2(step1)</v>
      </c>
      <c r="N5" t="str">
        <v>circle</v>
      </c>
      <c r="O5" t="str">
        <v>step3</v>
      </c>
      <c r="P5" t="str">
        <v>battery-quarter</v>
      </c>
    </row>
    <row r="6" spans="1:16">
      <c r="F6" t="s">
        <v>132</v>
      </c>
      <c r="G6" t="s">
        <v>130</v>
      </c>
      <c r="I6" t="s">
        <v>134</v>
      </c>
      <c r="J6" t="str">
        <f>IF(F6="","",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step1|2(step1)</v>
      </c>
      <c r="L6" t="str">
        <v>2(step1)--&gt;|goto step2|3[(fa:fa-database step2)]</v>
      </c>
      <c r="N6" t="str">
        <v>subroutine</v>
      </c>
      <c r="O6" t="str">
        <v>step4</v>
      </c>
      <c r="P6" t="str">
        <v>battery-three-quarters</v>
      </c>
    </row>
    <row r="7" spans="1:16">
      <c r="F7" t="s">
        <v>132</v>
      </c>
      <c r="G7" t="s">
        <v>131</v>
      </c>
      <c r="I7" t="s">
        <v>138</v>
      </c>
      <c r="J7" t="str">
        <f>IF(F7="","",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4(step3)--&gt;|goto step 1|3[(fa:fa-database step2)]</v>
      </c>
      <c r="L7" s="1" t="str">
        <v>3[(fa:fa-database step2)]--&gt;2(step1)</v>
      </c>
      <c r="N7" t="str">
        <v>flag</v>
      </c>
      <c r="O7" t="str">
        <v>end</v>
      </c>
      <c r="P7" t="str">
        <v>bell</v>
      </c>
    </row>
    <row r="8" spans="1:16">
      <c r="F8" t="s">
        <v>133</v>
      </c>
      <c r="G8" t="s">
        <v>107</v>
      </c>
      <c r="I8" t="s">
        <v>107</v>
      </c>
      <c r="J8" t="str">
        <f>IF(F8="","",
_xlfn.XMATCH(flow[[#This Row],[source]],O:O)-1&amp;_xlfn.XLOOKUP(flow[[#This Row],[source]],flowObjects12[object],flowObjects12[mmSyntax],_xlfn.XLOOKUP($B$1,flownodes[nodeType],flownodes[mmPrefix])&amp;flow[[#This Row],[source]]&amp;_xlfn.XLOOKUP($B$1,flownodes[nodeType],flownodes[mmSuffix]))
&amp;
IF(flow[[#This Row],[source]]="","",IF(flow[[#This Row],[dir]]="","--&gt;",flow[[#This Row],[dir]])
&amp;
IF(flow[[#This Row],[label]]="","","|"&amp;flow[[#This Row],[label]]&amp;"|"))
&amp;
_xlfn.XMATCH(flow[[#This Row],[target]],O:O)-1&amp;_xlfn.XLOOKUP(flow[[#This Row],[target]],flowObjects12[object],flowObjects12[mmSyntax],_xlfn.XLOOKUP($B$1,flownodes[nodeType],flownodes[mmPrefix])&amp;flow[[#This Row],[target]]&amp;_xlfn.XLOOKUP($B$1,flownodes[nodeType],flownodes[mmSuffix])))</f>
        <v>5(step4)--&gt;|end|6(end)</v>
      </c>
      <c r="L8" t="str">
        <v>4(step3)--&gt;|goto step4|5(step4)</v>
      </c>
      <c r="N8" t="str">
        <v>rhombus</v>
      </c>
      <c r="P8" t="str">
        <v>bell-slash</v>
      </c>
    </row>
    <row r="9" spans="1:16">
      <c r="L9" t="str">
        <v>4(step3)--&gt;|goto step1|2(step1)</v>
      </c>
      <c r="N9" t="str">
        <v>parallelogram</v>
      </c>
      <c r="P9" t="str">
        <v>bolt</v>
      </c>
    </row>
    <row r="10" spans="1:16">
      <c r="L10" t="str">
        <v>4(step3)--&gt;|goto step 1|3[(fa:fa-database step2)]</v>
      </c>
      <c r="N10" t="str">
        <v>hexagon</v>
      </c>
      <c r="P10" t="str">
        <v>bookmark</v>
      </c>
    </row>
    <row r="11" spans="1:16">
      <c r="L11" t="str">
        <v>5(step4)--&gt;|end|6(end)</v>
      </c>
      <c r="N11" t="str">
        <v>parallelogram alt</v>
      </c>
      <c r="P11" t="str">
        <v>bug</v>
      </c>
    </row>
    <row r="12" spans="1:16">
      <c r="N12" t="str">
        <v>trapezoid</v>
      </c>
      <c r="P12" t="str">
        <v>building</v>
      </c>
    </row>
    <row r="13" spans="1:16">
      <c r="N13" t="str">
        <v>trapezoid alt</v>
      </c>
      <c r="P13" t="str">
        <v>calendar</v>
      </c>
    </row>
    <row r="14" spans="1:16">
      <c r="N14" t="str">
        <v>double circle</v>
      </c>
      <c r="P14" t="str">
        <v>calendar-alt</v>
      </c>
    </row>
    <row r="15" spans="1:16">
      <c r="P15" t="str">
        <v>calendar-check</v>
      </c>
    </row>
    <row r="16" spans="1:16">
      <c r="P16" t="str">
        <v>calendar-minus</v>
      </c>
    </row>
    <row r="17" spans="5:16">
      <c r="P17" t="str">
        <v>calendar-plus</v>
      </c>
    </row>
    <row r="18" spans="5:16">
      <c r="P18" t="str">
        <v>calendar-times</v>
      </c>
    </row>
    <row r="19" spans="5:16">
      <c r="P19" t="str">
        <v>car</v>
      </c>
    </row>
    <row r="20" spans="5:16">
      <c r="P20" t="str">
        <v>cart-arrow-down</v>
      </c>
    </row>
    <row r="21" spans="5:16">
      <c r="P21" t="str">
        <v>cart-plus</v>
      </c>
    </row>
    <row r="22" spans="5:16">
      <c r="P22" t="str">
        <v>clock</v>
      </c>
    </row>
    <row r="23" spans="5:16">
      <c r="P23" t="str">
        <v>cloud-rain</v>
      </c>
    </row>
    <row r="24" spans="5:16">
      <c r="P24" t="str">
        <v>code</v>
      </c>
    </row>
    <row r="25" spans="5:16">
      <c r="P25" t="str">
        <v>code-branch</v>
      </c>
    </row>
    <row r="26" spans="5:16">
      <c r="P26" t="str">
        <v>comment</v>
      </c>
    </row>
    <row r="27" spans="5:16">
      <c r="P27" t="str">
        <v>comment</v>
      </c>
    </row>
    <row r="28" spans="5:16">
      <c r="P28" t="str">
        <v>comment-alt</v>
      </c>
    </row>
    <row r="29" spans="5:16">
      <c r="E29" s="2"/>
      <c r="P29" t="str">
        <v>comments</v>
      </c>
    </row>
    <row r="30" spans="5:16">
      <c r="E30" s="2"/>
      <c r="P30" t="str">
        <v>comment-slash</v>
      </c>
    </row>
    <row r="31" spans="5:16">
      <c r="E31" s="2"/>
      <c r="P31" t="str">
        <v>compass</v>
      </c>
    </row>
    <row r="32" spans="5:16">
      <c r="E32" s="2"/>
      <c r="P32" t="str">
        <v>database</v>
      </c>
    </row>
    <row r="33" spans="5:16">
      <c r="E33" s="2"/>
      <c r="P33" t="str">
        <v>desktop</v>
      </c>
    </row>
    <row r="34" spans="5:16">
      <c r="P34" t="str">
        <v>door-closed</v>
      </c>
    </row>
    <row r="35" spans="5:16">
      <c r="P35" t="str">
        <v>door-open</v>
      </c>
    </row>
    <row r="36" spans="5:16">
      <c r="P36" t="str">
        <v>download</v>
      </c>
    </row>
    <row r="37" spans="5:16">
      <c r="P37" t="str">
        <v>ethernet</v>
      </c>
    </row>
    <row r="38" spans="5:16">
      <c r="P38" t="str">
        <v>exclamation</v>
      </c>
    </row>
    <row r="39" spans="5:16">
      <c r="P39" t="str">
        <v>exclamation-circle</v>
      </c>
    </row>
    <row r="40" spans="5:16">
      <c r="P40" t="str">
        <v>exclamation-triangle</v>
      </c>
    </row>
    <row r="41" spans="5:16">
      <c r="P41" t="str">
        <v>eye</v>
      </c>
    </row>
    <row r="42" spans="5:16">
      <c r="P42" t="str">
        <v>eye-slash</v>
      </c>
    </row>
    <row r="43" spans="5:16">
      <c r="P43" t="str">
        <v>file</v>
      </c>
    </row>
    <row r="44" spans="5:16">
      <c r="P44" t="str">
        <v>file</v>
      </c>
    </row>
    <row r="45" spans="5:16">
      <c r="P45" t="str">
        <v>file-alt</v>
      </c>
    </row>
    <row r="46" spans="5:16">
      <c r="P46" t="str">
        <v>file-alt</v>
      </c>
    </row>
    <row r="47" spans="5:16">
      <c r="P47" t="str">
        <v>file-code</v>
      </c>
    </row>
    <row r="48" spans="5:16">
      <c r="P48" t="str">
        <v>filter</v>
      </c>
    </row>
    <row r="49" spans="16:16">
      <c r="P49" t="str">
        <v>flag</v>
      </c>
    </row>
    <row r="50" spans="16:16">
      <c r="P50" t="str">
        <v>folder</v>
      </c>
    </row>
    <row r="51" spans="16:16">
      <c r="P51" t="str">
        <v>folder</v>
      </c>
    </row>
    <row r="52" spans="16:16">
      <c r="P52" t="str">
        <v>folder-open</v>
      </c>
    </row>
    <row r="53" spans="16:16">
      <c r="P53" t="str">
        <v>folder-open</v>
      </c>
    </row>
    <row r="54" spans="16:16">
      <c r="P54" t="str">
        <v>frown</v>
      </c>
    </row>
    <row r="55" spans="16:16">
      <c r="P55" t="str">
        <v>gas-pump</v>
      </c>
    </row>
    <row r="56" spans="16:16">
      <c r="P56" t="str">
        <v>globe</v>
      </c>
    </row>
    <row r="57" spans="16:16">
      <c r="P57" t="str">
        <v>hdd</v>
      </c>
    </row>
    <row r="58" spans="16:16">
      <c r="P58" t="str">
        <v>home</v>
      </c>
    </row>
    <row r="59" spans="16:16">
      <c r="P59" t="str">
        <v>hourglass</v>
      </c>
    </row>
    <row r="60" spans="16:16">
      <c r="P60" t="str">
        <v>id-badge</v>
      </c>
    </row>
    <row r="61" spans="16:16">
      <c r="P61" t="str">
        <v>id-card</v>
      </c>
    </row>
    <row r="62" spans="16:16">
      <c r="P62" t="str">
        <v>id-card-alt</v>
      </c>
    </row>
    <row r="63" spans="16:16">
      <c r="P63" t="str">
        <v>info</v>
      </c>
    </row>
    <row r="64" spans="16:16">
      <c r="P64" t="str">
        <v>info-circle</v>
      </c>
    </row>
    <row r="65" spans="16:16">
      <c r="P65" t="str">
        <v>keyboard</v>
      </c>
    </row>
    <row r="66" spans="16:16">
      <c r="P66" t="str">
        <v>laptop</v>
      </c>
    </row>
    <row r="67" spans="16:16">
      <c r="P67" t="str">
        <v>layer-group</v>
      </c>
    </row>
    <row r="68" spans="16:16">
      <c r="P68" t="str">
        <v>lightbulb</v>
      </c>
    </row>
    <row r="69" spans="16:16">
      <c r="P69" t="str">
        <v>location-arrow</v>
      </c>
    </row>
    <row r="70" spans="16:16">
      <c r="P70" t="str">
        <v>lock</v>
      </c>
    </row>
    <row r="71" spans="16:16">
      <c r="P71" t="str">
        <v>lock-open</v>
      </c>
    </row>
    <row r="72" spans="16:16">
      <c r="P72" t="str">
        <v>map</v>
      </c>
    </row>
    <row r="73" spans="16:16">
      <c r="P73" t="str">
        <v>map-marker</v>
      </c>
    </row>
    <row r="74" spans="16:16">
      <c r="P74" t="str">
        <v>map-marker</v>
      </c>
    </row>
    <row r="75" spans="16:16">
      <c r="P75" t="str">
        <v>map-marker-alt</v>
      </c>
    </row>
    <row r="76" spans="16:16">
      <c r="P76" t="str">
        <v>map-pin</v>
      </c>
    </row>
    <row r="77" spans="16:16">
      <c r="P77" t="str">
        <v>meh</v>
      </c>
    </row>
    <row r="78" spans="16:16">
      <c r="P78" t="str">
        <v>memory</v>
      </c>
    </row>
    <row r="79" spans="16:16">
      <c r="P79" t="str">
        <v>microphone</v>
      </c>
    </row>
    <row r="80" spans="16:16">
      <c r="P80" t="str">
        <v>microphone</v>
      </c>
    </row>
    <row r="81" spans="16:16">
      <c r="P81" t="str">
        <v>microphone-alt</v>
      </c>
    </row>
    <row r="82" spans="16:16">
      <c r="P82" t="str">
        <v>microphone-alt-slash</v>
      </c>
    </row>
    <row r="83" spans="16:16">
      <c r="P83" t="str">
        <v>microphone-slash</v>
      </c>
    </row>
    <row r="84" spans="16:16">
      <c r="P84" t="str">
        <v>minus</v>
      </c>
    </row>
    <row r="85" spans="16:16">
      <c r="P85" t="str">
        <v>minus-circle</v>
      </c>
    </row>
    <row r="86" spans="16:16">
      <c r="P86" t="str">
        <v>minus-square</v>
      </c>
    </row>
    <row r="87" spans="16:16">
      <c r="P87" t="str">
        <v>mobile</v>
      </c>
    </row>
    <row r="88" spans="16:16">
      <c r="P88" t="str">
        <v>paper-plane</v>
      </c>
    </row>
    <row r="89" spans="16:16">
      <c r="P89" t="str">
        <v>parking</v>
      </c>
    </row>
    <row r="90" spans="16:16">
      <c r="P90" t="str">
        <v>phone</v>
      </c>
    </row>
    <row r="91" spans="16:16">
      <c r="P91" t="str">
        <v>phone-slash</v>
      </c>
    </row>
    <row r="92" spans="16:16">
      <c r="P92" t="str">
        <v>plus</v>
      </c>
    </row>
    <row r="93" spans="16:16">
      <c r="P93" t="str">
        <v>plus-circle</v>
      </c>
    </row>
    <row r="94" spans="16:16">
      <c r="P94" t="str">
        <v>plus-square</v>
      </c>
    </row>
    <row r="95" spans="16:16">
      <c r="P95" t="str">
        <v>poo</v>
      </c>
    </row>
    <row r="96" spans="16:16">
      <c r="P96" t="str">
        <v>power-off</v>
      </c>
    </row>
    <row r="97" spans="16:16">
      <c r="P97" t="str">
        <v>print</v>
      </c>
    </row>
    <row r="98" spans="16:16">
      <c r="P98" t="str">
        <v>print</v>
      </c>
    </row>
    <row r="99" spans="16:16">
      <c r="P99" t="str">
        <v>question</v>
      </c>
    </row>
    <row r="100" spans="16:16">
      <c r="P100" t="str">
        <v>question-circle</v>
      </c>
    </row>
    <row r="101" spans="16:16">
      <c r="P101" t="str">
        <v>recycle</v>
      </c>
    </row>
    <row r="102" spans="16:16">
      <c r="P102" t="str">
        <v>satellite</v>
      </c>
    </row>
    <row r="103" spans="16:16">
      <c r="P103" t="str">
        <v>sd-card</v>
      </c>
    </row>
    <row r="104" spans="16:16">
      <c r="P104" t="str">
        <v>search</v>
      </c>
    </row>
    <row r="105" spans="16:16">
      <c r="P105" t="str">
        <v>search-minus</v>
      </c>
    </row>
    <row r="106" spans="16:16">
      <c r="P106" t="str">
        <v>search-plus</v>
      </c>
    </row>
    <row r="107" spans="16:16">
      <c r="P107" t="str">
        <v>shield-alt</v>
      </c>
    </row>
    <row r="108" spans="16:16">
      <c r="P108" t="str">
        <v>shopping-cart</v>
      </c>
    </row>
    <row r="109" spans="16:16">
      <c r="P109" t="str">
        <v>sign-in-alt</v>
      </c>
    </row>
    <row r="110" spans="16:16">
      <c r="P110" t="str">
        <v>sim-card</v>
      </c>
    </row>
    <row r="111" spans="16:16">
      <c r="P111" t="str">
        <v>smile</v>
      </c>
    </row>
    <row r="112" spans="16:16">
      <c r="P112" t="str">
        <v>snowflake</v>
      </c>
    </row>
    <row r="113" spans="16:16">
      <c r="P113" t="str">
        <v>stopwatch</v>
      </c>
    </row>
    <row r="114" spans="16:16">
      <c r="P114" t="str">
        <v>stream</v>
      </c>
    </row>
    <row r="115" spans="16:16">
      <c r="P115" t="str">
        <v>stream</v>
      </c>
    </row>
    <row r="116" spans="16:16">
      <c r="P116" t="str">
        <v>tablet</v>
      </c>
    </row>
    <row r="117" spans="16:16">
      <c r="P117" t="str">
        <v>terminal</v>
      </c>
    </row>
    <row r="118" spans="16:16">
      <c r="P118" t="str">
        <v>thermometer-empty</v>
      </c>
    </row>
    <row r="119" spans="16:16">
      <c r="P119" t="str">
        <v>thermometer-full</v>
      </c>
    </row>
    <row r="120" spans="16:16">
      <c r="P120" t="str">
        <v>thermometer-half</v>
      </c>
    </row>
    <row r="121" spans="16:16">
      <c r="P121" t="str">
        <v>thermometer-quarter</v>
      </c>
    </row>
    <row r="122" spans="16:16">
      <c r="P122" t="str">
        <v>thermometer-three-quarters</v>
      </c>
    </row>
    <row r="123" spans="16:16">
      <c r="P123" t="str">
        <v>thumbs-down</v>
      </c>
    </row>
    <row r="124" spans="16:16">
      <c r="P124" t="str">
        <v>thumbs-up</v>
      </c>
    </row>
    <row r="125" spans="16:16">
      <c r="P125" t="str">
        <v>thumbtack</v>
      </c>
    </row>
    <row r="126" spans="16:16">
      <c r="P126" t="str">
        <v>ticket-alt</v>
      </c>
    </row>
    <row r="127" spans="16:16">
      <c r="P127" t="str">
        <v>tint</v>
      </c>
    </row>
    <row r="128" spans="16:16">
      <c r="P128" t="str">
        <v>tint-slash</v>
      </c>
    </row>
    <row r="129" spans="16:16">
      <c r="P129" t="str">
        <v>toggle-off</v>
      </c>
    </row>
    <row r="130" spans="16:16">
      <c r="P130" t="str">
        <v>toggle-on</v>
      </c>
    </row>
    <row r="131" spans="16:16">
      <c r="P131" t="str">
        <v>unlock</v>
      </c>
    </row>
    <row r="132" spans="16:16">
      <c r="P132" t="str">
        <v>unlock-alt</v>
      </c>
    </row>
    <row r="133" spans="16:16">
      <c r="P133" t="str">
        <v>upload</v>
      </c>
    </row>
    <row r="134" spans="16:16">
      <c r="P134" t="str">
        <v>user</v>
      </c>
    </row>
    <row r="135" spans="16:16">
      <c r="P135" t="str">
        <v>user-alt</v>
      </c>
    </row>
    <row r="136" spans="16:16">
      <c r="P136" t="str">
        <v>user-alt-slash</v>
      </c>
    </row>
    <row r="137" spans="16:16">
      <c r="P137" t="str">
        <v>user-circle</v>
      </c>
    </row>
    <row r="138" spans="16:16">
      <c r="P138" t="str">
        <v>user-cog</v>
      </c>
    </row>
    <row r="139" spans="16:16">
      <c r="P139" t="str">
        <v>user-edit</v>
      </c>
    </row>
    <row r="140" spans="16:16">
      <c r="P140" t="str">
        <v>user-minus</v>
      </c>
    </row>
    <row r="141" spans="16:16">
      <c r="P141" t="str">
        <v>user-plus</v>
      </c>
    </row>
    <row r="142" spans="16:16">
      <c r="P142" t="str">
        <v>users</v>
      </c>
    </row>
    <row r="143" spans="16:16">
      <c r="P143" t="str">
        <v>user-slash</v>
      </c>
    </row>
    <row r="144" spans="16:16">
      <c r="P144" t="str">
        <v>user-tie</v>
      </c>
    </row>
    <row r="145" spans="16:16">
      <c r="P145" t="str">
        <v>video</v>
      </c>
    </row>
    <row r="146" spans="16:16">
      <c r="P146" t="str">
        <v>video-slash</v>
      </c>
    </row>
    <row r="147" spans="16:16">
      <c r="P147" t="str">
        <v>volume-down</v>
      </c>
    </row>
    <row r="148" spans="16:16">
      <c r="P148" t="str">
        <v>volume-mute</v>
      </c>
    </row>
    <row r="149" spans="16:16">
      <c r="P149" t="str">
        <v>volume-off</v>
      </c>
    </row>
    <row r="150" spans="16:16">
      <c r="P150" t="str">
        <v>volume-up</v>
      </c>
    </row>
    <row r="151" spans="16:16">
      <c r="P151" t="str">
        <v>water</v>
      </c>
    </row>
    <row r="152" spans="16:16">
      <c r="P152" t="str">
        <v>wifi</v>
      </c>
    </row>
    <row r="153" spans="16:16">
      <c r="P153" t="str">
        <v>wind</v>
      </c>
    </row>
    <row r="154" spans="16:16">
      <c r="P154" t="str">
        <v>window-close</v>
      </c>
    </row>
    <row r="155" spans="16:16">
      <c r="P155" t="str">
        <v>window-maximize</v>
      </c>
    </row>
    <row r="156" spans="16:16">
      <c r="P156" t="str">
        <v>window-restore</v>
      </c>
    </row>
    <row r="157" spans="16:16">
      <c r="P157" t="str">
        <v>wrench</v>
      </c>
    </row>
  </sheetData>
  <conditionalFormatting sqref="E29:E33">
    <cfRule type="expression" dxfId="5" priority="3">
      <formula>_xlfn.ISFORMULA(E29)</formula>
    </cfRule>
  </conditionalFormatting>
  <conditionalFormatting sqref="F2:J64">
    <cfRule type="expression" dxfId="4" priority="1" stopIfTrue="1">
      <formula>$F2=""</formula>
    </cfRule>
    <cfRule type="expression" dxfId="3" priority="2">
      <formula>MOD(ROW(),2)=0</formula>
    </cfRule>
  </conditionalFormatting>
  <dataValidations count="6">
    <dataValidation type="list" allowBlank="1" showInputMessage="1" showErrorMessage="1" sqref="H2" xr:uid="{3C75D998-D9E6-4BE0-BD8F-3A334BAE844E}">
      <formula1>"--&gt;,&lt;--&gt;"</formula1>
    </dataValidation>
    <dataValidation type="list" allowBlank="1" showInputMessage="1" showErrorMessage="1" sqref="H3:H59" xr:uid="{F1D0F96A-9EF6-4A15-A760-7AB5C0C924CA}">
      <formula1>"""--&gt;"",&lt;--&gt;"""</formula1>
    </dataValidation>
    <dataValidation type="list" allowBlank="1" showInputMessage="1" showErrorMessage="1" sqref="C4:C5" xr:uid="{052469E0-5CEA-4652-ABF3-46F0BFD91CC9}">
      <formula1>_xlfn.ANCHORARRAY($P$1)</formula1>
    </dataValidation>
    <dataValidation type="list" allowBlank="1" showInputMessage="1" showErrorMessage="1" sqref="A4:A5 F2:G64 H60:H64" xr:uid="{C0E63196-21A6-46BC-9A39-70BC402D466D}">
      <formula1>_xlfn.ANCHORARRAY($O$2)</formula1>
    </dataValidation>
    <dataValidation type="list" allowBlank="1" showInputMessage="1" showErrorMessage="1" sqref="F65:H103" xr:uid="{252E5102-E5DE-44F6-A9E0-1FCDCB2FC8AD}">
      <formula1>$O$2</formula1>
    </dataValidation>
    <dataValidation type="list" allowBlank="1" showInputMessage="1" showErrorMessage="1" sqref="B4:B5 B1" xr:uid="{6D5F9A33-BF5F-49A4-AB13-271C03E99736}">
      <formula1>_xlfn.ANCHORARRAY($N$1)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87EA-2CA8-4900-8388-9D1C4949B94A}">
  <dimension ref="A1:AA43"/>
  <sheetViews>
    <sheetView showGridLines="0" tabSelected="1" zoomScaleNormal="100" workbookViewId="0">
      <selection activeCell="L36" sqref="L36"/>
    </sheetView>
  </sheetViews>
  <sheetFormatPr defaultRowHeight="14.6"/>
  <cols>
    <col min="1" max="1" width="18.3828125" customWidth="1"/>
    <col min="2" max="2" width="10.07421875" bestFit="1" customWidth="1"/>
    <col min="3" max="3" width="14.3828125" bestFit="1" customWidth="1"/>
    <col min="4" max="4" width="15.53515625" bestFit="1" customWidth="1"/>
    <col min="5" max="5" width="19.15234375" customWidth="1"/>
    <col min="6" max="6" width="26.61328125" hidden="1" customWidth="1"/>
    <col min="7" max="7" width="10" customWidth="1"/>
    <col min="8" max="8" width="12.3828125" bestFit="1" customWidth="1"/>
    <col min="9" max="9" width="7.4609375" bestFit="1" customWidth="1"/>
    <col min="10" max="10" width="20.07421875" bestFit="1" customWidth="1"/>
    <col min="11" max="11" width="5.84375" bestFit="1" customWidth="1"/>
    <col min="12" max="12" width="18.3046875" customWidth="1"/>
    <col min="13" max="13" width="43.3046875" hidden="1" customWidth="1"/>
    <col min="14" max="14" width="18.07421875" customWidth="1"/>
    <col min="15" max="15" width="9.69140625" customWidth="1"/>
    <col min="16" max="16" width="57.3828125" customWidth="1"/>
    <col min="18" max="19" width="9.3046875" hidden="1" customWidth="1"/>
    <col min="20" max="20" width="9.23046875" hidden="1" customWidth="1"/>
    <col min="21" max="21" width="0" hidden="1" customWidth="1"/>
  </cols>
  <sheetData>
    <row r="1" spans="1:21">
      <c r="A1" t="s">
        <v>335</v>
      </c>
      <c r="B1" t="s">
        <v>337</v>
      </c>
      <c r="C1" t="s">
        <v>404</v>
      </c>
      <c r="D1" t="s">
        <v>405</v>
      </c>
      <c r="E1" t="s">
        <v>336</v>
      </c>
      <c r="F1" t="s">
        <v>5</v>
      </c>
      <c r="H1" s="4" t="s">
        <v>331</v>
      </c>
      <c r="I1" s="4" t="s">
        <v>340</v>
      </c>
      <c r="J1" s="4" t="s">
        <v>412</v>
      </c>
      <c r="K1" s="4" t="s">
        <v>395</v>
      </c>
      <c r="L1" s="4" t="s">
        <v>403</v>
      </c>
      <c r="M1" s="4" t="s">
        <v>5</v>
      </c>
      <c r="P1" s="4" t="s">
        <v>137</v>
      </c>
      <c r="R1" t="str" cm="1">
        <f t="array" ref="R1:R4">_xlfn.UNIQUE(_xlfn.VSTACK(erdEntities[Source],erdEntities[Target]))</f>
        <v>Manufacturer</v>
      </c>
      <c r="S1" t="str" cm="1">
        <f t="array" ref="S1:S4">erdDirections[Meaning]</f>
        <v>Exactly one</v>
      </c>
      <c r="T1" t="str" cm="1">
        <f t="array" ref="T1:T43">Table20[Datatypes]</f>
        <v>bigint</v>
      </c>
      <c r="U1" t="str" cm="1">
        <f t="array" ref="U1:U6">keyTypes[KeyTypes]</f>
        <v>PK</v>
      </c>
    </row>
    <row r="2" spans="1:21">
      <c r="A2" t="s">
        <v>410</v>
      </c>
      <c r="B2" t="s">
        <v>411</v>
      </c>
      <c r="C2" t="s">
        <v>326</v>
      </c>
      <c r="D2" t="s">
        <v>406</v>
      </c>
      <c r="E2" t="s">
        <v>333</v>
      </c>
      <c r="F2" s="16" t="str">
        <f>erdEntities[[#This Row],[Source]]&amp;_xlfn.XLOOKUP(erdEntities[[#This Row],[LeftRelationship]],erdDirections[Meaning],erdDirections[Value (left)])&amp;"--"&amp;_xlfn.XLOOKUP(erdEntities[[#This Row],[RightRelationship]],erdDirections[Meaning],erdDirections[Value (right)])&amp;erdEntities[[#This Row],[Target]]&amp;IF(erdEntities[[#This Row],[description]]="",""," : " &amp; erdEntities[[#This Row],[description]])</f>
        <v>Manufacturer||--o{Car : makes</v>
      </c>
      <c r="H2" t="s">
        <v>333</v>
      </c>
      <c r="I2" t="s">
        <v>384</v>
      </c>
      <c r="J2" t="s">
        <v>401</v>
      </c>
      <c r="K2" t="s">
        <v>344</v>
      </c>
      <c r="L2" t="s">
        <v>409</v>
      </c>
      <c r="M2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text registationNumber PK "my comment"</v>
      </c>
      <c r="P2" t="str" cm="1">
        <f t="array" ref="P2:P26">_xlfn.VSTACK(
"```mermaid","",
"erDiagram",
erdEntities[mmSyntax],
_xlfn._xlws.FILTER(erdAttrMmSyntax,erdAttrMmSyntax&lt;&gt;"","")
)</f>
        <v>```mermaid</v>
      </c>
      <c r="R2" t="str">
        <v>Car</v>
      </c>
      <c r="S2" t="str">
        <v>One or more</v>
      </c>
      <c r="T2" t="str">
        <v>bigserial</v>
      </c>
      <c r="U2" t="str">
        <v>FK</v>
      </c>
    </row>
    <row r="3" spans="1:21">
      <c r="A3" t="s">
        <v>333</v>
      </c>
      <c r="B3" t="s">
        <v>338</v>
      </c>
      <c r="C3" t="s">
        <v>326</v>
      </c>
      <c r="D3" t="s">
        <v>406</v>
      </c>
      <c r="E3" t="s">
        <v>334</v>
      </c>
      <c r="F3" t="str">
        <f>erdEntities[[#This Row],[Source]]&amp;_xlfn.XLOOKUP(erdEntities[[#This Row],[LeftRelationship]],erdDirections[Meaning],erdDirections[Value (left)])&amp;"--"&amp;_xlfn.XLOOKUP(erdEntities[[#This Row],[RightRelationship]],erdDirections[Meaning],erdDirections[Value (right)])&amp;erdEntities[[#This Row],[Target]]&amp;IF(erdEntities[[#This Row],[description]]="",""," : " &amp; erdEntities[[#This Row],[description]])</f>
        <v>Car||--o{Named-Driver : allows</v>
      </c>
      <c r="H3" t="s">
        <v>333</v>
      </c>
      <c r="I3" t="s">
        <v>384</v>
      </c>
      <c r="J3" t="s">
        <v>396</v>
      </c>
      <c r="M3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text make</v>
      </c>
      <c r="P3" t="str">
        <v/>
      </c>
      <c r="R3" t="str">
        <v>Person</v>
      </c>
      <c r="S3" t="str">
        <v>Zero or more</v>
      </c>
      <c r="T3" t="str">
        <v>bit [ (n) ]</v>
      </c>
      <c r="U3" t="str">
        <v>UK</v>
      </c>
    </row>
    <row r="4" spans="1:21">
      <c r="A4" t="s">
        <v>332</v>
      </c>
      <c r="B4" t="s">
        <v>339</v>
      </c>
      <c r="C4" t="s">
        <v>326</v>
      </c>
      <c r="D4" t="s">
        <v>406</v>
      </c>
      <c r="E4" t="s">
        <v>334</v>
      </c>
      <c r="F4" t="str">
        <f>erdEntities[[#This Row],[Source]]&amp;_xlfn.XLOOKUP(erdEntities[[#This Row],[LeftRelationship]],erdDirections[Meaning],erdDirections[Value (left)])&amp;"--"&amp;_xlfn.XLOOKUP(erdEntities[[#This Row],[RightRelationship]],erdDirections[Meaning],erdDirections[Value (right)])&amp;erdEntities[[#This Row],[Target]]&amp;IF(erdEntities[[#This Row],[description]]="",""," : " &amp; erdEntities[[#This Row],[description]])</f>
        <v>Person||--o{Named-Driver : is</v>
      </c>
      <c r="H4" t="s">
        <v>333</v>
      </c>
      <c r="I4" t="s">
        <v>384</v>
      </c>
      <c r="J4" t="s">
        <v>351</v>
      </c>
      <c r="M4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text model</v>
      </c>
      <c r="P4" t="str">
        <v>erDiagram</v>
      </c>
      <c r="R4" t="str">
        <v>Named-Driver</v>
      </c>
      <c r="S4" t="str">
        <v>Zero or one</v>
      </c>
      <c r="T4" t="str">
        <v>bit varying [ (n) ]</v>
      </c>
      <c r="U4" t="str">
        <v>PK, FK</v>
      </c>
    </row>
    <row r="5" spans="1:21">
      <c r="H5" t="s">
        <v>333</v>
      </c>
      <c r="I5" t="s">
        <v>367</v>
      </c>
      <c r="J5" t="s">
        <v>397</v>
      </c>
      <c r="M5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json parts</v>
      </c>
      <c r="P5" t="str">
        <v>Manufacturer||--o{Car : makes</v>
      </c>
      <c r="T5" t="str">
        <v>boolean</v>
      </c>
      <c r="U5" t="str">
        <v>PK UK</v>
      </c>
    </row>
    <row r="6" spans="1:21">
      <c r="H6" t="s">
        <v>332</v>
      </c>
      <c r="I6" t="s">
        <v>384</v>
      </c>
      <c r="J6" t="s">
        <v>398</v>
      </c>
      <c r="M6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text driversLicense</v>
      </c>
      <c r="P6" t="str">
        <v>Car||--o{Named-Driver : allows</v>
      </c>
      <c r="T6" t="str">
        <v>box</v>
      </c>
      <c r="U6" t="str">
        <v>FK, UK</v>
      </c>
    </row>
    <row r="7" spans="1:21">
      <c r="H7" t="s">
        <v>332</v>
      </c>
      <c r="I7" t="s">
        <v>384</v>
      </c>
      <c r="J7" t="s">
        <v>399</v>
      </c>
      <c r="M7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text firstName</v>
      </c>
      <c r="P7" s="1" t="str">
        <v>Person||--o{Named-Driver : is</v>
      </c>
      <c r="T7" t="str">
        <v>bytea</v>
      </c>
    </row>
    <row r="8" spans="1:21">
      <c r="H8" t="s">
        <v>332</v>
      </c>
      <c r="I8" t="s">
        <v>384</v>
      </c>
      <c r="J8" t="s">
        <v>400</v>
      </c>
      <c r="M8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text LastName</v>
      </c>
      <c r="P8" t="str">
        <v>Car {</v>
      </c>
      <c r="T8" t="str">
        <v>character [ (n) ]</v>
      </c>
    </row>
    <row r="9" spans="1:21">
      <c r="H9" t="s">
        <v>332</v>
      </c>
      <c r="I9" t="s">
        <v>379</v>
      </c>
      <c r="J9" t="s">
        <v>408</v>
      </c>
      <c r="M9" s="16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polygon serviceArea</v>
      </c>
      <c r="P9" t="str">
        <v>text registationNumber PK "my comment"</v>
      </c>
      <c r="T9" t="str">
        <v>character varying [ (n) ]</v>
      </c>
    </row>
    <row r="10" spans="1:21">
      <c r="H10" t="s">
        <v>332</v>
      </c>
      <c r="I10" t="s">
        <v>384</v>
      </c>
      <c r="J10" t="s">
        <v>212</v>
      </c>
      <c r="K10" t="s">
        <v>346</v>
      </c>
      <c r="M10" s="16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text phone UK</v>
      </c>
      <c r="P10" t="str">
        <v>text make</v>
      </c>
      <c r="T10" t="str">
        <v>cidr</v>
      </c>
    </row>
    <row r="11" spans="1:21">
      <c r="H11" t="s">
        <v>334</v>
      </c>
      <c r="I11" t="s">
        <v>384</v>
      </c>
      <c r="J11" t="s">
        <v>402</v>
      </c>
      <c r="K11" t="s">
        <v>347</v>
      </c>
      <c r="M11" s="16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text carRegistrationNumber PK, FK</v>
      </c>
      <c r="P11" t="str">
        <v>text model</v>
      </c>
      <c r="T11" t="str">
        <v>circle</v>
      </c>
    </row>
    <row r="12" spans="1:21">
      <c r="H12" t="s">
        <v>334</v>
      </c>
      <c r="I12" t="s">
        <v>384</v>
      </c>
      <c r="J12" t="s">
        <v>398</v>
      </c>
      <c r="K12" t="s">
        <v>347</v>
      </c>
      <c r="M12" s="16" t="str">
        <f>_xlfn.TEXTJOIN(" ",TRUE,erdAttributes[[#This Row],[Type]],erdAttributes[[#This Row],[Attribute (no spaces)]],erdAttributes[[#This Row],[key]],IF(erdAttributes[[#This Row],[Comment]]="","",""""&amp;erdAttributes[[#This Row],[Comment]]&amp;""""))</f>
        <v>text driversLicense PK, FK</v>
      </c>
      <c r="P12" t="str">
        <v>json parts</v>
      </c>
      <c r="T12" t="str">
        <v>date</v>
      </c>
    </row>
    <row r="13" spans="1:21">
      <c r="P13" t="str">
        <v>}</v>
      </c>
      <c r="T13" t="str">
        <v>double precision</v>
      </c>
    </row>
    <row r="14" spans="1:21">
      <c r="P14" t="str">
        <v>Manufacturer {</v>
      </c>
      <c r="T14" t="str">
        <v>inet</v>
      </c>
    </row>
    <row r="15" spans="1:21">
      <c r="P15" t="str">
        <v>}</v>
      </c>
      <c r="T15" t="str">
        <v>integer</v>
      </c>
    </row>
    <row r="16" spans="1:21">
      <c r="P16" t="str">
        <v>Person {</v>
      </c>
      <c r="T16" t="str">
        <v>interval [ fields ] [ (p) ]</v>
      </c>
    </row>
    <row r="17" spans="7:20">
      <c r="P17" t="str">
        <v>text driversLicense</v>
      </c>
      <c r="T17" t="str">
        <v>json</v>
      </c>
    </row>
    <row r="18" spans="7:20">
      <c r="P18" t="str">
        <v>text firstName</v>
      </c>
      <c r="T18" t="str">
        <v>jsonb</v>
      </c>
    </row>
    <row r="19" spans="7:20">
      <c r="P19" t="str">
        <v>text LastName</v>
      </c>
      <c r="T19" t="str">
        <v>line</v>
      </c>
    </row>
    <row r="20" spans="7:20">
      <c r="P20" t="str">
        <v>polygon serviceArea</v>
      </c>
      <c r="T20" t="str">
        <v>lseg</v>
      </c>
    </row>
    <row r="21" spans="7:20">
      <c r="P21" t="str">
        <v>text phone UK</v>
      </c>
      <c r="T21" t="str">
        <v>macaddr</v>
      </c>
    </row>
    <row r="22" spans="7:20">
      <c r="P22" t="str">
        <v>}</v>
      </c>
      <c r="T22" t="str">
        <v>macaddr8</v>
      </c>
    </row>
    <row r="23" spans="7:20">
      <c r="P23" t="str">
        <v>Named-Driver{</v>
      </c>
      <c r="T23" t="str">
        <v>money</v>
      </c>
    </row>
    <row r="24" spans="7:20">
      <c r="P24" t="str">
        <v>text carRegistrationNumber PK, FK</v>
      </c>
      <c r="T24" t="str">
        <v>numeric [ (p, s) ]</v>
      </c>
    </row>
    <row r="25" spans="7:20">
      <c r="P25" t="str">
        <v>text driversLicense PK, FK</v>
      </c>
      <c r="T25" t="str">
        <v>path</v>
      </c>
    </row>
    <row r="26" spans="7:20">
      <c r="P26" t="str">
        <v>}</v>
      </c>
      <c r="T26" t="str">
        <v>pg_lsn</v>
      </c>
    </row>
    <row r="27" spans="7:20">
      <c r="T27" t="str">
        <v>pg_snapshot</v>
      </c>
    </row>
    <row r="28" spans="7:20">
      <c r="T28" t="str">
        <v>point</v>
      </c>
    </row>
    <row r="29" spans="7:20">
      <c r="G29" s="2"/>
      <c r="T29" t="str">
        <v>polygon</v>
      </c>
    </row>
    <row r="30" spans="7:20">
      <c r="G30" s="2"/>
      <c r="T30" t="str">
        <v>real</v>
      </c>
    </row>
    <row r="31" spans="7:20">
      <c r="G31" s="2"/>
      <c r="T31" t="str">
        <v>smallint</v>
      </c>
    </row>
    <row r="32" spans="7:20">
      <c r="G32" s="2"/>
      <c r="T32" t="str">
        <v>smallserial</v>
      </c>
    </row>
    <row r="33" spans="7:20">
      <c r="G33" s="2"/>
      <c r="T33" t="str">
        <v>serial</v>
      </c>
    </row>
    <row r="34" spans="7:20">
      <c r="T34" t="str">
        <v>text</v>
      </c>
    </row>
    <row r="35" spans="7:20">
      <c r="T35" t="str">
        <v>time [ (p) ] [ without time zone ]</v>
      </c>
    </row>
    <row r="36" spans="7:20">
      <c r="T36" t="str">
        <v>time [ (p) ] with time zone</v>
      </c>
    </row>
    <row r="37" spans="7:20">
      <c r="T37" t="str">
        <v>timestamp [ (p) ] [ without time zone ]</v>
      </c>
    </row>
    <row r="38" spans="7:20">
      <c r="T38" t="str">
        <v>timestamp [ (p) ] with time zone</v>
      </c>
    </row>
    <row r="39" spans="7:20">
      <c r="T39" t="str">
        <v>tsquery</v>
      </c>
    </row>
    <row r="40" spans="7:20">
      <c r="T40" t="str">
        <v>tsvector</v>
      </c>
    </row>
    <row r="41" spans="7:20">
      <c r="T41" t="str">
        <v>txid_snapshot</v>
      </c>
    </row>
    <row r="42" spans="7:20">
      <c r="T42" t="str">
        <v>uuid</v>
      </c>
    </row>
    <row r="43" spans="7:20">
      <c r="T43" t="str">
        <v>xml</v>
      </c>
    </row>
  </sheetData>
  <conditionalFormatting sqref="G29:G33">
    <cfRule type="expression" dxfId="2" priority="3">
      <formula>_xlfn.ISFORMULA(G29)</formula>
    </cfRule>
  </conditionalFormatting>
  <conditionalFormatting sqref="H2:M12">
    <cfRule type="expression" dxfId="1" priority="1" stopIfTrue="1">
      <formula>$H2=""</formula>
    </cfRule>
    <cfRule type="expression" dxfId="0" priority="2">
      <formula>MOD(ROW(),2)=0</formula>
    </cfRule>
  </conditionalFormatting>
  <dataValidations count="4">
    <dataValidation type="list" allowBlank="1" showInputMessage="1" showErrorMessage="1" sqref="C2:D4" xr:uid="{66A4F569-52A5-4CBF-B9C8-94043A143DFA}">
      <formula1>_xlfn.ANCHORARRAY($S$1)</formula1>
    </dataValidation>
    <dataValidation type="list" allowBlank="1" showInputMessage="1" showErrorMessage="1" sqref="H2:H12" xr:uid="{087D22CB-5F1F-4413-BF11-FC07B91BCDC7}">
      <formula1>_xlfn.ANCHORARRAY($R$1)</formula1>
    </dataValidation>
    <dataValidation type="list" allowBlank="1" showInputMessage="1" showErrorMessage="1" sqref="I2:I12" xr:uid="{56DEAA4B-27C7-4D97-995E-FF8E22AE1FFE}">
      <formula1>_xlfn.ANCHORARRAY($T$1)</formula1>
    </dataValidation>
    <dataValidation type="list" allowBlank="1" showInputMessage="1" showErrorMessage="1" sqref="K2:K12" xr:uid="{DA07C916-9D25-4631-A49D-8CDA1ED8E704}">
      <formula1>_xlfn.ANCHORARRAY($U$1)</formula1>
    </dataValidation>
  </dataValidation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FF8-9180-4F75-AD1D-26428EC76B9C}">
  <sheetPr>
    <tabColor theme="1" tint="0.499984740745262"/>
  </sheetPr>
  <dimension ref="A1:AB29"/>
  <sheetViews>
    <sheetView workbookViewId="0"/>
  </sheetViews>
  <sheetFormatPr defaultRowHeight="14.6"/>
  <cols>
    <col min="28" max="28" width="32.53515625" bestFit="1" customWidth="1"/>
  </cols>
  <sheetData>
    <row r="1" spans="1:28">
      <c r="A1" s="18" t="str" cm="1">
        <f t="array" ref="A1:D1">TRANSPOSE(_xlfn.CHOOSECOLS(entities,2))</f>
        <v>Manufacturer</v>
      </c>
      <c r="B1" s="18" t="str">
        <v>Car</v>
      </c>
      <c r="C1" s="18" t="str">
        <v>Person</v>
      </c>
      <c r="D1" s="18" t="str">
        <v>Named-Driver</v>
      </c>
      <c r="E1" s="18"/>
      <c r="F1" s="18"/>
      <c r="G1" s="18"/>
      <c r="H1" s="18"/>
      <c r="I1" s="18"/>
      <c r="J1" s="18"/>
      <c r="K1" s="18"/>
      <c r="L1" s="18"/>
      <c r="M1" s="18"/>
      <c r="N1" s="18"/>
      <c r="AB1" t="str" cm="1">
        <f t="array" ref="AB1:AB29">_xlfn.VSTACK(_xlfn._xlws.FILTER(B2:B27,B2:B27&lt;&gt;"",""),_xlfn._xlws.FILTER(A2:A27,A2:A27&lt;&gt;"",""),_xlfn._xlws.FILTER(C2:C27,C2:C27&lt;&gt;"",""),_xlfn._xlws.FILTER(D2:D27,D2:D27&lt;&gt;"",""),_xlfn._xlws.FILTER(E2:E27,E2:E27&lt;&gt;"",""),_xlfn._xlws.FILTER(F2:F27,F2:F27&lt;&gt;"",""),_xlfn._xlws.FILTER(G2:G27,G2:G27&lt;&gt;"",""),_xlfn._xlws.FILTER(H2:H27,H2:H27&lt;&gt;"",""),_xlfn._xlws.FILTER(I2:I27,I2:I27&lt;&gt;"",""),_xlfn._xlws.FILTER(J2:J27,J2:J27&lt;&gt;"",""),_xlfn._xlws.FILTER(K2:K27,K2:K27&lt;&gt;"",""),_xlfn._xlws.FILTER(L2:L27,L2:L27&lt;&gt;"",""),_xlfn._xlws.FILTER(M2:M27,M2:M27&lt;&gt;"",""),_xlfn._xlws.FILTER(N2:N27,N2:N27&lt;&gt;"",""))</f>
        <v>Car {</v>
      </c>
    </row>
    <row r="2" spans="1:28">
      <c r="A2" s="18" t="str" cm="1">
        <f t="array" ref="A2:A5">IF(A1="","",_xlfn.VSTACK(A1&amp;" {",_xlfn._xlws.FILTER(erdAttributes[mmSyntax],erdAttributes[Entity]=A1,""),"}",""))</f>
        <v>Manufacturer {</v>
      </c>
      <c r="B2" s="18" t="str" cm="1">
        <f t="array" ref="B2:B7">IF(B1="","",_xlfn.VSTACK(B1&amp;" {",_xlfn._xlws.FILTER(erdAttributes[mmSyntax],erdAttributes[Entity]=B1),"}"))</f>
        <v>Car {</v>
      </c>
      <c r="C2" s="18" t="str" cm="1">
        <f t="array" ref="C2:C8">IF(C1="","",_xlfn.VSTACK(C1&amp;" {",_xlfn._xlws.FILTER(erdAttributes[mmSyntax],erdAttributes[Entity]=C1),"}"))</f>
        <v>Person {</v>
      </c>
      <c r="D2" s="18" t="str" cm="1">
        <f t="array" ref="D2:D5">IF(D1="","",_xlfn.VSTACK(D1&amp;"{",_xlfn._xlws.FILTER(erdAttributes[mmSyntax],erdAttributes[Entity]=D1),"}"))</f>
        <v>Named-Driver{</v>
      </c>
      <c r="E2" s="18" t="str" cm="1">
        <f t="array" ref="E2">IF(E1="","",_xlfn.VSTACK(E1&amp;"{",_xlfn._xlws.FILTER(erdAttributes[mmSyntax],erdAttributes[Entity]=E1),"}"))</f>
        <v/>
      </c>
      <c r="F2" s="18" t="str" cm="1">
        <f t="array" ref="F2">IF(F1="","",_xlfn.VSTACK(F1&amp;"{",_xlfn._xlws.FILTER(erdAttributes[mmSyntax],erdAttributes[Entity]=F1),"}"))</f>
        <v/>
      </c>
      <c r="G2" s="18" t="str" cm="1">
        <f t="array" ref="G2">IF(G1="","",_xlfn.VSTACK(G1&amp;"{",_xlfn._xlws.FILTER(erdAttributes[mmSyntax],erdAttributes[Entity]=G1),"}"))</f>
        <v/>
      </c>
      <c r="H2" s="18" t="str" cm="1">
        <f t="array" ref="H2">IF(H1="","",_xlfn.VSTACK(H1&amp;"{",_xlfn._xlws.FILTER(erdAttributes[mmSyntax],erdAttributes[Entity]=H1),"}"))</f>
        <v/>
      </c>
      <c r="I2" s="18" t="str" cm="1">
        <f t="array" ref="I2">IF(I1="","",_xlfn.VSTACK(I1&amp;"{",_xlfn._xlws.FILTER(erdAttributes[mmSyntax],erdAttributes[Entity]=I1),"}"))</f>
        <v/>
      </c>
      <c r="J2" s="18" t="str" cm="1">
        <f t="array" ref="J2">IF(J1="","",_xlfn.VSTACK(J1&amp;"{",_xlfn._xlws.FILTER(erdAttributes[mmSyntax],erdAttributes[Entity]=J1),"}"))</f>
        <v/>
      </c>
      <c r="K2" s="18" t="str" cm="1">
        <f t="array" ref="K2">IF(K1="","",_xlfn.VSTACK(K1&amp;"{",_xlfn._xlws.FILTER(erdAttributes[mmSyntax],erdAttributes[Entity]=K1),"}"))</f>
        <v/>
      </c>
      <c r="L2" s="18" t="str" cm="1">
        <f t="array" ref="L2">IF(L1="","",_xlfn.VSTACK(L1&amp;"{",_xlfn._xlws.FILTER(erdAttributes[mmSyntax],erdAttributes[Entity]=L1),"}"))</f>
        <v/>
      </c>
      <c r="M2" s="18" t="str" cm="1">
        <f t="array" ref="M2">IF(M1="","",_xlfn.VSTACK(M1&amp;"{",_xlfn._xlws.FILTER(erdAttributes[mmSyntax],erdAttributes[Entity]=M1),"}"))</f>
        <v/>
      </c>
      <c r="N2" s="18" t="str" cm="1">
        <f t="array" ref="N2">IF(N1="","",_xlfn.VSTACK(N1&amp;"{",_xlfn._xlws.FILTER(erdAttributes[mmSyntax],erdAttributes[Entity]=N1),"}"))</f>
        <v/>
      </c>
      <c r="O2" t="str" cm="1">
        <f t="array" ref="O2">IF(O1="","",_xlfn.VSTACK(O1&amp;"{",_xlfn._xlws.FILTER(erdAttributes[mmSyntax],erdAttributes[Entity]=O1),"}"))</f>
        <v/>
      </c>
      <c r="P2" t="str" cm="1">
        <f t="array" ref="P2">IF(P1="","",_xlfn.VSTACK(P1&amp;"{",_xlfn._xlws.FILTER(erdAttributes[mmSyntax],erdAttributes[Entity]=P1),"}"))</f>
        <v/>
      </c>
      <c r="Q2" t="str" cm="1">
        <f t="array" ref="Q2">IF(Q1="","",_xlfn.VSTACK(Q1&amp;"{",_xlfn._xlws.FILTER(erdAttributes[mmSyntax],erdAttributes[Entity]=Q1),"}"))</f>
        <v/>
      </c>
      <c r="R2" t="str" cm="1">
        <f t="array" ref="R2">IF(R1="","",_xlfn.VSTACK(R1&amp;"{",_xlfn._xlws.FILTER(erdAttributes[mmSyntax],erdAttributes[Entity]=R1),"}"))</f>
        <v/>
      </c>
      <c r="S2" t="str" cm="1">
        <f t="array" ref="S2">IF(S1="","",_xlfn.VSTACK(S1&amp;"{",_xlfn._xlws.FILTER(erdAttributes[mmSyntax],erdAttributes[Entity]=S1),"}"))</f>
        <v/>
      </c>
      <c r="T2" t="str" cm="1">
        <f t="array" ref="T2">IF(T1="","",_xlfn.VSTACK(T1&amp;"{",_xlfn._xlws.FILTER(erdAttributes[mmSyntax],erdAttributes[Entity]=T1),"}"))</f>
        <v/>
      </c>
      <c r="U2" t="str" cm="1">
        <f t="array" ref="U2">IF(U1="","",_xlfn.VSTACK(U1&amp;"{",_xlfn._xlws.FILTER(erdAttributes[mmSyntax],erdAttributes[Entity]=U1),"}"))</f>
        <v/>
      </c>
      <c r="V2" t="str" cm="1">
        <f t="array" ref="V2">IF(V1="","",_xlfn.VSTACK(V1&amp;"{",_xlfn._xlws.FILTER(erdAttributes[mmSyntax],erdAttributes[Entity]=V1),"}"))</f>
        <v/>
      </c>
      <c r="W2" t="str" cm="1">
        <f t="array" ref="W2">IF(W1="","",_xlfn.VSTACK(W1&amp;"{",_xlfn._xlws.FILTER(erdAttributes[mmSyntax],erdAttributes[Entity]=W1),"}"))</f>
        <v/>
      </c>
      <c r="X2" t="str" cm="1">
        <f t="array" ref="X2">IF(X1="","",_xlfn.VSTACK(X1&amp;"{",_xlfn._xlws.FILTER(erdAttributes[mmSyntax],erdAttributes[Entity]=X1),"}"))</f>
        <v/>
      </c>
      <c r="Y2" t="str" cm="1">
        <f t="array" ref="Y2">IF(Y1="","",_xlfn.VSTACK(Y1&amp;"{",_xlfn._xlws.FILTER(erdAttributes[mmSyntax],erdAttributes[Entity]=Y1),"}"))</f>
        <v/>
      </c>
      <c r="Z2" t="str" cm="1">
        <f t="array" ref="Z2">IF(Z1="","",_xlfn.VSTACK(Z1&amp;"{",_xlfn._xlws.FILTER(erdAttributes[mmSyntax],erdAttributes[Entity]=Z1),"}"))</f>
        <v/>
      </c>
      <c r="AB2" t="str">
        <v>text registationNumber PK "my comment"</v>
      </c>
    </row>
    <row r="3" spans="1:28">
      <c r="A3" s="18" t="str">
        <v/>
      </c>
      <c r="B3" s="18" t="str">
        <v>text registationNumber PK "my comment"</v>
      </c>
      <c r="C3" s="18" t="str">
        <v>text driversLicense</v>
      </c>
      <c r="D3" s="18" t="str">
        <v>text carRegistrationNumber PK, FK</v>
      </c>
      <c r="E3" s="18"/>
      <c r="F3" s="18"/>
      <c r="G3" s="18"/>
      <c r="H3" s="18"/>
      <c r="I3" s="18"/>
      <c r="J3" s="18"/>
      <c r="K3" s="18"/>
      <c r="L3" s="18"/>
      <c r="M3" s="18"/>
      <c r="N3" s="18"/>
      <c r="AB3" t="str">
        <v>text make</v>
      </c>
    </row>
    <row r="4" spans="1:28">
      <c r="A4" s="18" t="str">
        <v>}</v>
      </c>
      <c r="B4" s="18" t="str">
        <v>text make</v>
      </c>
      <c r="C4" s="18" t="str">
        <v>text firstName</v>
      </c>
      <c r="D4" s="18" t="str">
        <v>text driversLicense PK, FK</v>
      </c>
      <c r="E4" s="18"/>
      <c r="F4" s="18"/>
      <c r="G4" s="18"/>
      <c r="H4" s="18"/>
      <c r="I4" s="18"/>
      <c r="J4" s="18"/>
      <c r="K4" s="18"/>
      <c r="L4" s="18"/>
      <c r="M4" s="18"/>
      <c r="N4" s="18"/>
      <c r="AB4" t="str">
        <v>text model</v>
      </c>
    </row>
    <row r="5" spans="1:28">
      <c r="A5" s="18" t="str">
        <v/>
      </c>
      <c r="B5" s="18" t="str">
        <v>text model</v>
      </c>
      <c r="C5" s="18" t="str">
        <v>text LastName</v>
      </c>
      <c r="D5" s="18" t="str">
        <v>}</v>
      </c>
      <c r="E5" s="18"/>
      <c r="F5" s="18"/>
      <c r="G5" s="18"/>
      <c r="H5" s="18"/>
      <c r="I5" s="18"/>
      <c r="J5" s="18"/>
      <c r="K5" s="18"/>
      <c r="L5" s="18"/>
      <c r="M5" s="18"/>
      <c r="N5" s="18"/>
      <c r="AB5" t="str">
        <v>json parts</v>
      </c>
    </row>
    <row r="6" spans="1:28">
      <c r="A6" s="18"/>
      <c r="B6" s="18" t="str">
        <v>json parts</v>
      </c>
      <c r="C6" s="18" t="str">
        <v>polygon serviceArea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AB6" t="str">
        <v>}</v>
      </c>
    </row>
    <row r="7" spans="1:28">
      <c r="A7" s="18"/>
      <c r="B7" s="18" t="str">
        <v>}</v>
      </c>
      <c r="C7" s="18" t="str">
        <v>text phone UK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AB7" t="str">
        <v>Manufacturer {</v>
      </c>
    </row>
    <row r="8" spans="1:28">
      <c r="A8" s="18"/>
      <c r="B8" s="18"/>
      <c r="C8" s="18" t="str">
        <v>}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AB8" t="str">
        <v>}</v>
      </c>
    </row>
    <row r="9" spans="1:28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AB9" t="str">
        <v>Person {</v>
      </c>
    </row>
    <row r="10" spans="1:28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AB10" t="str">
        <v>text driversLicense</v>
      </c>
    </row>
    <row r="11" spans="1:28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AB11" t="str">
        <v>text firstName</v>
      </c>
    </row>
    <row r="12" spans="1:28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AB12" t="str">
        <v>text LastName</v>
      </c>
    </row>
    <row r="13" spans="1:28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AB13" t="str">
        <v>polygon serviceArea</v>
      </c>
    </row>
    <row r="14" spans="1:28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AB14" t="str">
        <v>text phone UK</v>
      </c>
    </row>
    <row r="15" spans="1:28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AB15" t="str">
        <v>}</v>
      </c>
    </row>
    <row r="16" spans="1:28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AB16" t="str">
        <v>Named-Driver{</v>
      </c>
    </row>
    <row r="17" spans="1:28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AB17" t="str">
        <v>text carRegistrationNumber PK, FK</v>
      </c>
    </row>
    <row r="18" spans="1:2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AB18" t="str">
        <v>text driversLicense PK, FK</v>
      </c>
    </row>
    <row r="19" spans="1:28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AB19" t="str">
        <v>}</v>
      </c>
    </row>
    <row r="20" spans="1:28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AB20" t="str">
        <v/>
      </c>
    </row>
    <row r="21" spans="1:28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AB21" t="str">
        <v/>
      </c>
    </row>
    <row r="22" spans="1:28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AB22" t="str">
        <v/>
      </c>
    </row>
    <row r="23" spans="1:28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AB23" t="str">
        <v/>
      </c>
    </row>
    <row r="24" spans="1:28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AB24" t="str">
        <v/>
      </c>
    </row>
    <row r="25" spans="1:2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AB25" t="str">
        <v/>
      </c>
    </row>
    <row r="26" spans="1:28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AB26" t="str">
        <v/>
      </c>
    </row>
    <row r="27" spans="1:28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AB27" t="str">
        <v/>
      </c>
    </row>
    <row r="28" spans="1:28">
      <c r="AB28" t="str">
        <v/>
      </c>
    </row>
    <row r="29" spans="1:28">
      <c r="AB29" t="str">
        <v/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360-8F3A-4405-9A5D-1C621532B1C7}">
  <sheetPr codeName="Sheet3">
    <tabColor theme="1" tint="0.499984740745262"/>
  </sheetPr>
  <dimension ref="A1:U191"/>
  <sheetViews>
    <sheetView topLeftCell="A12" workbookViewId="0">
      <selection activeCell="AB2" sqref="AB2"/>
    </sheetView>
  </sheetViews>
  <sheetFormatPr defaultRowHeight="14.6"/>
  <cols>
    <col min="1" max="1" width="14.53515625" customWidth="1"/>
    <col min="2" max="2" width="30.15234375" bestFit="1" customWidth="1"/>
    <col min="3" max="3" width="10.15234375" customWidth="1"/>
    <col min="7" max="7" width="11.765625" customWidth="1"/>
    <col min="8" max="8" width="12.84375" customWidth="1"/>
    <col min="9" max="9" width="9.84375" customWidth="1"/>
    <col min="11" max="11" width="16.3828125" bestFit="1" customWidth="1"/>
    <col min="12" max="12" width="10.921875" customWidth="1"/>
    <col min="16" max="16" width="10.4609375" customWidth="1"/>
    <col min="20" max="20" width="41.3046875" bestFit="1" customWidth="1"/>
    <col min="23" max="23" width="11.53515625" customWidth="1"/>
  </cols>
  <sheetData>
    <row r="1" spans="1:21">
      <c r="A1" s="6" t="s">
        <v>33</v>
      </c>
      <c r="B1" s="5" t="b">
        <v>1</v>
      </c>
      <c r="E1" t="s">
        <v>25</v>
      </c>
      <c r="F1" t="s">
        <v>26</v>
      </c>
      <c r="G1" t="s">
        <v>34</v>
      </c>
      <c r="H1" t="s">
        <v>5</v>
      </c>
      <c r="I1" t="s">
        <v>35</v>
      </c>
      <c r="K1" t="s">
        <v>25</v>
      </c>
      <c r="L1" t="s">
        <v>35</v>
      </c>
      <c r="N1" t="str" cm="1">
        <f t="array" ref="N1:N3">_xlfn.UNIQUE(tblFcConn[connLength])</f>
        <v>1</v>
      </c>
      <c r="P1" t="s">
        <v>36</v>
      </c>
      <c r="S1" t="s">
        <v>5</v>
      </c>
      <c r="T1" t="s">
        <v>37</v>
      </c>
      <c r="U1" t="s">
        <v>35</v>
      </c>
    </row>
    <row r="2" spans="1:21">
      <c r="E2" t="s">
        <v>28</v>
      </c>
      <c r="F2" t="s">
        <v>38</v>
      </c>
      <c r="G2" t="str">
        <f>tblFcConn[[#This Row],[connType]]&amp;tblFcConn[[#This Row],[connLength]]</f>
        <v>Normal1</v>
      </c>
      <c r="H2" t="s">
        <v>39</v>
      </c>
      <c r="K2" t="s">
        <v>28</v>
      </c>
      <c r="L2" t="s">
        <v>40</v>
      </c>
      <c r="N2" t="str">
        <v>2</v>
      </c>
      <c r="P2" t="b">
        <v>1</v>
      </c>
      <c r="S2" t="s">
        <v>41</v>
      </c>
      <c r="T2" t="s">
        <v>42</v>
      </c>
      <c r="U2" s="3" t="s">
        <v>43</v>
      </c>
    </row>
    <row r="3" spans="1:21">
      <c r="E3" t="s">
        <v>28</v>
      </c>
      <c r="F3" t="s">
        <v>44</v>
      </c>
      <c r="G3" t="str">
        <f>tblFcConn[[#This Row],[connType]]&amp;tblFcConn[[#This Row],[connLength]]</f>
        <v>Normal2</v>
      </c>
      <c r="H3" t="s">
        <v>45</v>
      </c>
      <c r="K3" t="s">
        <v>46</v>
      </c>
      <c r="L3" t="s">
        <v>47</v>
      </c>
      <c r="N3" t="str">
        <v>3</v>
      </c>
      <c r="P3" t="b">
        <v>0</v>
      </c>
      <c r="S3" t="s">
        <v>48</v>
      </c>
      <c r="T3" t="s">
        <v>49</v>
      </c>
      <c r="U3" s="3" t="s">
        <v>50</v>
      </c>
    </row>
    <row r="4" spans="1:21">
      <c r="A4" t="s">
        <v>51</v>
      </c>
      <c r="B4" t="s">
        <v>52</v>
      </c>
      <c r="C4" t="s">
        <v>53</v>
      </c>
      <c r="E4" t="s">
        <v>28</v>
      </c>
      <c r="F4" t="s">
        <v>54</v>
      </c>
      <c r="G4" t="str">
        <f>tblFcConn[[#This Row],[connType]]&amp;tblFcConn[[#This Row],[connLength]]</f>
        <v>Normal3</v>
      </c>
      <c r="H4" t="s">
        <v>55</v>
      </c>
      <c r="K4" t="s">
        <v>56</v>
      </c>
      <c r="S4" t="s">
        <v>57</v>
      </c>
      <c r="T4" t="s">
        <v>58</v>
      </c>
      <c r="U4" t="s">
        <v>8</v>
      </c>
    </row>
    <row r="5" spans="1:21">
      <c r="A5" t="s">
        <v>59</v>
      </c>
      <c r="B5" t="str">
        <f>"["</f>
        <v>[</v>
      </c>
      <c r="C5" t="str">
        <f>"]"</f>
        <v>]</v>
      </c>
      <c r="E5" t="s">
        <v>46</v>
      </c>
      <c r="F5" t="s">
        <v>38</v>
      </c>
      <c r="G5" t="str">
        <f>tblFcConn[[#This Row],[connType]]&amp;tblFcConn[[#This Row],[connLength]]</f>
        <v>Normal with arrow1</v>
      </c>
      <c r="H5" t="s">
        <v>48</v>
      </c>
      <c r="K5" t="s">
        <v>60</v>
      </c>
      <c r="S5" t="s">
        <v>61</v>
      </c>
      <c r="T5" t="s">
        <v>62</v>
      </c>
      <c r="U5" t="s">
        <v>17</v>
      </c>
    </row>
    <row r="6" spans="1:21">
      <c r="A6" t="s">
        <v>29</v>
      </c>
      <c r="B6" t="str">
        <f>"("</f>
        <v>(</v>
      </c>
      <c r="C6" t="str">
        <f>")"</f>
        <v>)</v>
      </c>
      <c r="E6" t="s">
        <v>46</v>
      </c>
      <c r="F6" t="s">
        <v>44</v>
      </c>
      <c r="G6" t="str">
        <f>tblFcConn[[#This Row],[connType]]&amp;tblFcConn[[#This Row],[connLength]]</f>
        <v>Normal with arrow2</v>
      </c>
      <c r="H6" t="s">
        <v>63</v>
      </c>
      <c r="K6" t="s">
        <v>64</v>
      </c>
      <c r="S6" t="s">
        <v>65</v>
      </c>
      <c r="T6" t="s">
        <v>66</v>
      </c>
      <c r="U6" s="3" t="s">
        <v>67</v>
      </c>
    </row>
    <row r="7" spans="1:21">
      <c r="A7" t="s">
        <v>68</v>
      </c>
      <c r="B7" t="str">
        <f>"(["</f>
        <v>([</v>
      </c>
      <c r="C7" t="str">
        <f>"])"</f>
        <v>])</v>
      </c>
      <c r="E7" t="s">
        <v>46</v>
      </c>
      <c r="F7" t="s">
        <v>54</v>
      </c>
      <c r="G7" t="str">
        <f>tblFcConn[[#This Row],[connType]]&amp;tblFcConn[[#This Row],[connLength]]</f>
        <v>Normal with arrow3</v>
      </c>
      <c r="H7" t="s">
        <v>69</v>
      </c>
      <c r="K7" t="s">
        <v>70</v>
      </c>
      <c r="S7" t="s">
        <v>71</v>
      </c>
      <c r="T7" t="s">
        <v>72</v>
      </c>
      <c r="U7" s="3" t="s">
        <v>22</v>
      </c>
    </row>
    <row r="8" spans="1:21">
      <c r="A8" t="s">
        <v>32</v>
      </c>
      <c r="B8" t="str">
        <f>"[("</f>
        <v>[(</v>
      </c>
      <c r="C8" t="str">
        <f>")]"</f>
        <v>)]</v>
      </c>
      <c r="E8" t="s">
        <v>56</v>
      </c>
      <c r="F8" t="s">
        <v>38</v>
      </c>
      <c r="G8" t="str">
        <f>tblFcConn[[#This Row],[connType]]&amp;tblFcConn[[#This Row],[connLength]]</f>
        <v>Thick1</v>
      </c>
      <c r="H8" t="s">
        <v>73</v>
      </c>
      <c r="K8" t="s">
        <v>74</v>
      </c>
      <c r="S8" t="s">
        <v>75</v>
      </c>
      <c r="T8" t="s">
        <v>76</v>
      </c>
      <c r="U8" t="s">
        <v>77</v>
      </c>
    </row>
    <row r="9" spans="1:21">
      <c r="A9" t="s">
        <v>78</v>
      </c>
      <c r="B9" t="s">
        <v>79</v>
      </c>
      <c r="C9" t="str">
        <f>"))"</f>
        <v>))</v>
      </c>
      <c r="E9" t="s">
        <v>56</v>
      </c>
      <c r="F9" t="s">
        <v>44</v>
      </c>
      <c r="G9" t="str">
        <f>tblFcConn[[#This Row],[connType]]&amp;tblFcConn[[#This Row],[connLength]]</f>
        <v>Thick2</v>
      </c>
      <c r="H9" t="s">
        <v>80</v>
      </c>
      <c r="S9" t="s">
        <v>81</v>
      </c>
      <c r="T9" t="s">
        <v>82</v>
      </c>
      <c r="U9" t="s">
        <v>83</v>
      </c>
    </row>
    <row r="10" spans="1:21">
      <c r="A10" t="s">
        <v>84</v>
      </c>
      <c r="B10" t="s">
        <v>85</v>
      </c>
      <c r="C10" t="s">
        <v>86</v>
      </c>
      <c r="E10" t="s">
        <v>56</v>
      </c>
      <c r="F10" t="s">
        <v>54</v>
      </c>
      <c r="G10" t="str">
        <f>tblFcConn[[#This Row],[connType]]&amp;tblFcConn[[#This Row],[connLength]]</f>
        <v>Thick3</v>
      </c>
      <c r="H10" t="s">
        <v>87</v>
      </c>
    </row>
    <row r="11" spans="1:21">
      <c r="A11" t="s">
        <v>88</v>
      </c>
      <c r="B11" t="str">
        <f>"&gt;"</f>
        <v>&gt;</v>
      </c>
      <c r="C11" t="str">
        <f>"]"</f>
        <v>]</v>
      </c>
      <c r="E11" t="s">
        <v>60</v>
      </c>
      <c r="F11" t="s">
        <v>38</v>
      </c>
      <c r="G11" t="str">
        <f>tblFcConn[[#This Row],[connType]]&amp;tblFcConn[[#This Row],[connLength]]</f>
        <v>Thick with arrow1</v>
      </c>
      <c r="H11" t="s">
        <v>89</v>
      </c>
    </row>
    <row r="12" spans="1:21">
      <c r="A12" t="s">
        <v>90</v>
      </c>
      <c r="B12" t="s">
        <v>91</v>
      </c>
      <c r="C12" t="s">
        <v>92</v>
      </c>
      <c r="E12" t="s">
        <v>60</v>
      </c>
      <c r="F12" t="s">
        <v>44</v>
      </c>
      <c r="G12" t="str">
        <f>tblFcConn[[#This Row],[connType]]&amp;tblFcConn[[#This Row],[connLength]]</f>
        <v>Thick with arrow2</v>
      </c>
      <c r="H12" t="s">
        <v>93</v>
      </c>
    </row>
    <row r="13" spans="1:21">
      <c r="A13" t="s">
        <v>94</v>
      </c>
      <c r="B13" t="str">
        <f>"[/"</f>
        <v>[/</v>
      </c>
      <c r="C13" t="str">
        <f>"/]"</f>
        <v>/]</v>
      </c>
      <c r="E13" t="s">
        <v>60</v>
      </c>
      <c r="F13" t="s">
        <v>54</v>
      </c>
      <c r="G13" t="str">
        <f>tblFcConn[[#This Row],[connType]]&amp;tblFcConn[[#This Row],[connLength]]</f>
        <v>Thick with arrow3</v>
      </c>
      <c r="H13" t="s">
        <v>95</v>
      </c>
      <c r="K13" s="11" t="s">
        <v>5</v>
      </c>
      <c r="L13" s="11" t="s">
        <v>37</v>
      </c>
    </row>
    <row r="14" spans="1:21">
      <c r="A14" t="s">
        <v>96</v>
      </c>
      <c r="B14" t="str">
        <f>"{{"</f>
        <v>{{</v>
      </c>
      <c r="C14" t="str">
        <f>"}}"</f>
        <v>}}</v>
      </c>
      <c r="E14" t="s">
        <v>64</v>
      </c>
      <c r="F14" t="s">
        <v>38</v>
      </c>
      <c r="G14" t="str">
        <f>tblFcConn[[#This Row],[connType]]&amp;tblFcConn[[#This Row],[connLength]]</f>
        <v>Dotted1</v>
      </c>
      <c r="H14" t="s">
        <v>97</v>
      </c>
      <c r="K14" s="12" t="s">
        <v>41</v>
      </c>
      <c r="L14" s="12" t="s">
        <v>42</v>
      </c>
      <c r="T14" t="s">
        <v>98</v>
      </c>
    </row>
    <row r="15" spans="1:21">
      <c r="A15" t="s">
        <v>99</v>
      </c>
      <c r="B15" t="str">
        <f>"[\"</f>
        <v>[\</v>
      </c>
      <c r="C15" t="str">
        <f>"\]"</f>
        <v>\]</v>
      </c>
      <c r="E15" t="s">
        <v>64</v>
      </c>
      <c r="F15" t="s">
        <v>44</v>
      </c>
      <c r="G15" t="str">
        <f>tblFcConn[[#This Row],[connType]]&amp;tblFcConn[[#This Row],[connLength]]</f>
        <v>Dotted2</v>
      </c>
      <c r="H15" t="s">
        <v>100</v>
      </c>
      <c r="K15" s="13" t="s">
        <v>48</v>
      </c>
      <c r="L15" s="13" t="s">
        <v>49</v>
      </c>
      <c r="T15" t="s">
        <v>101</v>
      </c>
    </row>
    <row r="16" spans="1:21">
      <c r="A16" t="s">
        <v>102</v>
      </c>
      <c r="B16" t="str">
        <f>"[/"</f>
        <v>[/</v>
      </c>
      <c r="C16" t="str">
        <f>"\]"</f>
        <v>\]</v>
      </c>
      <c r="E16" t="s">
        <v>64</v>
      </c>
      <c r="F16" t="s">
        <v>54</v>
      </c>
      <c r="G16" t="str">
        <f>tblFcConn[[#This Row],[connType]]&amp;tblFcConn[[#This Row],[connLength]]</f>
        <v>Dotted3</v>
      </c>
      <c r="H16" t="s">
        <v>103</v>
      </c>
      <c r="K16" s="12" t="s">
        <v>57</v>
      </c>
      <c r="L16" s="12" t="s">
        <v>58</v>
      </c>
      <c r="T16" t="s">
        <v>104</v>
      </c>
    </row>
    <row r="17" spans="1:20">
      <c r="A17" t="s">
        <v>105</v>
      </c>
      <c r="B17" t="str">
        <f>"[\"</f>
        <v>[\</v>
      </c>
      <c r="C17" t="str">
        <f>"/]"</f>
        <v>/]</v>
      </c>
      <c r="E17" t="s">
        <v>70</v>
      </c>
      <c r="F17" t="s">
        <v>38</v>
      </c>
      <c r="G17" t="str">
        <f>tblFcConn[[#This Row],[connType]]&amp;tblFcConn[[#This Row],[connLength]]</f>
        <v>Dotted with arrow1</v>
      </c>
      <c r="H17" t="s">
        <v>106</v>
      </c>
      <c r="K17" s="13" t="s">
        <v>61</v>
      </c>
      <c r="L17" s="13" t="s">
        <v>62</v>
      </c>
      <c r="T17" t="s">
        <v>107</v>
      </c>
    </row>
    <row r="18" spans="1:20">
      <c r="A18" t="s">
        <v>31</v>
      </c>
      <c r="B18" t="str">
        <f>"((("</f>
        <v>(((</v>
      </c>
      <c r="C18" t="str">
        <f>")))"</f>
        <v>)))</v>
      </c>
      <c r="E18" t="s">
        <v>70</v>
      </c>
      <c r="F18" t="s">
        <v>44</v>
      </c>
      <c r="G18" t="str">
        <f>tblFcConn[[#This Row],[connType]]&amp;tblFcConn[[#This Row],[connLength]]</f>
        <v>Dotted with arrow2</v>
      </c>
      <c r="H18" t="s">
        <v>108</v>
      </c>
      <c r="K18" s="12" t="s">
        <v>65</v>
      </c>
      <c r="L18" s="12" t="s">
        <v>66</v>
      </c>
      <c r="T18" t="s">
        <v>109</v>
      </c>
    </row>
    <row r="19" spans="1:20">
      <c r="E19" t="s">
        <v>70</v>
      </c>
      <c r="F19" t="s">
        <v>54</v>
      </c>
      <c r="G19" t="str">
        <f>tblFcConn[[#This Row],[connType]]&amp;tblFcConn[[#This Row],[connLength]]</f>
        <v>Dotted with arrow3</v>
      </c>
      <c r="H19" t="s">
        <v>110</v>
      </c>
      <c r="K19" s="13" t="s">
        <v>71</v>
      </c>
      <c r="L19" s="13" t="s">
        <v>72</v>
      </c>
      <c r="T19" t="s">
        <v>111</v>
      </c>
    </row>
    <row r="20" spans="1:20">
      <c r="E20" t="s">
        <v>74</v>
      </c>
      <c r="F20" t="s">
        <v>38</v>
      </c>
      <c r="G20" t="str">
        <f>tblFcConn[[#This Row],[connType]]&amp;tblFcConn[[#This Row],[connLength]]</f>
        <v>Invisible1</v>
      </c>
      <c r="H20" t="s">
        <v>112</v>
      </c>
      <c r="K20" s="12" t="s">
        <v>75</v>
      </c>
      <c r="L20" s="12" t="s">
        <v>76</v>
      </c>
      <c r="T20" t="s">
        <v>113</v>
      </c>
    </row>
    <row r="21" spans="1:20">
      <c r="E21" t="s">
        <v>74</v>
      </c>
      <c r="F21" t="s">
        <v>44</v>
      </c>
      <c r="G21" t="str">
        <f>tblFcConn[[#This Row],[connType]]&amp;tblFcConn[[#This Row],[connLength]]</f>
        <v>Invisible2</v>
      </c>
      <c r="H21" t="s">
        <v>114</v>
      </c>
      <c r="K21" s="14" t="s">
        <v>81</v>
      </c>
      <c r="L21" s="14" t="s">
        <v>82</v>
      </c>
      <c r="T21" t="s">
        <v>115</v>
      </c>
    </row>
    <row r="22" spans="1:20">
      <c r="A22" t="s">
        <v>116</v>
      </c>
      <c r="E22" t="s">
        <v>74</v>
      </c>
      <c r="F22" t="s">
        <v>54</v>
      </c>
      <c r="G22" t="str">
        <f>tblFcConn[[#This Row],[connType]]&amp;tblFcConn[[#This Row],[connLength]]</f>
        <v>Invisible3</v>
      </c>
      <c r="H22" t="s">
        <v>117</v>
      </c>
      <c r="T22" t="s">
        <v>118</v>
      </c>
    </row>
    <row r="23" spans="1:20">
      <c r="A23" t="s">
        <v>119</v>
      </c>
      <c r="T23" t="s">
        <v>120</v>
      </c>
    </row>
    <row r="24" spans="1:20">
      <c r="A24" t="s">
        <v>27</v>
      </c>
      <c r="T24" t="s">
        <v>121</v>
      </c>
    </row>
    <row r="25" spans="1:20">
      <c r="A25" t="s">
        <v>122</v>
      </c>
      <c r="T25" t="s">
        <v>123</v>
      </c>
    </row>
    <row r="26" spans="1:20">
      <c r="A26" t="s">
        <v>124</v>
      </c>
    </row>
    <row r="27" spans="1:20">
      <c r="A27" t="s">
        <v>125</v>
      </c>
      <c r="P27" t="s">
        <v>350</v>
      </c>
    </row>
    <row r="28" spans="1:20">
      <c r="N28" t="s">
        <v>341</v>
      </c>
      <c r="P28" t="s">
        <v>344</v>
      </c>
    </row>
    <row r="29" spans="1:20">
      <c r="G29" t="s">
        <v>319</v>
      </c>
      <c r="H29" t="s">
        <v>320</v>
      </c>
      <c r="I29" t="s">
        <v>321</v>
      </c>
      <c r="N29" t="s">
        <v>342</v>
      </c>
      <c r="P29" t="s">
        <v>345</v>
      </c>
    </row>
    <row r="30" spans="1:20">
      <c r="G30" t="s">
        <v>325</v>
      </c>
      <c r="H30" t="s">
        <v>325</v>
      </c>
      <c r="I30" t="s">
        <v>326</v>
      </c>
      <c r="N30" t="s">
        <v>343</v>
      </c>
      <c r="P30" t="s">
        <v>346</v>
      </c>
    </row>
    <row r="31" spans="1:20">
      <c r="G31" t="s">
        <v>329</v>
      </c>
      <c r="H31" t="s">
        <v>330</v>
      </c>
      <c r="I31" t="s">
        <v>407</v>
      </c>
      <c r="N31" t="s">
        <v>352</v>
      </c>
      <c r="P31" t="s">
        <v>347</v>
      </c>
    </row>
    <row r="32" spans="1:20">
      <c r="G32" t="s">
        <v>327</v>
      </c>
      <c r="H32" t="s">
        <v>328</v>
      </c>
      <c r="I32" t="s">
        <v>406</v>
      </c>
      <c r="P32" t="s">
        <v>348</v>
      </c>
    </row>
    <row r="33" spans="2:16">
      <c r="G33" t="s">
        <v>322</v>
      </c>
      <c r="H33" t="s">
        <v>323</v>
      </c>
      <c r="I33" t="s">
        <v>324</v>
      </c>
      <c r="P33" t="s">
        <v>349</v>
      </c>
    </row>
    <row r="34" spans="2:16">
      <c r="B34" t="s">
        <v>164</v>
      </c>
      <c r="C34" t="s">
        <v>165</v>
      </c>
    </row>
    <row r="35" spans="2:16">
      <c r="B35" t="str">
        <f>"fa:fa-"&amp;icon[[#This Row],[Display]]</f>
        <v>fa:fa-battery-empty</v>
      </c>
      <c r="C35" t="s">
        <v>166</v>
      </c>
    </row>
    <row r="36" spans="2:16">
      <c r="B36" t="str">
        <f>"fa:fa-"&amp;icon[[#This Row],[Display]]</f>
        <v>fa:fa-battery-full</v>
      </c>
      <c r="C36" t="s">
        <v>167</v>
      </c>
    </row>
    <row r="37" spans="2:16">
      <c r="B37" t="str">
        <f>"fa:fa-"&amp;icon[[#This Row],[Display]]</f>
        <v>fa:fa-battery-half</v>
      </c>
      <c r="C37" t="s">
        <v>168</v>
      </c>
      <c r="L37" t="s">
        <v>394</v>
      </c>
    </row>
    <row r="38" spans="2:16">
      <c r="B38" t="str">
        <f>"fa:fa-"&amp;icon[[#This Row],[Display]]</f>
        <v>fa:fa-battery-quarter</v>
      </c>
      <c r="C38" t="s">
        <v>169</v>
      </c>
      <c r="L38" t="s">
        <v>353</v>
      </c>
    </row>
    <row r="39" spans="2:16">
      <c r="B39" t="str">
        <f>"fa:fa-"&amp;icon[[#This Row],[Display]]</f>
        <v>fa:fa-battery-three-quarters</v>
      </c>
      <c r="C39" t="s">
        <v>170</v>
      </c>
      <c r="L39" t="s">
        <v>354</v>
      </c>
    </row>
    <row r="40" spans="2:16">
      <c r="B40" t="str">
        <f>"fa:fa-"&amp;icon[[#This Row],[Display]]</f>
        <v>fa:fa-bell</v>
      </c>
      <c r="C40" t="s">
        <v>171</v>
      </c>
      <c r="L40" t="s">
        <v>355</v>
      </c>
    </row>
    <row r="41" spans="2:16">
      <c r="B41" t="str">
        <f>"fa:fa-"&amp;icon[[#This Row],[Display]]</f>
        <v>fa:fa-bell-slash</v>
      </c>
      <c r="C41" t="s">
        <v>172</v>
      </c>
      <c r="L41" t="s">
        <v>356</v>
      </c>
    </row>
    <row r="42" spans="2:16">
      <c r="B42" t="str">
        <f>"fa:fa-"&amp;icon[[#This Row],[Display]]</f>
        <v>fa:fa-calendar</v>
      </c>
      <c r="C42" t="s">
        <v>173</v>
      </c>
      <c r="L42" t="s">
        <v>357</v>
      </c>
    </row>
    <row r="43" spans="2:16">
      <c r="B43" t="str">
        <f>"fa:fa-"&amp;icon[[#This Row],[Display]]</f>
        <v>fa:fa-calendar-alt</v>
      </c>
      <c r="C43" t="s">
        <v>174</v>
      </c>
      <c r="L43" t="s">
        <v>113</v>
      </c>
    </row>
    <row r="44" spans="2:16">
      <c r="B44" t="str">
        <f>"fa:fa-"&amp;icon[[#This Row],[Display]]</f>
        <v>fa:fa-calendar-check</v>
      </c>
      <c r="C44" t="s">
        <v>175</v>
      </c>
      <c r="L44" t="s">
        <v>358</v>
      </c>
    </row>
    <row r="45" spans="2:16">
      <c r="B45" t="str">
        <f>"fa:fa-"&amp;icon[[#This Row],[Display]]</f>
        <v>fa:fa-calendar-minus</v>
      </c>
      <c r="C45" t="s">
        <v>176</v>
      </c>
      <c r="L45" t="s">
        <v>359</v>
      </c>
    </row>
    <row r="46" spans="2:16">
      <c r="B46" t="str">
        <f>"fa:fa-"&amp;icon[[#This Row],[Display]]</f>
        <v>fa:fa-calendar-plus</v>
      </c>
      <c r="C46" t="s">
        <v>177</v>
      </c>
      <c r="L46" t="s">
        <v>360</v>
      </c>
    </row>
    <row r="47" spans="2:16">
      <c r="B47" t="str">
        <f>"fa:fa-"&amp;icon[[#This Row],[Display]]</f>
        <v>fa:fa-calendar-times</v>
      </c>
      <c r="C47" t="s">
        <v>178</v>
      </c>
      <c r="L47" t="s">
        <v>361</v>
      </c>
    </row>
    <row r="48" spans="2:16">
      <c r="B48" t="str">
        <f>"fa:fa-"&amp;icon[[#This Row],[Display]]</f>
        <v>fa:fa-cart-arrow-down</v>
      </c>
      <c r="C48" t="s">
        <v>179</v>
      </c>
      <c r="L48" t="s">
        <v>78</v>
      </c>
    </row>
    <row r="49" spans="2:12">
      <c r="B49" t="str">
        <f>"fa:fa-"&amp;icon[[#This Row],[Display]]</f>
        <v>fa:fa-cart-plus</v>
      </c>
      <c r="C49" t="s">
        <v>180</v>
      </c>
      <c r="L49" t="s">
        <v>362</v>
      </c>
    </row>
    <row r="50" spans="2:12">
      <c r="B50" t="str">
        <f>"fa:fa-"&amp;icon[[#This Row],[Display]]</f>
        <v>fa:fa-comment</v>
      </c>
      <c r="C50" t="s">
        <v>181</v>
      </c>
      <c r="L50" t="s">
        <v>363</v>
      </c>
    </row>
    <row r="51" spans="2:12">
      <c r="B51" t="str">
        <f>"fa:fa-"&amp;icon[[#This Row],[Display]]</f>
        <v>fa:fa-comment-alt</v>
      </c>
      <c r="C51" t="s">
        <v>182</v>
      </c>
      <c r="L51" t="s">
        <v>364</v>
      </c>
    </row>
    <row r="52" spans="2:12">
      <c r="B52" t="str">
        <f>"fa:fa-"&amp;icon[[#This Row],[Display]]</f>
        <v>fa:fa-comment-slash</v>
      </c>
      <c r="C52" t="s">
        <v>183</v>
      </c>
      <c r="L52" t="s">
        <v>365</v>
      </c>
    </row>
    <row r="53" spans="2:12">
      <c r="B53" t="str">
        <f>"fa:fa-"&amp;icon[[#This Row],[Display]]</f>
        <v>fa:fa-compass</v>
      </c>
      <c r="C53" t="s">
        <v>184</v>
      </c>
      <c r="L53" t="s">
        <v>366</v>
      </c>
    </row>
    <row r="54" spans="2:12">
      <c r="B54" t="str">
        <f>"fa:fa-"&amp;icon[[#This Row],[Display]]</f>
        <v>fa:fa-door-closed</v>
      </c>
      <c r="C54" t="s">
        <v>185</v>
      </c>
      <c r="L54" t="s">
        <v>367</v>
      </c>
    </row>
    <row r="55" spans="2:12">
      <c r="B55" t="str">
        <f>"fa:fa-"&amp;icon[[#This Row],[Display]]</f>
        <v>fa:fa-door-open</v>
      </c>
      <c r="C55" t="s">
        <v>186</v>
      </c>
      <c r="L55" t="s">
        <v>368</v>
      </c>
    </row>
    <row r="56" spans="2:12">
      <c r="B56" t="str">
        <f>"fa:fa-"&amp;icon[[#This Row],[Display]]</f>
        <v>fa:fa-exclamation</v>
      </c>
      <c r="C56" t="s">
        <v>187</v>
      </c>
      <c r="L56" t="s">
        <v>369</v>
      </c>
    </row>
    <row r="57" spans="2:12">
      <c r="B57" t="str">
        <f>"fa:fa-"&amp;icon[[#This Row],[Display]]</f>
        <v>fa:fa-exclamation-circle</v>
      </c>
      <c r="C57" t="s">
        <v>188</v>
      </c>
      <c r="L57" t="s">
        <v>370</v>
      </c>
    </row>
    <row r="58" spans="2:12">
      <c r="B58" t="str">
        <f>"fa:fa-"&amp;icon[[#This Row],[Display]]</f>
        <v>fa:fa-exclamation-triangle</v>
      </c>
      <c r="C58" t="s">
        <v>189</v>
      </c>
      <c r="L58" t="s">
        <v>371</v>
      </c>
    </row>
    <row r="59" spans="2:12">
      <c r="B59" t="str">
        <f>"fa:fa-"&amp;icon[[#This Row],[Display]]</f>
        <v>fa:fa-eye</v>
      </c>
      <c r="C59" t="s">
        <v>190</v>
      </c>
      <c r="L59" t="s">
        <v>372</v>
      </c>
    </row>
    <row r="60" spans="2:12">
      <c r="B60" t="str">
        <f>"fa:fa-"&amp;icon[[#This Row],[Display]]</f>
        <v>fa:fa-eye-slash</v>
      </c>
      <c r="C60" t="s">
        <v>191</v>
      </c>
      <c r="L60" t="s">
        <v>373</v>
      </c>
    </row>
    <row r="61" spans="2:12">
      <c r="B61" t="str">
        <f>"fa:fa-"&amp;icon[[#This Row],[Display]]</f>
        <v>fa:fa-file</v>
      </c>
      <c r="C61" t="s">
        <v>192</v>
      </c>
      <c r="L61" t="s">
        <v>374</v>
      </c>
    </row>
    <row r="62" spans="2:12">
      <c r="B62" t="str">
        <f>"fa:fa-"&amp;icon[[#This Row],[Display]]</f>
        <v>fa:fa-file-alt</v>
      </c>
      <c r="C62" t="s">
        <v>193</v>
      </c>
      <c r="L62" t="s">
        <v>375</v>
      </c>
    </row>
    <row r="63" spans="2:12">
      <c r="B63" t="str">
        <f>"fa:fa-"&amp;icon[[#This Row],[Display]]</f>
        <v>fa:fa-folder</v>
      </c>
      <c r="C63" t="s">
        <v>194</v>
      </c>
      <c r="L63" t="s">
        <v>376</v>
      </c>
    </row>
    <row r="64" spans="2:12">
      <c r="B64" t="str">
        <f>"fa:fa-"&amp;icon[[#This Row],[Display]]</f>
        <v>fa:fa-folder-open</v>
      </c>
      <c r="C64" t="s">
        <v>195</v>
      </c>
      <c r="L64" t="s">
        <v>377</v>
      </c>
    </row>
    <row r="65" spans="2:12">
      <c r="B65" t="str">
        <f>"fa:fa-"&amp;icon[[#This Row],[Display]]</f>
        <v>fa:fa-gas-pump</v>
      </c>
      <c r="C65" t="s">
        <v>196</v>
      </c>
      <c r="L65" t="s">
        <v>378</v>
      </c>
    </row>
    <row r="66" spans="2:12">
      <c r="B66" t="str">
        <f>"fa:fa-"&amp;icon[[#This Row],[Display]]</f>
        <v>fa:fa-info</v>
      </c>
      <c r="C66" t="s">
        <v>197</v>
      </c>
      <c r="L66" t="s">
        <v>379</v>
      </c>
    </row>
    <row r="67" spans="2:12">
      <c r="B67" t="str">
        <f>"fa:fa-"&amp;icon[[#This Row],[Display]]</f>
        <v>fa:fa-info-circle</v>
      </c>
      <c r="C67" t="s">
        <v>198</v>
      </c>
      <c r="L67" t="s">
        <v>380</v>
      </c>
    </row>
    <row r="68" spans="2:12">
      <c r="B68" t="str">
        <f>"fa:fa-"&amp;icon[[#This Row],[Display]]</f>
        <v>fa:fa-lightbulb</v>
      </c>
      <c r="C68" t="s">
        <v>199</v>
      </c>
      <c r="L68" t="s">
        <v>381</v>
      </c>
    </row>
    <row r="69" spans="2:12">
      <c r="B69" t="str">
        <f>"fa:fa-"&amp;icon[[#This Row],[Display]]</f>
        <v>fa:fa-lock</v>
      </c>
      <c r="C69" t="s">
        <v>200</v>
      </c>
      <c r="L69" t="s">
        <v>382</v>
      </c>
    </row>
    <row r="70" spans="2:12">
      <c r="B70" t="str">
        <f>"fa:fa-"&amp;icon[[#This Row],[Display]]</f>
        <v>fa:fa-lock-open</v>
      </c>
      <c r="C70" t="s">
        <v>201</v>
      </c>
      <c r="L70" t="s">
        <v>383</v>
      </c>
    </row>
    <row r="71" spans="2:12">
      <c r="B71" t="str">
        <f>"fa:fa-"&amp;icon[[#This Row],[Display]]</f>
        <v>fa:fa-map-marker</v>
      </c>
      <c r="C71" t="s">
        <v>202</v>
      </c>
      <c r="L71" t="s">
        <v>384</v>
      </c>
    </row>
    <row r="72" spans="2:12">
      <c r="B72" t="str">
        <f>"fa:fa-"&amp;icon[[#This Row],[Display]]</f>
        <v>fa:fa-map-marker-alt</v>
      </c>
      <c r="C72" t="s">
        <v>203</v>
      </c>
      <c r="L72" t="s">
        <v>385</v>
      </c>
    </row>
    <row r="73" spans="2:12">
      <c r="B73" t="str">
        <f>"fa:fa-"&amp;icon[[#This Row],[Display]]</f>
        <v>fa:fa-microphone</v>
      </c>
      <c r="C73" t="s">
        <v>204</v>
      </c>
      <c r="L73" t="s">
        <v>386</v>
      </c>
    </row>
    <row r="74" spans="2:12">
      <c r="B74" t="str">
        <f>"fa:fa-"&amp;icon[[#This Row],[Display]]</f>
        <v>fa:fa-microphone-alt</v>
      </c>
      <c r="C74" t="s">
        <v>205</v>
      </c>
      <c r="L74" t="s">
        <v>387</v>
      </c>
    </row>
    <row r="75" spans="2:12">
      <c r="B75" t="str">
        <f>"fa:fa-"&amp;icon[[#This Row],[Display]]</f>
        <v>fa:fa-microphone-alt-slash</v>
      </c>
      <c r="C75" t="s">
        <v>206</v>
      </c>
      <c r="L75" t="s">
        <v>388</v>
      </c>
    </row>
    <row r="76" spans="2:12">
      <c r="B76" t="str">
        <f>"fa:fa-"&amp;icon[[#This Row],[Display]]</f>
        <v>fa:fa-microphone-slash</v>
      </c>
      <c r="C76" t="s">
        <v>207</v>
      </c>
      <c r="L76" t="s">
        <v>389</v>
      </c>
    </row>
    <row r="77" spans="2:12">
      <c r="B77" t="str">
        <f>"fa:fa-"&amp;icon[[#This Row],[Display]]</f>
        <v>fa:fa-minus</v>
      </c>
      <c r="C77" t="s">
        <v>208</v>
      </c>
      <c r="L77" t="s">
        <v>390</v>
      </c>
    </row>
    <row r="78" spans="2:12">
      <c r="B78" t="str">
        <f>"fa:fa-"&amp;icon[[#This Row],[Display]]</f>
        <v>fa:fa-minus-circle</v>
      </c>
      <c r="C78" t="s">
        <v>209</v>
      </c>
      <c r="L78" t="s">
        <v>391</v>
      </c>
    </row>
    <row r="79" spans="2:12">
      <c r="B79" t="str">
        <f>"fa:fa-"&amp;icon[[#This Row],[Display]]</f>
        <v>fa:fa-minus-square</v>
      </c>
      <c r="C79" t="s">
        <v>210</v>
      </c>
      <c r="L79" t="s">
        <v>392</v>
      </c>
    </row>
    <row r="80" spans="2:12">
      <c r="B80" t="str">
        <f>"fa:fa-"&amp;icon[[#This Row],[Display]]</f>
        <v>fa:fa-parking</v>
      </c>
      <c r="C80" t="s">
        <v>211</v>
      </c>
      <c r="L80" t="s">
        <v>393</v>
      </c>
    </row>
    <row r="81" spans="2:3">
      <c r="B81" t="str">
        <f>"fa:fa-"&amp;icon[[#This Row],[Display]]</f>
        <v>fa:fa-phone</v>
      </c>
      <c r="C81" t="s">
        <v>212</v>
      </c>
    </row>
    <row r="82" spans="2:3">
      <c r="B82" t="str">
        <f>"fa:fa-"&amp;icon[[#This Row],[Display]]</f>
        <v>fa:fa-phone-slash</v>
      </c>
      <c r="C82" t="s">
        <v>213</v>
      </c>
    </row>
    <row r="83" spans="2:3">
      <c r="B83" t="str">
        <f>"fa:fa-"&amp;icon[[#This Row],[Display]]</f>
        <v>fa:fa-plus</v>
      </c>
      <c r="C83" t="s">
        <v>214</v>
      </c>
    </row>
    <row r="84" spans="2:3">
      <c r="B84" t="str">
        <f>"fa:fa-"&amp;icon[[#This Row],[Display]]</f>
        <v>fa:fa-plus-circle</v>
      </c>
      <c r="C84" t="s">
        <v>215</v>
      </c>
    </row>
    <row r="85" spans="2:3">
      <c r="B85" t="str">
        <f>"fa:fa-"&amp;icon[[#This Row],[Display]]</f>
        <v>fa:fa-plus-square</v>
      </c>
      <c r="C85" t="s">
        <v>216</v>
      </c>
    </row>
    <row r="86" spans="2:3">
      <c r="B86" t="str">
        <f>"fa:fa-"&amp;icon[[#This Row],[Display]]</f>
        <v>fa:fa-print</v>
      </c>
      <c r="C86" t="s">
        <v>217</v>
      </c>
    </row>
    <row r="87" spans="2:3">
      <c r="B87" t="str">
        <f>"fa:fa-"&amp;icon[[#This Row],[Display]]</f>
        <v>fa:fa-question</v>
      </c>
      <c r="C87" t="s">
        <v>218</v>
      </c>
    </row>
    <row r="88" spans="2:3">
      <c r="B88" t="str">
        <f>"fa:fa-"&amp;icon[[#This Row],[Display]]</f>
        <v>fa:fa-question-circle</v>
      </c>
      <c r="C88" t="s">
        <v>219</v>
      </c>
    </row>
    <row r="89" spans="2:3">
      <c r="B89" t="str">
        <f>"fa:fa-"&amp;icon[[#This Row],[Display]]</f>
        <v>fa:fa-shield-alt</v>
      </c>
      <c r="C89" t="s">
        <v>220</v>
      </c>
    </row>
    <row r="90" spans="2:3">
      <c r="B90" t="str">
        <f>"fa:fa-"&amp;icon[[#This Row],[Display]]</f>
        <v>fa:fa-shopping-cart</v>
      </c>
      <c r="C90" t="s">
        <v>221</v>
      </c>
    </row>
    <row r="91" spans="2:3">
      <c r="B91" t="str">
        <f>"fa:fa-"&amp;icon[[#This Row],[Display]]</f>
        <v>fa:fa-sign-in-alt</v>
      </c>
      <c r="C91" t="s">
        <v>222</v>
      </c>
    </row>
    <row r="92" spans="2:3">
      <c r="B92" t="str">
        <f>"fa:fa-"&amp;icon[[#This Row],[Display]]</f>
        <v>fa:fa-stream</v>
      </c>
      <c r="C92" t="s">
        <v>223</v>
      </c>
    </row>
    <row r="93" spans="2:3">
      <c r="B93" t="str">
        <f>"fa:fa-"&amp;icon[[#This Row],[Display]]</f>
        <v>fa:fa-thermometer-empty</v>
      </c>
      <c r="C93" t="s">
        <v>224</v>
      </c>
    </row>
    <row r="94" spans="2:3">
      <c r="B94" t="str">
        <f>"fa:fa-"&amp;icon[[#This Row],[Display]]</f>
        <v>fa:fa-thermometer-full</v>
      </c>
      <c r="C94" t="s">
        <v>225</v>
      </c>
    </row>
    <row r="95" spans="2:3">
      <c r="B95" t="str">
        <f>"fa:fa-"&amp;icon[[#This Row],[Display]]</f>
        <v>fa:fa-thermometer-half</v>
      </c>
      <c r="C95" t="s">
        <v>226</v>
      </c>
    </row>
    <row r="96" spans="2:3">
      <c r="B96" t="str">
        <f>"fa:fa-"&amp;icon[[#This Row],[Display]]</f>
        <v>fa:fa-thermometer-quarter</v>
      </c>
      <c r="C96" t="s">
        <v>227</v>
      </c>
    </row>
    <row r="97" spans="2:3">
      <c r="B97" t="str">
        <f>"fa:fa-"&amp;icon[[#This Row],[Display]]</f>
        <v>fa:fa-thermometer-three-quarters</v>
      </c>
      <c r="C97" t="s">
        <v>228</v>
      </c>
    </row>
    <row r="98" spans="2:3">
      <c r="B98" t="str">
        <f>"fa:fa-"&amp;icon[[#This Row],[Display]]</f>
        <v>fa:fa-thumbs-down</v>
      </c>
      <c r="C98" t="s">
        <v>229</v>
      </c>
    </row>
    <row r="99" spans="2:3">
      <c r="B99" t="str">
        <f>"fa:fa-"&amp;icon[[#This Row],[Display]]</f>
        <v>fa:fa-thumbs-up</v>
      </c>
      <c r="C99" t="s">
        <v>230</v>
      </c>
    </row>
    <row r="100" spans="2:3">
      <c r="B100" t="str">
        <f>"fa:fa-"&amp;icon[[#This Row],[Display]]</f>
        <v>fa:fa-tint</v>
      </c>
      <c r="C100" t="s">
        <v>231</v>
      </c>
    </row>
    <row r="101" spans="2:3">
      <c r="B101" t="str">
        <f>"fa:fa-"&amp;icon[[#This Row],[Display]]</f>
        <v>fa:fa-tint-slash</v>
      </c>
      <c r="C101" t="s">
        <v>232</v>
      </c>
    </row>
    <row r="102" spans="2:3">
      <c r="B102" t="str">
        <f>"fa:fa-"&amp;icon[[#This Row],[Display]]</f>
        <v>fa:fa-toggle-off</v>
      </c>
      <c r="C102" t="s">
        <v>233</v>
      </c>
    </row>
    <row r="103" spans="2:3">
      <c r="B103" t="str">
        <f>"fa:fa-"&amp;icon[[#This Row],[Display]]</f>
        <v>fa:fa-toggle-on</v>
      </c>
      <c r="C103" t="s">
        <v>234</v>
      </c>
    </row>
    <row r="104" spans="2:3">
      <c r="B104" t="str">
        <f>"fa:fa-"&amp;icon[[#This Row],[Display]]</f>
        <v>fa:fa-unlock</v>
      </c>
      <c r="C104" t="s">
        <v>235</v>
      </c>
    </row>
    <row r="105" spans="2:3">
      <c r="B105" t="str">
        <f>"fa:fa-"&amp;icon[[#This Row],[Display]]</f>
        <v>fa:fa-unlock-alt</v>
      </c>
      <c r="C105" t="s">
        <v>236</v>
      </c>
    </row>
    <row r="106" spans="2:3">
      <c r="B106" t="str">
        <f>"fa:fa-"&amp;icon[[#This Row],[Display]]</f>
        <v>fa:fa-user</v>
      </c>
      <c r="C106" t="s">
        <v>7</v>
      </c>
    </row>
    <row r="107" spans="2:3">
      <c r="B107" t="str">
        <f>"fa:fa-"&amp;icon[[#This Row],[Display]]</f>
        <v>fa:fa-user-alt</v>
      </c>
      <c r="C107" t="s">
        <v>237</v>
      </c>
    </row>
    <row r="108" spans="2:3">
      <c r="B108" t="str">
        <f>"fa:fa-"&amp;icon[[#This Row],[Display]]</f>
        <v>fa:fa-user-alt-slash</v>
      </c>
      <c r="C108" t="s">
        <v>238</v>
      </c>
    </row>
    <row r="109" spans="2:3">
      <c r="B109" t="str">
        <f>"fa:fa-"&amp;icon[[#This Row],[Display]]</f>
        <v>fa:fa-user-slash</v>
      </c>
      <c r="C109" t="s">
        <v>239</v>
      </c>
    </row>
    <row r="110" spans="2:3">
      <c r="B110" t="str">
        <f>"fa:fa-"&amp;icon[[#This Row],[Display]]</f>
        <v>fa:fa-video</v>
      </c>
      <c r="C110" t="s">
        <v>240</v>
      </c>
    </row>
    <row r="111" spans="2:3">
      <c r="B111" t="str">
        <f>"fa:fa-"&amp;icon[[#This Row],[Display]]</f>
        <v>fa:fa-video-slash</v>
      </c>
      <c r="C111" t="s">
        <v>241</v>
      </c>
    </row>
    <row r="112" spans="2:3">
      <c r="B112" t="str">
        <f>"fa:fa-"&amp;icon[[#This Row],[Display]]</f>
        <v>fa:fa-volume-down</v>
      </c>
      <c r="C112" t="s">
        <v>242</v>
      </c>
    </row>
    <row r="113" spans="2:3">
      <c r="B113" t="str">
        <f>"fa:fa-"&amp;icon[[#This Row],[Display]]</f>
        <v>fa:fa-volume-mute</v>
      </c>
      <c r="C113" t="s">
        <v>243</v>
      </c>
    </row>
    <row r="114" spans="2:3">
      <c r="B114" t="str">
        <f>"fa:fa-"&amp;icon[[#This Row],[Display]]</f>
        <v>fa:fa-volume-off</v>
      </c>
      <c r="C114" t="s">
        <v>244</v>
      </c>
    </row>
    <row r="115" spans="2:3">
      <c r="B115" t="str">
        <f>"fa:fa-"&amp;icon[[#This Row],[Display]]</f>
        <v>fa:fa-volume-up</v>
      </c>
      <c r="C115" t="s">
        <v>245</v>
      </c>
    </row>
    <row r="116" spans="2:3">
      <c r="B116" t="str">
        <f>"fa:fa-"&amp;icon[[#This Row],[Display]]</f>
        <v>fa:fa-wifi</v>
      </c>
      <c r="C116" t="s">
        <v>246</v>
      </c>
    </row>
    <row r="117" spans="2:3">
      <c r="B117" t="str">
        <f>"fa:fa-"&amp;icon[[#This Row],[Display]]</f>
        <v>fa:fa-barcode</v>
      </c>
      <c r="C117" t="s">
        <v>247</v>
      </c>
    </row>
    <row r="118" spans="2:3">
      <c r="B118" t="str">
        <f>"fa:fa-"&amp;icon[[#This Row],[Display]]</f>
        <v>fa:fa-bug</v>
      </c>
      <c r="C118" t="s">
        <v>248</v>
      </c>
    </row>
    <row r="119" spans="2:3">
      <c r="B119" t="str">
        <f>"fa:fa-"&amp;icon[[#This Row],[Display]]</f>
        <v>fa:fa-code</v>
      </c>
      <c r="C119" t="s">
        <v>249</v>
      </c>
    </row>
    <row r="120" spans="2:3">
      <c r="B120" t="str">
        <f>"fa:fa-"&amp;icon[[#This Row],[Display]]</f>
        <v>fa:fa-code-branch</v>
      </c>
      <c r="C120" t="s">
        <v>250</v>
      </c>
    </row>
    <row r="121" spans="2:3">
      <c r="B121" t="str">
        <f>"fa:fa-"&amp;icon[[#This Row],[Display]]</f>
        <v>fa:fa-file</v>
      </c>
      <c r="C121" t="s">
        <v>192</v>
      </c>
    </row>
    <row r="122" spans="2:3">
      <c r="B122" t="str">
        <f>"fa:fa-"&amp;icon[[#This Row],[Display]]</f>
        <v>fa:fa-file-alt</v>
      </c>
      <c r="C122" t="s">
        <v>193</v>
      </c>
    </row>
    <row r="123" spans="2:3">
      <c r="B123" t="str">
        <f>"fa:fa-"&amp;icon[[#This Row],[Display]]</f>
        <v>fa:fa-file-code</v>
      </c>
      <c r="C123" t="s">
        <v>251</v>
      </c>
    </row>
    <row r="124" spans="2:3">
      <c r="B124" t="str">
        <f>"fa:fa-"&amp;icon[[#This Row],[Display]]</f>
        <v>fa:fa-filter</v>
      </c>
      <c r="C124" t="s">
        <v>252</v>
      </c>
    </row>
    <row r="125" spans="2:3">
      <c r="B125" t="str">
        <f>"fa:fa-"&amp;icon[[#This Row],[Display]]</f>
        <v>fa:fa-keyboard</v>
      </c>
      <c r="C125" t="s">
        <v>253</v>
      </c>
    </row>
    <row r="126" spans="2:3">
      <c r="B126" t="str">
        <f>"fa:fa-"&amp;icon[[#This Row],[Display]]</f>
        <v>fa:fa-folder</v>
      </c>
      <c r="C126" t="s">
        <v>194</v>
      </c>
    </row>
    <row r="127" spans="2:3">
      <c r="B127" t="str">
        <f>"fa:fa-"&amp;icon[[#This Row],[Display]]</f>
        <v>fa:fa-folder-open</v>
      </c>
      <c r="C127" t="s">
        <v>195</v>
      </c>
    </row>
    <row r="128" spans="2:3">
      <c r="B128" t="str">
        <f>"fa:fa-"&amp;icon[[#This Row],[Display]]</f>
        <v>fa:fa-terminal</v>
      </c>
      <c r="C128" t="s">
        <v>254</v>
      </c>
    </row>
    <row r="129" spans="2:3">
      <c r="B129" t="str">
        <f>"fa:fa-"&amp;icon[[#This Row],[Display]]</f>
        <v>fa:fa-window-close</v>
      </c>
      <c r="C129" t="s">
        <v>255</v>
      </c>
    </row>
    <row r="130" spans="2:3">
      <c r="B130" t="str">
        <f>"fa:fa-"&amp;icon[[#This Row],[Display]]</f>
        <v>fa:fa-window-maximize</v>
      </c>
      <c r="C130" t="s">
        <v>256</v>
      </c>
    </row>
    <row r="131" spans="2:3">
      <c r="B131" t="str">
        <f>"fa:fa-"&amp;icon[[#This Row],[Display]]</f>
        <v>fa:fa-window-restore</v>
      </c>
      <c r="C131" t="s">
        <v>257</v>
      </c>
    </row>
    <row r="132" spans="2:3">
      <c r="B132" t="str">
        <f>"fa:fa-"&amp;icon[[#This Row],[Display]]</f>
        <v>fa:fa-comment</v>
      </c>
      <c r="C132" t="s">
        <v>181</v>
      </c>
    </row>
    <row r="133" spans="2:3">
      <c r="B133" t="str">
        <f>"fa:fa-"&amp;icon[[#This Row],[Display]]</f>
        <v>fa:fa-comments</v>
      </c>
      <c r="C133" t="s">
        <v>258</v>
      </c>
    </row>
    <row r="134" spans="2:3">
      <c r="B134" t="str">
        <f>"fa:fa-"&amp;icon[[#This Row],[Display]]</f>
        <v>fa:fa-microphone</v>
      </c>
      <c r="C134" t="s">
        <v>204</v>
      </c>
    </row>
    <row r="135" spans="2:3">
      <c r="B135" t="str">
        <f>"fa:fa-"&amp;icon[[#This Row],[Display]]</f>
        <v>fa:fa-mobile</v>
      </c>
      <c r="C135" t="s">
        <v>259</v>
      </c>
    </row>
    <row r="136" spans="2:3">
      <c r="B136" t="str">
        <f>"fa:fa-"&amp;icon[[#This Row],[Display]]</f>
        <v>fa:fa-paper-plane</v>
      </c>
      <c r="C136" t="s">
        <v>260</v>
      </c>
    </row>
    <row r="137" spans="2:3">
      <c r="B137" t="str">
        <f>"fa:fa-"&amp;icon[[#This Row],[Display]]</f>
        <v>fa:fa-database</v>
      </c>
      <c r="C137" t="s">
        <v>32</v>
      </c>
    </row>
    <row r="138" spans="2:3">
      <c r="B138" t="str">
        <f>"fa:fa-"&amp;icon[[#This Row],[Display]]</f>
        <v>fa:fa-desktop</v>
      </c>
      <c r="C138" t="s">
        <v>261</v>
      </c>
    </row>
    <row r="139" spans="2:3">
      <c r="B139" t="str">
        <f>"fa:fa-"&amp;icon[[#This Row],[Display]]</f>
        <v>fa:fa-hdd</v>
      </c>
      <c r="C139" t="s">
        <v>262</v>
      </c>
    </row>
    <row r="140" spans="2:3">
      <c r="B140" t="str">
        <f>"fa:fa-"&amp;icon[[#This Row],[Display]]</f>
        <v>fa:fa-ethernet</v>
      </c>
      <c r="C140" t="s">
        <v>263</v>
      </c>
    </row>
    <row r="141" spans="2:3">
      <c r="B141" t="str">
        <f>"fa:fa-"&amp;icon[[#This Row],[Display]]</f>
        <v>fa:fa-download</v>
      </c>
      <c r="C141" t="s">
        <v>264</v>
      </c>
    </row>
    <row r="142" spans="2:3">
      <c r="B142" t="str">
        <f>"fa:fa-"&amp;icon[[#This Row],[Display]]</f>
        <v>fa:fa-laptop</v>
      </c>
      <c r="C142" t="s">
        <v>265</v>
      </c>
    </row>
    <row r="143" spans="2:3">
      <c r="B143" t="str">
        <f>"fa:fa-"&amp;icon[[#This Row],[Display]]</f>
        <v>fa:fa-memory</v>
      </c>
      <c r="C143" t="s">
        <v>266</v>
      </c>
    </row>
    <row r="144" spans="2:3">
      <c r="B144" t="str">
        <f>"fa:fa-"&amp;icon[[#This Row],[Display]]</f>
        <v>fa:fa-power-off</v>
      </c>
      <c r="C144" t="s">
        <v>267</v>
      </c>
    </row>
    <row r="145" spans="2:3">
      <c r="B145" t="str">
        <f>"fa:fa-"&amp;icon[[#This Row],[Display]]</f>
        <v>fa:fa-print</v>
      </c>
      <c r="C145" t="s">
        <v>217</v>
      </c>
    </row>
    <row r="146" spans="2:3">
      <c r="B146" t="str">
        <f>"fa:fa-"&amp;icon[[#This Row],[Display]]</f>
        <v>fa:fa-satellite</v>
      </c>
      <c r="C146" t="s">
        <v>268</v>
      </c>
    </row>
    <row r="147" spans="2:3">
      <c r="B147" t="str">
        <f>"fa:fa-"&amp;icon[[#This Row],[Display]]</f>
        <v>fa:fa-sd-card</v>
      </c>
      <c r="C147" t="s">
        <v>269</v>
      </c>
    </row>
    <row r="148" spans="2:3">
      <c r="B148" t="str">
        <f>"fa:fa-"&amp;icon[[#This Row],[Display]]</f>
        <v>fa:fa-stream</v>
      </c>
      <c r="C148" t="s">
        <v>223</v>
      </c>
    </row>
    <row r="149" spans="2:3">
      <c r="B149" t="str">
        <f>"fa:fa-"&amp;icon[[#This Row],[Display]]</f>
        <v>fa:fa-tablet</v>
      </c>
      <c r="C149" t="s">
        <v>270</v>
      </c>
    </row>
    <row r="150" spans="2:3">
      <c r="B150" t="str">
        <f>"fa:fa-"&amp;icon[[#This Row],[Display]]</f>
        <v>fa:fa-sim-card</v>
      </c>
      <c r="C150" t="s">
        <v>271</v>
      </c>
    </row>
    <row r="151" spans="2:3">
      <c r="B151" t="str">
        <f>"fa:fa-"&amp;icon[[#This Row],[Display]]</f>
        <v>fa:fa-upload</v>
      </c>
      <c r="C151" t="s">
        <v>272</v>
      </c>
    </row>
    <row r="152" spans="2:3">
      <c r="B152" t="str">
        <f>"fa:fa-"&amp;icon[[#This Row],[Display]]</f>
        <v>fa:fa-clock</v>
      </c>
      <c r="C152" t="s">
        <v>273</v>
      </c>
    </row>
    <row r="153" spans="2:3">
      <c r="B153" t="str">
        <f>"fa:fa-"&amp;icon[[#This Row],[Display]]</f>
        <v>fa:fa-hourglass</v>
      </c>
      <c r="C153" t="s">
        <v>274</v>
      </c>
    </row>
    <row r="154" spans="2:3">
      <c r="B154" t="str">
        <f>"fa:fa-"&amp;icon[[#This Row],[Display]]</f>
        <v>fa:fa-stopwatch</v>
      </c>
      <c r="C154" t="s">
        <v>275</v>
      </c>
    </row>
    <row r="155" spans="2:3">
      <c r="B155" t="str">
        <f>"fa:fa-"&amp;icon[[#This Row],[Display]]</f>
        <v>fa:fa-bookmark</v>
      </c>
      <c r="C155" t="s">
        <v>276</v>
      </c>
    </row>
    <row r="156" spans="2:3">
      <c r="B156" t="str">
        <f>"fa:fa-"&amp;icon[[#This Row],[Display]]</f>
        <v>fa:fa-building</v>
      </c>
      <c r="C156" t="s">
        <v>277</v>
      </c>
    </row>
    <row r="157" spans="2:3">
      <c r="B157" t="str">
        <f>"fa:fa-"&amp;icon[[#This Row],[Display]]</f>
        <v>fa:fa-car</v>
      </c>
      <c r="C157" t="s">
        <v>278</v>
      </c>
    </row>
    <row r="158" spans="2:3">
      <c r="B158" t="str">
        <f>"fa:fa-"&amp;icon[[#This Row],[Display]]</f>
        <v>fa:fa-flag</v>
      </c>
      <c r="C158" t="s">
        <v>88</v>
      </c>
    </row>
    <row r="159" spans="2:3">
      <c r="B159" t="str">
        <f>"fa:fa-"&amp;icon[[#This Row],[Display]]</f>
        <v>fa:fa-globe</v>
      </c>
      <c r="C159" t="s">
        <v>279</v>
      </c>
    </row>
    <row r="160" spans="2:3">
      <c r="B160" t="str">
        <f>"fa:fa-"&amp;icon[[#This Row],[Display]]</f>
        <v>fa:fa-home</v>
      </c>
      <c r="C160" t="s">
        <v>280</v>
      </c>
    </row>
    <row r="161" spans="2:3">
      <c r="B161" t="str">
        <f>"fa:fa-"&amp;icon[[#This Row],[Display]]</f>
        <v>fa:fa-layer-group</v>
      </c>
      <c r="C161" t="s">
        <v>281</v>
      </c>
    </row>
    <row r="162" spans="2:3">
      <c r="B162" t="str">
        <f>"fa:fa-"&amp;icon[[#This Row],[Display]]</f>
        <v>fa:fa-location-arrow</v>
      </c>
      <c r="C162" t="s">
        <v>282</v>
      </c>
    </row>
    <row r="163" spans="2:3">
      <c r="B163" t="str">
        <f>"fa:fa-"&amp;icon[[#This Row],[Display]]</f>
        <v>fa:fa-map</v>
      </c>
      <c r="C163" t="s">
        <v>283</v>
      </c>
    </row>
    <row r="164" spans="2:3">
      <c r="B164" t="str">
        <f>"fa:fa-"&amp;icon[[#This Row],[Display]]</f>
        <v>fa:fa-map-marker</v>
      </c>
      <c r="C164" t="s">
        <v>202</v>
      </c>
    </row>
    <row r="165" spans="2:3">
      <c r="B165" t="str">
        <f>"fa:fa-"&amp;icon[[#This Row],[Display]]</f>
        <v>fa:fa-map-pin</v>
      </c>
      <c r="C165" t="s">
        <v>284</v>
      </c>
    </row>
    <row r="166" spans="2:3">
      <c r="B166" t="str">
        <f>"fa:fa-"&amp;icon[[#This Row],[Display]]</f>
        <v>fa:fa-search</v>
      </c>
      <c r="C166" t="s">
        <v>285</v>
      </c>
    </row>
    <row r="167" spans="2:3">
      <c r="B167" t="str">
        <f>"fa:fa-"&amp;icon[[#This Row],[Display]]</f>
        <v>fa:fa-search-minus</v>
      </c>
      <c r="C167" t="s">
        <v>286</v>
      </c>
    </row>
    <row r="168" spans="2:3">
      <c r="B168" t="str">
        <f>"fa:fa-"&amp;icon[[#This Row],[Display]]</f>
        <v>fa:fa-search-plus</v>
      </c>
      <c r="C168" t="s">
        <v>287</v>
      </c>
    </row>
    <row r="169" spans="2:3">
      <c r="B169" t="str">
        <f>"fa:fa-"&amp;icon[[#This Row],[Display]]</f>
        <v>fa:fa-ticket-alt</v>
      </c>
      <c r="C169" t="s">
        <v>288</v>
      </c>
    </row>
    <row r="170" spans="2:3">
      <c r="B170" t="str">
        <f>"fa:fa-"&amp;icon[[#This Row],[Display]]</f>
        <v>fa:fa-thumbtack</v>
      </c>
      <c r="C170" t="s">
        <v>289</v>
      </c>
    </row>
    <row r="171" spans="2:3">
      <c r="B171" t="str">
        <f>"fa:fa-"&amp;icon[[#This Row],[Display]]</f>
        <v>fa:fa-wrench</v>
      </c>
      <c r="C171" t="s">
        <v>290</v>
      </c>
    </row>
    <row r="172" spans="2:3">
      <c r="B172" t="str">
        <f>"fa:fa-"&amp;icon[[#This Row],[Display]]</f>
        <v>fa:fa-id-badge</v>
      </c>
      <c r="C172" t="s">
        <v>291</v>
      </c>
    </row>
    <row r="173" spans="2:3">
      <c r="B173" t="str">
        <f>"fa:fa-"&amp;icon[[#This Row],[Display]]</f>
        <v>fa:fa-id-card</v>
      </c>
      <c r="C173" t="s">
        <v>292</v>
      </c>
    </row>
    <row r="174" spans="2:3">
      <c r="B174" t="str">
        <f>"fa:fa-"&amp;icon[[#This Row],[Display]]</f>
        <v>fa:fa-frown</v>
      </c>
      <c r="C174" t="s">
        <v>293</v>
      </c>
    </row>
    <row r="175" spans="2:3">
      <c r="B175" t="str">
        <f>"fa:fa-"&amp;icon[[#This Row],[Display]]</f>
        <v>fa:fa-smile</v>
      </c>
      <c r="C175" t="s">
        <v>294</v>
      </c>
    </row>
    <row r="176" spans="2:3">
      <c r="B176" t="str">
        <f>"fa:fa-"&amp;icon[[#This Row],[Display]]</f>
        <v>fa:fa-meh</v>
      </c>
      <c r="C176" t="s">
        <v>295</v>
      </c>
    </row>
    <row r="177" spans="2:3">
      <c r="B177" t="str">
        <f>"fa:fa-"&amp;icon[[#This Row],[Display]]</f>
        <v>fa:fa-poo</v>
      </c>
      <c r="C177" t="s">
        <v>296</v>
      </c>
    </row>
    <row r="178" spans="2:3">
      <c r="B178" t="str">
        <f>"fa:fa-"&amp;icon[[#This Row],[Display]]</f>
        <v>fa:fa-id-card-alt</v>
      </c>
      <c r="C178" t="s">
        <v>297</v>
      </c>
    </row>
    <row r="179" spans="2:3">
      <c r="B179" s="16" t="str">
        <f>"fa:fa-"&amp;icon[[#This Row],[Display]]</f>
        <v>fa:fa-recycle</v>
      </c>
      <c r="C179" t="s">
        <v>298</v>
      </c>
    </row>
    <row r="180" spans="2:3">
      <c r="B180" s="16" t="str">
        <f>"fa:fa-"&amp;icon[[#This Row],[Display]]</f>
        <v>fa:fa-user-circle</v>
      </c>
      <c r="C180" t="s">
        <v>299</v>
      </c>
    </row>
    <row r="181" spans="2:3">
      <c r="B181" s="16" t="str">
        <f>"fa:fa-"&amp;icon[[#This Row],[Display]]</f>
        <v>fa:fa-user-edit</v>
      </c>
      <c r="C181" t="s">
        <v>300</v>
      </c>
    </row>
    <row r="182" spans="2:3">
      <c r="B182" s="16" t="str">
        <f>"fa:fa-"&amp;icon[[#This Row],[Display]]</f>
        <v>fa:fa-user-cog</v>
      </c>
      <c r="C182" t="s">
        <v>301</v>
      </c>
    </row>
    <row r="183" spans="2:3">
      <c r="B183" s="16" t="str">
        <f>"fa:fa-"&amp;icon[[#This Row],[Display]]</f>
        <v>fa:fa-user-plus</v>
      </c>
      <c r="C183" t="s">
        <v>302</v>
      </c>
    </row>
    <row r="184" spans="2:3">
      <c r="B184" s="16" t="str">
        <f>"fa:fa-"&amp;icon[[#This Row],[Display]]</f>
        <v>fa:fa-user-minus</v>
      </c>
      <c r="C184" t="s">
        <v>303</v>
      </c>
    </row>
    <row r="185" spans="2:3">
      <c r="B185" s="16" t="str">
        <f>"fa:fa-"&amp;icon[[#This Row],[Display]]</f>
        <v>fa:fa-user-tie</v>
      </c>
      <c r="C185" t="s">
        <v>304</v>
      </c>
    </row>
    <row r="186" spans="2:3">
      <c r="B186" s="16" t="str">
        <f>"fa:fa-"&amp;icon[[#This Row],[Display]]</f>
        <v>fa:fa-users</v>
      </c>
      <c r="C186" t="s">
        <v>305</v>
      </c>
    </row>
    <row r="187" spans="2:3">
      <c r="B187" s="16" t="str">
        <f>"fa:fa-"&amp;icon[[#This Row],[Display]]</f>
        <v>fa:fa-bolt</v>
      </c>
      <c r="C187" t="s">
        <v>306</v>
      </c>
    </row>
    <row r="188" spans="2:3">
      <c r="B188" s="16" t="str">
        <f>"fa:fa-"&amp;icon[[#This Row],[Display]]</f>
        <v>fa:fa-cloud-rain</v>
      </c>
      <c r="C188" t="s">
        <v>307</v>
      </c>
    </row>
    <row r="189" spans="2:3">
      <c r="B189" s="16" t="str">
        <f>"fa:fa-"&amp;icon[[#This Row],[Display]]</f>
        <v>fa:fa-snowflake</v>
      </c>
      <c r="C189" t="s">
        <v>308</v>
      </c>
    </row>
    <row r="190" spans="2:3">
      <c r="B190" s="16" t="str">
        <f>"fa:fa-"&amp;icon[[#This Row],[Display]]</f>
        <v>fa:fa-water</v>
      </c>
      <c r="C190" t="s">
        <v>309</v>
      </c>
    </row>
    <row r="191" spans="2:3">
      <c r="B191" s="16" t="str">
        <f>"fa:fa-"&amp;icon[[#This Row],[Display]]</f>
        <v>fa:fa-wind</v>
      </c>
      <c r="C191" t="s">
        <v>310</v>
      </c>
    </row>
  </sheetData>
  <dataValidations count="1">
    <dataValidation type="list" allowBlank="1" showInputMessage="1" showErrorMessage="1" sqref="B1" xr:uid="{651D3EE9-A876-4B4B-8847-E44A10141792}">
      <formula1>lstTrueFalse</formula1>
    </dataValidation>
  </dataValidations>
  <pageMargins left="0.7" right="0.7" top="0.75" bottom="0.75" header="0.3" footer="0.3"/>
  <pageSetup orientation="portrait" horizontalDpi="0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DB007945FB4DBF012F1B8FB5581E" ma:contentTypeVersion="10" ma:contentTypeDescription="Create a new document." ma:contentTypeScope="" ma:versionID="c08caee7d0dc98ff3384baad3e51a4ed">
  <xsd:schema xmlns:xsd="http://www.w3.org/2001/XMLSchema" xmlns:xs="http://www.w3.org/2001/XMLSchema" xmlns:p="http://schemas.microsoft.com/office/2006/metadata/properties" xmlns:ns2="426b871e-0fd8-49c7-9b91-2ad763ab72a7" xmlns:ns3="7d306715-03e7-46e9-a358-76b5f0b9cc3b" targetNamespace="http://schemas.microsoft.com/office/2006/metadata/properties" ma:root="true" ma:fieldsID="17f5495d1b5577983f131b36994bdf1d" ns2:_="" ns3:_="">
    <xsd:import namespace="426b871e-0fd8-49c7-9b91-2ad763ab72a7"/>
    <xsd:import namespace="7d306715-03e7-46e9-a358-76b5f0b9c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b871e-0fd8-49c7-9b91-2ad763ab7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06715-03e7-46e9-a358-76b5f0b9cc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4983e04-eba5-426a-9001-06a0cf062a94}" ma:internalName="TaxCatchAll" ma:showField="CatchAllData" ma:web="7d306715-03e7-46e9-a358-76b5f0b9c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B5AB8E0D-9F12-4DF6-8A19-507F9D61E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b871e-0fd8-49c7-9b91-2ad763ab72a7"/>
    <ds:schemaRef ds:uri="7d306715-03e7-46e9-a358-76b5f0b9cc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BC664-1613-4973-9491-08D4D737EE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8F7EE6-B84A-4711-942A-4366DA5BEA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simpleSequence</vt:lpstr>
      <vt:lpstr>state</vt:lpstr>
      <vt:lpstr>quadrant</vt:lpstr>
      <vt:lpstr>flow</vt:lpstr>
      <vt:lpstr>erd</vt:lpstr>
      <vt:lpstr>erd_helper</vt:lpstr>
      <vt:lpstr>supporting tables</vt:lpstr>
      <vt:lpstr>erdAttributeRange</vt:lpstr>
      <vt:lpstr>erdAttrMmSyntax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Galjan, Paul</dc:creator>
  <cp:keywords/>
  <dc:description/>
  <cp:lastModifiedBy>Galjan, Paul</cp:lastModifiedBy>
  <cp:revision/>
  <dcterms:created xsi:type="dcterms:W3CDTF">2023-12-08T14:55:54Z</dcterms:created>
  <dcterms:modified xsi:type="dcterms:W3CDTF">2024-04-29T03:57:34Z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2023-12-08T15:01:31Z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c42f48f6-34aa-4b91-a880-7c5fe37888e6</vt:lpwstr>
  </property>
  <property fmtid="{D5CDD505-2E9C-101B-9397-08002B2CF9AE}" pid="8" name="MSIP_Label_dad3be33-4108-4738-9e07-d8656a181486_ContentBits">
    <vt:lpwstr>0</vt:lpwstr>
  </property>
</Properties>
</file>