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8778E4FE-77F6-43CB-81E8-6C5D91D1AA04}" xr6:coauthVersionLast="47" xr6:coauthVersionMax="47" xr10:uidLastSave="{00000000-0000-0000-0000-000000000000}"/>
  <bookViews>
    <workbookView xWindow="-110" yWindow="-110" windowWidth="38620" windowHeight="21100" activeTab="1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errDupeRel">IF(COUNTA(tblDiagram[mmSyntax])-COUNTA(_xlfn.UNIQUE(tblDiagram[mmSyntax]))&lt;&gt;0,"dupe relationship detected","")</definedName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flowchart!$B$6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simpleSequence!$B$5</definedName>
    <definedName name="tblNodeDesc">flowchart!$A$9:$C$108</definedName>
    <definedName name="vaFcHashShow">flowchart!$B$5</definedName>
    <definedName name="varAutoNumber">simpleSequence!$B$3</definedName>
    <definedName name="varDefaultShape">flowchart!$B$4</definedName>
    <definedName name="varFcDiagType">flowchart!$B$2</definedName>
    <definedName name="varFCTitle">flowchart!$B$1</definedName>
    <definedName name="varFCTitleShow">flowchart!$B$3</definedName>
    <definedName name="varmemHeader">'supporting tables'!$B$1</definedName>
    <definedName name="varNoteLoc">_xlfn.XLOOKUP(1,tblSeq[index],tblSeq[source])</definedName>
    <definedName name="varNotePosition">simpleSequence!$B$8</definedName>
    <definedName name="varSeqTitle">simpleSequence!$B$1</definedName>
    <definedName name="varShowSeqPseudohash">simpleSequence!$B$4</definedName>
    <definedName name="varTitleLabel">simpleSequence!#REF!</definedName>
    <definedName name="varTitleShow">simpleSequence!$B$2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1" l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I10" i="5"/>
  <c r="I2" i="5"/>
  <c r="D2" i="5"/>
  <c r="D3" i="5" s="1"/>
  <c r="D4" i="5" s="1"/>
  <c r="D5" i="5" s="1"/>
  <c r="D6" i="5" s="1"/>
  <c r="I9" i="5"/>
  <c r="I8" i="5"/>
  <c r="I7" i="5"/>
  <c r="I6" i="5"/>
  <c r="I5" i="5"/>
  <c r="I4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I3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C87" i="1" l="1"/>
  <c r="K2" i="5" a="1"/>
  <c r="K2" i="5" s="1"/>
  <c r="D7" i="5"/>
  <c r="D8" i="5" s="1"/>
  <c r="D9" i="5" s="1"/>
  <c r="D10" i="5" s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<sst xmlns="http://schemas.openxmlformats.org/spreadsheetml/2006/main" count="272" uniqueCount="150">
  <si>
    <t>---</t>
  </si>
  <si>
    <t>--&gt;</t>
  </si>
  <si>
    <t>----</t>
  </si>
  <si>
    <t>square</t>
  </si>
  <si>
    <t>rounded box</t>
  </si>
  <si>
    <t>pill</t>
  </si>
  <si>
    <t>circle</t>
  </si>
  <si>
    <t>subroutine</t>
  </si>
  <si>
    <t>flag</t>
  </si>
  <si>
    <t>rhombus</t>
  </si>
  <si>
    <t>parallelogram</t>
  </si>
  <si>
    <t>-.-</t>
  </si>
  <si>
    <t>end</t>
  </si>
  <si>
    <t>((</t>
  </si>
  <si>
    <t>[[</t>
  </si>
  <si>
    <t>]]</t>
  </si>
  <si>
    <t>hexagon</t>
  </si>
  <si>
    <t>parallelogram alt</t>
  </si>
  <si>
    <t>trapezoid</t>
  </si>
  <si>
    <t>trapezoid alt</t>
  </si>
  <si>
    <t>double circle</t>
  </si>
  <si>
    <t>index</t>
  </si>
  <si>
    <t>nodeType</t>
  </si>
  <si>
    <t>mmSyntax</t>
  </si>
  <si>
    <t>mmPrefix</t>
  </si>
  <si>
    <t>mmSuffix</t>
  </si>
  <si>
    <t>database</t>
  </si>
  <si>
    <t>nodeLabel</t>
  </si>
  <si>
    <t>startNodeLabel</t>
  </si>
  <si>
    <t>endNodeLabel</t>
  </si>
  <si>
    <t>Normal</t>
  </si>
  <si>
    <t>-----</t>
  </si>
  <si>
    <t>Normal with arrow</t>
  </si>
  <si>
    <t>---&gt;</t>
  </si>
  <si>
    <t>----&gt;</t>
  </si>
  <si>
    <t>Thick</t>
  </si>
  <si>
    <t>===</t>
  </si>
  <si>
    <t>====</t>
  </si>
  <si>
    <t>=====</t>
  </si>
  <si>
    <t>Thick with arrow</t>
  </si>
  <si>
    <t>==&gt;</t>
  </si>
  <si>
    <t>===&gt;</t>
  </si>
  <si>
    <t>====&gt;</t>
  </si>
  <si>
    <t>Dotted</t>
  </si>
  <si>
    <t>-..-</t>
  </si>
  <si>
    <t>-...-</t>
  </si>
  <si>
    <t>Dotted with arrow</t>
  </si>
  <si>
    <t>-.-&gt;</t>
  </si>
  <si>
    <t>-..-&gt;</t>
  </si>
  <si>
    <t>-...-&gt;</t>
  </si>
  <si>
    <t>connType</t>
  </si>
  <si>
    <t>connLength</t>
  </si>
  <si>
    <t>Invisible</t>
  </si>
  <si>
    <t>~~~</t>
  </si>
  <si>
    <t>~~~~</t>
  </si>
  <si>
    <t>~~~~~</t>
  </si>
  <si>
    <t>1</t>
  </si>
  <si>
    <t>2</t>
  </si>
  <si>
    <t>3</t>
  </si>
  <si>
    <t>connID</t>
  </si>
  <si>
    <t>mermaid code (copy/paste)</t>
  </si>
  <si>
    <t>{</t>
  </si>
  <si>
    <t>}</t>
  </si>
  <si>
    <t>-&gt;</t>
  </si>
  <si>
    <t>-&gt;&gt;</t>
  </si>
  <si>
    <t>--&gt;&gt;</t>
  </si>
  <si>
    <t>-x</t>
  </si>
  <si>
    <t>--x</t>
  </si>
  <si>
    <t>-)</t>
  </si>
  <si>
    <t>--)</t>
  </si>
  <si>
    <t>create</t>
  </si>
  <si>
    <t>destroy</t>
  </si>
  <si>
    <t>box</t>
  </si>
  <si>
    <t>participant</t>
  </si>
  <si>
    <t>activate</t>
  </si>
  <si>
    <t>deactivate</t>
  </si>
  <si>
    <t>Note right of</t>
  </si>
  <si>
    <t>note left of</t>
  </si>
  <si>
    <t>note over</t>
  </si>
  <si>
    <t>loop</t>
  </si>
  <si>
    <t>seqMsg</t>
  </si>
  <si>
    <t>seqActions</t>
  </si>
  <si>
    <t>Solid line w/o arrow</t>
  </si>
  <si>
    <t>Dotted line w/o arrow</t>
  </si>
  <si>
    <t>Solid line w/ arrowhead</t>
  </si>
  <si>
    <t>Dotted line w/ arrowhead</t>
  </si>
  <si>
    <t>Dotted line w/ a cross @ end</t>
  </si>
  <si>
    <t>Solid line w/ a cross @ end</t>
  </si>
  <si>
    <t>Solid line w/ an open arrow @ end (async)</t>
  </si>
  <si>
    <t>Dotted line w/ a open arrow @ end (async)</t>
  </si>
  <si>
    <t>msg</t>
  </si>
  <si>
    <t>incMermHeader</t>
  </si>
  <si>
    <t>display</t>
  </si>
  <si>
    <t>⇢</t>
  </si>
  <si>
    <t>┄</t>
  </si>
  <si>
    <t>─</t>
  </si>
  <si>
    <t>➞</t>
  </si>
  <si>
    <t>➜</t>
  </si>
  <si>
    <t>⤑</t>
  </si>
  <si>
    <t>─x</t>
  </si>
  <si>
    <t>┄x</t>
  </si>
  <si>
    <t>autonumber</t>
  </si>
  <si>
    <t>TD</t>
  </si>
  <si>
    <t>TrueFalse</t>
  </si>
  <si>
    <t>flowchartType</t>
  </si>
  <si>
    <t>TB</t>
  </si>
  <si>
    <t>BT</t>
  </si>
  <si>
    <t>RL</t>
  </si>
  <si>
    <t>LR</t>
  </si>
  <si>
    <t>password</t>
  </si>
  <si>
    <t>one-time code</t>
  </si>
  <si>
    <t>pseudoHash</t>
  </si>
  <si>
    <t>user</t>
  </si>
  <si>
    <t>app</t>
  </si>
  <si>
    <t>authenticator</t>
  </si>
  <si>
    <t>token</t>
  </si>
  <si>
    <t>password challenge</t>
  </si>
  <si>
    <t>otc challenge</t>
  </si>
  <si>
    <t>show pseudohash</t>
  </si>
  <si>
    <t>userID</t>
  </si>
  <si>
    <t>open with userID</t>
  </si>
  <si>
    <t>map userID to cred</t>
  </si>
  <si>
    <t>title</t>
  </si>
  <si>
    <t>show title</t>
  </si>
  <si>
    <t>source</t>
  </si>
  <si>
    <t>target</t>
  </si>
  <si>
    <t>connector</t>
  </si>
  <si>
    <t>session established</t>
  </si>
  <si>
    <t>default shape</t>
  </si>
  <si>
    <t>shape</t>
  </si>
  <si>
    <t>connLabel</t>
  </si>
  <si>
    <t>→</t>
  </si>
  <si>
    <t>➡</t>
  </si>
  <si>
    <t>multi factor auth</t>
  </si>
  <si>
    <t>3 tier app</t>
  </si>
  <si>
    <t>direction</t>
  </si>
  <si>
    <t>thick client</t>
  </si>
  <si>
    <t>web client</t>
  </si>
  <si>
    <t>moblie client</t>
  </si>
  <si>
    <t>internet</t>
  </si>
  <si>
    <t>app01</t>
  </si>
  <si>
    <t>app02</t>
  </si>
  <si>
    <t>app03</t>
  </si>
  <si>
    <t>app04</t>
  </si>
  <si>
    <t>db01</t>
  </si>
  <si>
    <t>db02</t>
  </si>
  <si>
    <t>https</t>
  </si>
  <si>
    <t>to-do</t>
  </si>
  <si>
    <t>remove index from flowchart input table</t>
  </si>
  <si>
    <t>convert tables to sheet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</si>
</sst>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05496"/>
      <name val="Calibri"/>
      <family val="2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5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6" fillId="5" borderId="0" xfId="4" applyAlignment="1">
      <alignment horizontal="left" indent="1"/>
    </xf>
    <xf numFmtId="0" fontId="0" fillId="0" borderId="2" xfId="0" applyBorder="1"/>
    <xf numFmtId="0" fontId="6" fillId="7" borderId="0" xfId="6" applyAlignment="1">
      <alignment horizontal="left" indent="1"/>
    </xf>
    <xf numFmtId="0" fontId="6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7"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020FA-A9BC-4750-A55B-6593F9715C60}" name="tblSeq" displayName="tblSeq" ref="D1:I10" totalsRowShown="0">
  <autoFilter ref="D1:I10" xr:uid="{4845822C-CF41-4412-B3B0-3CE955AC0532}"/>
  <tableColumns count="6">
    <tableColumn id="3" xr3:uid="{0A10F278-CB09-48AE-952B-60DCAC7B0741}" name="index">
      <calculatedColumnFormula>IFERROR(D1+1,1)</calculatedColumnFormula>
    </tableColumn>
    <tableColumn id="1" xr3:uid="{69443E1B-B239-4A3D-9550-0A19B250503B}" name="source"/>
    <tableColumn id="15" xr3:uid="{CC4CD8FE-1128-4C97-89B8-0FEDB6549A29}" name="connector"/>
    <tableColumn id="13" xr3:uid="{08F0B61F-8B67-4B98-A947-C6E35F731DC5}" name="msg"/>
    <tableColumn id="2" xr3:uid="{8C4925DE-CA39-4F95-9F05-AC538EF2E7B6}" name="target"/>
    <tableColumn id="17" xr3:uid="{EDCB6E91-1730-4A75-A64D-4D7D6A330232}" name="mmSyntax">
      <calculatedColumnFormula>IF(tblSeq[[#This Row],[connector]]="","",_xlfn.TEXTJOIN("",TRUE,tblSeq[[#This Row],[source]],(_xlfn.XLOOKUP(tblSeq[[#This Row],[connector]],tblSeqConn[display],tblSeqConn[mmSyntax])))&amp;tblSeq[[#This Row],[target]]&amp;": "&amp;tblSeq[[#This Row],[msg]])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16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15"/>
    <tableColumn id="2" xr3:uid="{7EEEE46B-091C-4B0A-90FE-73FCA5979EF5}" name="connLength" dataDxfId="14"/>
    <tableColumn id="4" xr3:uid="{0981A7E0-AC52-4AEE-A94E-2B70C7C83D54}" name="connID" dataDxfId="13">
      <calculatedColumnFormula>tblFcConn[[#This Row],[connType]]&amp;tblFcConn[[#This Row],[connLength]]</calculatedColumnFormula>
    </tableColumn>
    <tableColumn id="3" xr3:uid="{BC567C8D-5719-4C6E-963C-7997C8DBB0E3}" name="mmSyntax" dataDxfId="12"/>
    <tableColumn id="5" xr3:uid="{EE05B8EC-8203-4880-B52C-38DD78398EB6}" name="display" dataDxfId="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K33"/>
  <sheetViews>
    <sheetView showGridLines="0" zoomScale="115" zoomScaleNormal="115" workbookViewId="0">
      <selection activeCell="H2" sqref="H2"/>
    </sheetView>
  </sheetViews>
  <sheetFormatPr defaultRowHeight="14.5"/>
  <cols>
    <col min="1" max="1" width="18.453125" bestFit="1" customWidth="1"/>
    <col min="2" max="2" width="19" bestFit="1" customWidth="1"/>
    <col min="3" max="3" width="10" customWidth="1"/>
    <col min="4" max="4" width="7.6328125" bestFit="1" customWidth="1"/>
    <col min="5" max="5" width="12.08984375" bestFit="1" customWidth="1"/>
    <col min="6" max="6" width="11.453125" bestFit="1" customWidth="1"/>
    <col min="7" max="7" width="17.36328125" bestFit="1" customWidth="1"/>
    <col min="8" max="8" width="17" customWidth="1"/>
    <col min="9" max="9" width="38.7265625" hidden="1" customWidth="1"/>
    <col min="10" max="10" width="9.7265625" customWidth="1"/>
    <col min="11" max="11" width="57.36328125" customWidth="1"/>
    <col min="15" max="15" width="10.90625" bestFit="1" customWidth="1"/>
  </cols>
  <sheetData>
    <row r="1" spans="1:11">
      <c r="A1" s="6" t="s">
        <v>122</v>
      </c>
      <c r="B1" s="10" t="s">
        <v>133</v>
      </c>
      <c r="D1" t="s">
        <v>21</v>
      </c>
      <c r="E1" t="s">
        <v>124</v>
      </c>
      <c r="F1" t="s">
        <v>126</v>
      </c>
      <c r="G1" t="s">
        <v>90</v>
      </c>
      <c r="H1" t="s">
        <v>125</v>
      </c>
      <c r="I1" t="s">
        <v>23</v>
      </c>
      <c r="K1" s="6" t="s">
        <v>60</v>
      </c>
    </row>
    <row r="2" spans="1:11">
      <c r="A2" s="6" t="s">
        <v>123</v>
      </c>
      <c r="B2" s="13" t="b">
        <v>1</v>
      </c>
      <c r="D2">
        <f t="shared" ref="D2:D9" si="0">IFERROR(D1+1,1)</f>
        <v>1</v>
      </c>
      <c r="E2" t="s">
        <v>112</v>
      </c>
      <c r="F2" t="s">
        <v>96</v>
      </c>
      <c r="G2" t="s">
        <v>119</v>
      </c>
      <c r="H2" t="s">
        <v>113</v>
      </c>
      <c r="I2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user-&gt;&gt;app: userID</v>
      </c>
      <c r="K2" t="str" cm="1">
        <f t="array" ref="K2:K15">_xlfn.VSTACK(IF(varmemHeader=TRUE,"```mermaid",""),
"sequenceDiagram",
IF(varTitleShow=TRUE,"note left of " &amp; varNoteLoc &amp; ": " &amp; varSeqTitle),
IF(varShowSeqPseudohash=TRUE,"note left of " &amp; varNoteLoc  &amp; ": " &amp; seqPseudohash,""),
IF(varAutoNumber=TRUE,"autonumber",""),
tblSeq[mmSyntax])</f>
        <v>```mermaid</v>
      </c>
    </row>
    <row r="3" spans="1:11">
      <c r="A3" s="6" t="s">
        <v>101</v>
      </c>
      <c r="B3" s="13" t="b">
        <v>1</v>
      </c>
      <c r="D3">
        <f t="shared" si="0"/>
        <v>2</v>
      </c>
      <c r="E3" t="s">
        <v>113</v>
      </c>
      <c r="F3" t="s">
        <v>96</v>
      </c>
      <c r="G3" t="s">
        <v>120</v>
      </c>
      <c r="H3" t="s">
        <v>114</v>
      </c>
      <c r="I3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app-&gt;&gt;authenticator: open with userID</v>
      </c>
      <c r="K3" t="str">
        <v>sequenceDiagram</v>
      </c>
    </row>
    <row r="4" spans="1:11">
      <c r="A4" s="6" t="s">
        <v>118</v>
      </c>
      <c r="B4" s="13" t="b">
        <v>0</v>
      </c>
      <c r="D4">
        <f t="shared" si="0"/>
        <v>3</v>
      </c>
      <c r="E4" t="s">
        <v>114</v>
      </c>
      <c r="F4" t="s">
        <v>96</v>
      </c>
      <c r="G4" t="s">
        <v>121</v>
      </c>
      <c r="H4" t="s">
        <v>114</v>
      </c>
      <c r="I4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authenticator-&gt;&gt;authenticator: map userID to cred</v>
      </c>
      <c r="K4" t="str">
        <v>note left of user: multi factor auth</v>
      </c>
    </row>
    <row r="5" spans="1:11">
      <c r="A5" s="9" t="s">
        <v>111</v>
      </c>
      <c r="B5" s="12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(_xlfn.TEXTJOIN("",TRUE,tblSeq[mmSyntax])),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>
        <f t="shared" si="0"/>
        <v>4</v>
      </c>
      <c r="E5" t="s">
        <v>114</v>
      </c>
      <c r="F5" t="s">
        <v>93</v>
      </c>
      <c r="G5" t="s">
        <v>116</v>
      </c>
      <c r="H5" t="s">
        <v>112</v>
      </c>
      <c r="I5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password challenge</v>
      </c>
      <c r="K5" t="str">
        <v/>
      </c>
    </row>
    <row r="6" spans="1:11">
      <c r="D6">
        <f t="shared" si="0"/>
        <v>5</v>
      </c>
      <c r="E6" t="s">
        <v>112</v>
      </c>
      <c r="F6" t="s">
        <v>96</v>
      </c>
      <c r="G6" t="s">
        <v>109</v>
      </c>
      <c r="H6" t="s">
        <v>114</v>
      </c>
      <c r="I6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password</v>
      </c>
      <c r="K6" t="str">
        <v>autonumber</v>
      </c>
    </row>
    <row r="7" spans="1:11">
      <c r="D7">
        <f>IFERROR(D6+1,1)</f>
        <v>6</v>
      </c>
      <c r="E7" t="s">
        <v>114</v>
      </c>
      <c r="F7" t="s">
        <v>93</v>
      </c>
      <c r="G7" t="s">
        <v>117</v>
      </c>
      <c r="H7" t="s">
        <v>112</v>
      </c>
      <c r="I7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otc challenge</v>
      </c>
      <c r="K7" s="1" t="str">
        <v>user-&gt;&gt;app: userID</v>
      </c>
    </row>
    <row r="8" spans="1:11">
      <c r="D8">
        <f t="shared" si="0"/>
        <v>7</v>
      </c>
      <c r="E8" t="s">
        <v>112</v>
      </c>
      <c r="F8" t="s">
        <v>96</v>
      </c>
      <c r="G8" t="s">
        <v>110</v>
      </c>
      <c r="H8" t="s">
        <v>114</v>
      </c>
      <c r="I8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one-time code</v>
      </c>
      <c r="K8" t="str">
        <v>app-&gt;&gt;authenticator: open with userID</v>
      </c>
    </row>
    <row r="9" spans="1:11">
      <c r="D9">
        <f t="shared" si="0"/>
        <v>8</v>
      </c>
      <c r="E9" t="s">
        <v>114</v>
      </c>
      <c r="F9" t="s">
        <v>100</v>
      </c>
      <c r="G9" t="s">
        <v>115</v>
      </c>
      <c r="H9" t="s">
        <v>113</v>
      </c>
      <c r="I9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authenticator--xapp: token</v>
      </c>
      <c r="K9" t="str">
        <v>authenticator-&gt;&gt;authenticator: map userID to cred</v>
      </c>
    </row>
    <row r="10" spans="1:11">
      <c r="D10">
        <f>IFERROR(D9+1,1)</f>
        <v>9</v>
      </c>
      <c r="E10" t="s">
        <v>113</v>
      </c>
      <c r="F10" t="s">
        <v>96</v>
      </c>
      <c r="G10" t="s">
        <v>127</v>
      </c>
      <c r="H10" t="s">
        <v>112</v>
      </c>
      <c r="I10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app-&gt;&gt;user: session established</v>
      </c>
      <c r="K10" t="str">
        <v>authenticator--&gt;&gt;user: password challenge</v>
      </c>
    </row>
    <row r="11" spans="1:11">
      <c r="K11" t="str">
        <v>user-&gt;&gt;authenticator: password</v>
      </c>
    </row>
    <row r="12" spans="1:11">
      <c r="K12" t="str">
        <v>authenticator--&gt;&gt;user: otc challenge</v>
      </c>
    </row>
    <row r="13" spans="1:11">
      <c r="K13" t="str">
        <v>user-&gt;&gt;authenticator: one-time code</v>
      </c>
    </row>
    <row r="14" spans="1:11">
      <c r="K14" t="str">
        <v>authenticator--xapp: token</v>
      </c>
    </row>
    <row r="15" spans="1:11">
      <c r="K15" t="str">
        <v>app-&gt;&gt;user: session established</v>
      </c>
    </row>
    <row r="25" spans="1:4">
      <c r="D25" s="2"/>
    </row>
    <row r="26" spans="1:4">
      <c r="D26" s="5"/>
    </row>
    <row r="27" spans="1:4">
      <c r="D27" s="5"/>
    </row>
    <row r="28" spans="1:4">
      <c r="D28" s="5"/>
    </row>
    <row r="29" spans="1:4">
      <c r="A29" s="2"/>
      <c r="C29" s="2"/>
      <c r="D29" s="5"/>
    </row>
    <row r="30" spans="1:4">
      <c r="A30" s="2"/>
      <c r="C30" s="2"/>
    </row>
    <row r="31" spans="1:4">
      <c r="A31" s="2"/>
      <c r="C31" s="2"/>
    </row>
    <row r="32" spans="1:4">
      <c r="A32" s="2"/>
      <c r="C32" s="2"/>
    </row>
    <row r="33" spans="1:3">
      <c r="A33" s="2"/>
      <c r="C33" s="2"/>
    </row>
  </sheetData>
  <conditionalFormatting sqref="A29:A33 C29:C33">
    <cfRule type="expression" dxfId="10" priority="18">
      <formula>_xlfn.ISFORMULA(A29)</formula>
    </cfRule>
  </conditionalFormatting>
  <conditionalFormatting sqref="D25">
    <cfRule type="expression" dxfId="9" priority="11">
      <formula>_xlfn.ISFORMULA(D25)</formula>
    </cfRule>
  </conditionalFormatting>
  <conditionalFormatting sqref="D2:I10">
    <cfRule type="expression" dxfId="8" priority="1">
      <formula>_xlfn.ISFORMULA(D2)</formula>
    </cfRule>
  </conditionalFormatting>
  <dataValidations count="1">
    <dataValidation type="list" allowBlank="1" showInputMessage="1" showErrorMessage="1" sqref="B2:B3 B4" xr:uid="{DBF1F258-8724-4D13-872E-C999025FA168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tabSelected="1" zoomScale="115" zoomScaleNormal="115" workbookViewId="0">
      <selection activeCell="G14" sqref="G14"/>
    </sheetView>
  </sheetViews>
  <sheetFormatPr defaultRowHeight="14.5"/>
  <cols>
    <col min="1" max="1" width="16.90625" customWidth="1"/>
    <col min="2" max="2" width="20" bestFit="1" customWidth="1"/>
    <col min="3" max="3" width="20" hidden="1" customWidth="1"/>
    <col min="4" max="4" width="9.26953125" hidden="1" customWidth="1"/>
    <col min="5" max="5" width="11.36328125" bestFit="1" customWidth="1"/>
    <col min="6" max="6" width="7.6328125" bestFit="1" customWidth="1"/>
    <col min="7" max="7" width="16" bestFit="1" customWidth="1"/>
    <col min="8" max="8" width="11.54296875" bestFit="1" customWidth="1"/>
    <col min="9" max="9" width="11.1796875" bestFit="1" customWidth="1"/>
    <col min="10" max="10" width="12.81640625" bestFit="1" customWidth="1"/>
    <col min="11" max="11" width="11.54296875" bestFit="1" customWidth="1"/>
    <col min="12" max="12" width="47.453125" customWidth="1"/>
    <col min="13" max="13" width="12.7265625" bestFit="1" customWidth="1"/>
    <col min="14" max="14" width="46.7265625" customWidth="1"/>
    <col min="15" max="15" width="47.453125" bestFit="1" customWidth="1"/>
    <col min="16" max="16" width="12.08984375" customWidth="1"/>
    <col min="17" max="17" width="47.453125" bestFit="1" customWidth="1"/>
    <col min="22" max="22" width="10.90625" bestFit="1" customWidth="1"/>
  </cols>
  <sheetData>
    <row r="1" spans="1:16">
      <c r="A1" s="6" t="s">
        <v>122</v>
      </c>
      <c r="B1" s="10" t="s">
        <v>134</v>
      </c>
      <c r="F1" t="s">
        <v>21</v>
      </c>
      <c r="G1" t="s">
        <v>28</v>
      </c>
      <c r="H1" t="s">
        <v>130</v>
      </c>
      <c r="I1" t="s">
        <v>50</v>
      </c>
      <c r="J1" t="s">
        <v>51</v>
      </c>
      <c r="K1" t="s">
        <v>29</v>
      </c>
      <c r="L1" t="s">
        <v>23</v>
      </c>
      <c r="N1" s="6" t="s">
        <v>60</v>
      </c>
    </row>
    <row r="2" spans="1:16">
      <c r="A2" s="6" t="s">
        <v>135</v>
      </c>
      <c r="B2" s="10" t="s">
        <v>102</v>
      </c>
      <c r="F2">
        <f t="shared" ref="F2:F4" si="0">IFERROR(F1+1,1)</f>
        <v>1</v>
      </c>
      <c r="G2" t="s">
        <v>138</v>
      </c>
      <c r="H2" t="s">
        <v>146</v>
      </c>
      <c r="I2" t="s">
        <v>30</v>
      </c>
      <c r="J2">
        <v>1</v>
      </c>
      <c r="K2" t="s">
        <v>139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1("moblie client") --- |https| 4((("internet")))</v>
      </c>
      <c r="N2" t="str" cm="1">
        <f t="array" aca="1" ref="N2:N19" ca="1">_xlfn.VSTACK(
IF(varmemHeader=TRUE,"```mermaid",""),
"flowchart "&amp;flowchart!$B2,
IF(varFCTitleShow=TRUE,"0[[" &amp; IF(vaFcHashShow=TRUE,varFCTitle&amp; " - "&amp; hashFC,varFCTitle) &amp; "]]",""),
tblDiagram[mmSyntax])</f>
        <v>```mermaid</v>
      </c>
      <c r="P2" s="3"/>
    </row>
    <row r="3" spans="1:16">
      <c r="A3" s="6" t="s">
        <v>123</v>
      </c>
      <c r="B3" s="13" t="b">
        <v>1</v>
      </c>
      <c r="F3">
        <f t="shared" si="0"/>
        <v>2</v>
      </c>
      <c r="G3" t="s">
        <v>137</v>
      </c>
      <c r="H3" t="s">
        <v>146</v>
      </c>
      <c r="I3" t="s">
        <v>30</v>
      </c>
      <c r="J3">
        <v>1</v>
      </c>
      <c r="K3" t="s">
        <v>139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2("web client") --- |https| 4((("internet")))</v>
      </c>
      <c r="N3" t="str">
        <f ca="1"/>
        <v>flowchart TD</v>
      </c>
      <c r="P3" s="3"/>
    </row>
    <row r="4" spans="1:16">
      <c r="A4" s="6" t="s">
        <v>128</v>
      </c>
      <c r="B4" s="10" t="s">
        <v>4</v>
      </c>
      <c r="F4">
        <f t="shared" si="0"/>
        <v>3</v>
      </c>
      <c r="G4" t="s">
        <v>136</v>
      </c>
      <c r="H4" t="s">
        <v>146</v>
      </c>
      <c r="I4" t="s">
        <v>30</v>
      </c>
      <c r="J4">
        <v>1</v>
      </c>
      <c r="K4" t="s">
        <v>139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3("thick client") --- |https| 4((("internet")))</v>
      </c>
      <c r="N4" t="str">
        <f ca="1"/>
        <v>0[[3 tier app - DF36575B]]</v>
      </c>
      <c r="P4" s="3"/>
    </row>
    <row r="5" spans="1:16">
      <c r="A5" s="6" t="s">
        <v>118</v>
      </c>
      <c r="B5" s="13" t="b">
        <v>1</v>
      </c>
      <c r="F5">
        <f>IFERROR(F4+1,1)</f>
        <v>4</v>
      </c>
      <c r="G5" t="s">
        <v>139</v>
      </c>
      <c r="I5" t="s">
        <v>30</v>
      </c>
      <c r="J5">
        <v>1</v>
      </c>
      <c r="K5" t="s">
        <v>140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--- 5("app01")</v>
      </c>
      <c r="N5" t="str">
        <f ca="1"/>
        <v>1("moblie client") --- |https| 4((("internet")))</v>
      </c>
      <c r="P5" s="3"/>
    </row>
    <row r="6" spans="1:16">
      <c r="A6" s="9" t="s">
        <v>111</v>
      </c>
      <c r="B6" s="12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DF36575B</v>
      </c>
      <c r="F6">
        <f>IFERROR(F5+1,1)</f>
        <v>5</v>
      </c>
      <c r="G6" t="s">
        <v>139</v>
      </c>
      <c r="I6" t="s">
        <v>30</v>
      </c>
      <c r="J6">
        <v>1</v>
      </c>
      <c r="K6" t="s">
        <v>141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--- 6("app02")</v>
      </c>
      <c r="N6" t="str">
        <f ca="1"/>
        <v>2("web client") --- |https| 4((("internet")))</v>
      </c>
      <c r="P6" s="3"/>
    </row>
    <row r="7" spans="1:16">
      <c r="A7" t="str" cm="1">
        <f t="array" ref="A7">errDupeRel</f>
        <v/>
      </c>
      <c r="F7">
        <f>IFERROR(F6+1,1)</f>
        <v>6</v>
      </c>
      <c r="G7" t="s">
        <v>139</v>
      </c>
      <c r="I7" t="s">
        <v>30</v>
      </c>
      <c r="J7">
        <v>1</v>
      </c>
      <c r="K7" t="s">
        <v>142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--- 7("app03")</v>
      </c>
      <c r="N7" t="str">
        <f ca="1"/>
        <v>3("thick client") --- |https| 4((("internet")))</v>
      </c>
      <c r="P7" s="3"/>
    </row>
    <row r="8" spans="1:16">
      <c r="F8">
        <f>IFERROR(F7+1,1)</f>
        <v>7</v>
      </c>
      <c r="G8" t="s">
        <v>139</v>
      </c>
      <c r="I8" t="s">
        <v>30</v>
      </c>
      <c r="J8">
        <v>1</v>
      </c>
      <c r="K8" t="s">
        <v>143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--- 8("app04")</v>
      </c>
      <c r="N8" t="str">
        <f ca="1"/>
        <v>4((("internet"))) --- 5("app01")</v>
      </c>
      <c r="P8" s="3"/>
    </row>
    <row r="9" spans="1:16">
      <c r="A9" t="s">
        <v>129</v>
      </c>
      <c r="B9" t="s">
        <v>27</v>
      </c>
      <c r="C9" t="s">
        <v>23</v>
      </c>
      <c r="D9" t="s">
        <v>21</v>
      </c>
      <c r="F9">
        <f>IFERROR(F8+1,1)</f>
        <v>8</v>
      </c>
      <c r="G9" t="s">
        <v>140</v>
      </c>
      <c r="I9" t="s">
        <v>30</v>
      </c>
      <c r="J9">
        <v>1</v>
      </c>
      <c r="K9" t="s">
        <v>144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--- 9[("db01")]</v>
      </c>
      <c r="N9" t="str">
        <f ca="1"/>
        <v>4((("internet"))) --- 6("app02")</v>
      </c>
      <c r="P9" s="3"/>
    </row>
    <row r="10" spans="1:16">
      <c r="A10" t="str">
        <f>IF(B10="","",varDefaultShape)</f>
        <v>rounded box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>1("moblie client")</v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141</v>
      </c>
      <c r="I10" t="s">
        <v>30</v>
      </c>
      <c r="J10">
        <v>1</v>
      </c>
      <c r="K10" t="s">
        <v>144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--- 9[("db01")]</v>
      </c>
      <c r="N10" t="str">
        <f ca="1"/>
        <v>4((("internet"))) --- 7("app03")</v>
      </c>
      <c r="P10" s="3"/>
    </row>
    <row r="11" spans="1:16">
      <c r="A11" t="str">
        <f>IF(B11="","",varDefaultShape)</f>
        <v>rounded box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>2("web client")</v>
      </c>
      <c r="D11">
        <f t="shared" si="1"/>
        <v>2</v>
      </c>
      <c r="F11">
        <f t="shared" si="2"/>
        <v>10</v>
      </c>
      <c r="G11" t="s">
        <v>142</v>
      </c>
      <c r="I11" t="s">
        <v>30</v>
      </c>
      <c r="J11">
        <v>1</v>
      </c>
      <c r="K11" t="s">
        <v>144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--- 9[("db01")]</v>
      </c>
      <c r="N11" t="str">
        <f ca="1"/>
        <v>4((("internet"))) --- 8("app04")</v>
      </c>
      <c r="P11" s="3"/>
    </row>
    <row r="12" spans="1:16">
      <c r="A12" t="str">
        <f>IF(B12="","",varDefaultShape)</f>
        <v>rounded box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>3("thick client")</v>
      </c>
      <c r="D12">
        <f t="shared" si="1"/>
        <v>3</v>
      </c>
      <c r="F12">
        <f t="shared" si="2"/>
        <v>11</v>
      </c>
      <c r="G12" t="s">
        <v>143</v>
      </c>
      <c r="I12" t="s">
        <v>30</v>
      </c>
      <c r="J12">
        <v>1</v>
      </c>
      <c r="K12" t="s">
        <v>144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--- 9[("db01")]</v>
      </c>
      <c r="N12" t="str">
        <f ca="1"/>
        <v>5("app01") --- 9[("db01")]</v>
      </c>
      <c r="P12" s="3"/>
    </row>
    <row r="13" spans="1:16">
      <c r="A13" t="s">
        <v>20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140</v>
      </c>
      <c r="I13" t="s">
        <v>30</v>
      </c>
      <c r="J13">
        <v>1</v>
      </c>
      <c r="K13" t="s">
        <v>145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--- 10[("db02")]</v>
      </c>
      <c r="N13" t="str">
        <f ca="1"/>
        <v>6("app02") --- 9[("db01")]</v>
      </c>
      <c r="P13" s="3"/>
    </row>
    <row r="14" spans="1:16">
      <c r="A14" t="str">
        <f>IF(B14="","",varDefaultShape)</f>
        <v>rounded box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>5("app01")</v>
      </c>
      <c r="D14">
        <f t="shared" si="1"/>
        <v>5</v>
      </c>
      <c r="F14">
        <f t="shared" si="3"/>
        <v>13</v>
      </c>
      <c r="G14" t="s">
        <v>141</v>
      </c>
      <c r="I14" t="s">
        <v>30</v>
      </c>
      <c r="J14">
        <v>1</v>
      </c>
      <c r="K14" t="s">
        <v>145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--- 10[("db02")]</v>
      </c>
      <c r="N14" t="str">
        <f ca="1"/>
        <v>7("app03") --- 9[("db01")]</v>
      </c>
      <c r="P14" s="3"/>
    </row>
    <row r="15" spans="1:16">
      <c r="A15" t="str">
        <f>IF(B15="","",varDefaultShape)</f>
        <v>rounded box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>6("app02")</v>
      </c>
      <c r="D15">
        <f t="shared" si="1"/>
        <v>6</v>
      </c>
      <c r="F15">
        <f t="shared" si="3"/>
        <v>14</v>
      </c>
      <c r="G15" t="s">
        <v>142</v>
      </c>
      <c r="I15" t="s">
        <v>30</v>
      </c>
      <c r="J15">
        <v>1</v>
      </c>
      <c r="K15" t="s">
        <v>145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--- 10[("db02")]</v>
      </c>
      <c r="N15" t="str">
        <f ca="1"/>
        <v>8("app04") --- 9[("db01")]</v>
      </c>
      <c r="P15" s="3"/>
    </row>
    <row r="16" spans="1:16">
      <c r="A16" t="str">
        <f>IF(B16="","",varDefaultShape)</f>
        <v>rounded box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>7("app03")</v>
      </c>
      <c r="D16">
        <f t="shared" si="1"/>
        <v>7</v>
      </c>
      <c r="F16">
        <f t="shared" si="3"/>
        <v>15</v>
      </c>
      <c r="G16" t="s">
        <v>143</v>
      </c>
      <c r="I16" t="s">
        <v>30</v>
      </c>
      <c r="J16">
        <v>1</v>
      </c>
      <c r="K16" t="s">
        <v>145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--- 10[("db02")]</v>
      </c>
      <c r="N16" t="str">
        <f ca="1"/>
        <v>5("app01") --- 10[("db02")]</v>
      </c>
    </row>
    <row r="17" spans="1:14">
      <c r="A17" t="str">
        <f>IF(B17="","",varDefaultShape)</f>
        <v>rounded box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>8("app04")</v>
      </c>
      <c r="D17">
        <f t="shared" si="1"/>
        <v>8</v>
      </c>
      <c r="N17" t="str">
        <f ca="1"/>
        <v>6("app02") --- 10[("db02")]</v>
      </c>
    </row>
    <row r="18" spans="1:14">
      <c r="A18" t="s">
        <v>26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  <c r="N18" t="str">
        <f ca="1"/>
        <v>7("app03") --- 10[("db02")]</v>
      </c>
    </row>
    <row r="19" spans="1:14">
      <c r="A19" t="s">
        <v>26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  <c r="N19" t="str">
        <f ca="1"/>
        <v>8("app04") --- 10[("db02")]</v>
      </c>
    </row>
    <row r="20" spans="1:14">
      <c r="A20" t="str">
        <f t="shared" ref="A20:A51" si="4"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</row>
    <row r="21" spans="1:14">
      <c r="A21" t="str">
        <f t="shared" si="4"/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5">IF(B21="","",IFERROR(D20+1,1))</f>
        <v/>
      </c>
    </row>
    <row r="22" spans="1:14">
      <c r="A22" t="str">
        <f t="shared" si="4"/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5"/>
        <v/>
      </c>
    </row>
    <row r="23" spans="1:14">
      <c r="A23" t="str">
        <f t="shared" si="4"/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5"/>
        <v/>
      </c>
    </row>
    <row r="24" spans="1:14">
      <c r="A24" t="str">
        <f t="shared" si="4"/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5"/>
        <v/>
      </c>
    </row>
    <row r="25" spans="1:14">
      <c r="A25" t="str">
        <f t="shared" si="4"/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5"/>
        <v/>
      </c>
    </row>
    <row r="26" spans="1:14">
      <c r="A26" t="str">
        <f t="shared" si="4"/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5"/>
        <v/>
      </c>
    </row>
    <row r="27" spans="1:14">
      <c r="A27" t="str">
        <f t="shared" si="4"/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5"/>
        <v/>
      </c>
    </row>
    <row r="28" spans="1:14">
      <c r="A28" t="str">
        <f t="shared" si="4"/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5"/>
        <v/>
      </c>
    </row>
    <row r="29" spans="1:14">
      <c r="A29" t="str">
        <f t="shared" si="4"/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5"/>
        <v/>
      </c>
    </row>
    <row r="30" spans="1:14">
      <c r="A30" t="str">
        <f t="shared" si="4"/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5"/>
        <v/>
      </c>
    </row>
    <row r="31" spans="1:14">
      <c r="A31" t="str">
        <f t="shared" si="4"/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5"/>
        <v/>
      </c>
    </row>
    <row r="32" spans="1:14">
      <c r="A32" t="str">
        <f t="shared" si="4"/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5"/>
        <v/>
      </c>
    </row>
    <row r="84" spans="1:6">
      <c r="A84" t="str">
        <f t="shared" ref="A84:A115" si="7"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8"/>
        <v/>
      </c>
      <c r="F91" s="11"/>
    </row>
    <row r="92" spans="1:6">
      <c r="A92" t="str">
        <f t="shared" si="7"/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8"/>
        <v/>
      </c>
    </row>
  </sheetData>
  <conditionalFormatting sqref="A10:A110 A11:B110">
    <cfRule type="expression" dxfId="7" priority="7">
      <formula>_xlfn.ISFORMULA(A10)</formula>
    </cfRule>
  </conditionalFormatting>
  <conditionalFormatting sqref="B4">
    <cfRule type="expression" dxfId="6" priority="9">
      <formula>_xlfn.ISFORMULA(B4)</formula>
    </cfRule>
  </conditionalFormatting>
  <conditionalFormatting sqref="C10:C110">
    <cfRule type="expression" dxfId="5" priority="6">
      <formula>_xlfn.ISFORMULA(C10)</formula>
    </cfRule>
  </conditionalFormatting>
  <conditionalFormatting sqref="I4:J16 F9 F2:G8 G9:G12 K2:L16 H2:K9">
    <cfRule type="expression" dxfId="4" priority="5">
      <formula>_xlfn.ISFORMULA(F2)</formula>
    </cfRule>
  </conditionalFormatting>
  <conditionalFormatting sqref="G6:G8">
    <cfRule type="expression" dxfId="3" priority="2">
      <formula>_xlfn.ISFORMULA(G6)</formula>
    </cfRule>
  </conditionalFormatting>
  <conditionalFormatting sqref="G13:G16">
    <cfRule type="expression" dxfId="2" priority="1">
      <formula>_xlfn.ISFORMULA(G13)</formula>
    </cfRule>
  </conditionalFormatting>
  <conditionalFormatting sqref="N2:N16 Q18:Q1048576">
    <cfRule type="expression" dxfId="1" priority="10">
      <formula>ISBLANK(N2)</formula>
    </cfRule>
  </conditionalFormatting>
  <conditionalFormatting sqref="P2:P13">
    <cfRule type="expression" dxfId="0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M39" sqref="M39"/>
    </sheetView>
  </sheetViews>
  <sheetFormatPr defaultRowHeight="14.5"/>
  <cols>
    <col min="1" max="1" width="14.54296875" customWidth="1"/>
    <col min="3" max="3" width="10.08984375" customWidth="1"/>
    <col min="11" max="11" width="16.453125" bestFit="1" customWidth="1"/>
    <col min="20" max="20" width="41.26953125" bestFit="1" customWidth="1"/>
    <col min="23" max="23" width="11.6328125" customWidth="1"/>
  </cols>
  <sheetData>
    <row r="1" spans="1:21">
      <c r="A1" s="8" t="s">
        <v>91</v>
      </c>
      <c r="B1" s="7" t="b">
        <v>1</v>
      </c>
      <c r="E1" t="s">
        <v>50</v>
      </c>
      <c r="F1" t="s">
        <v>51</v>
      </c>
      <c r="G1" t="s">
        <v>59</v>
      </c>
      <c r="H1" t="s">
        <v>23</v>
      </c>
      <c r="I1" t="s">
        <v>92</v>
      </c>
      <c r="K1" t="s">
        <v>50</v>
      </c>
      <c r="L1" t="s">
        <v>92</v>
      </c>
      <c r="N1" t="str" cm="1">
        <f t="array" ref="N1:N3">_xlfn.UNIQUE(tblFcConn[connLength])</f>
        <v>1</v>
      </c>
      <c r="P1" t="s">
        <v>103</v>
      </c>
      <c r="S1" t="s">
        <v>23</v>
      </c>
      <c r="T1" t="s">
        <v>80</v>
      </c>
      <c r="U1" t="s">
        <v>92</v>
      </c>
    </row>
    <row r="2" spans="1:21">
      <c r="E2" t="s">
        <v>30</v>
      </c>
      <c r="F2" t="s">
        <v>56</v>
      </c>
      <c r="G2" t="str">
        <f>tblFcConn[[#This Row],[connType]]&amp;tblFcConn[[#This Row],[connLength]]</f>
        <v>Normal1</v>
      </c>
      <c r="H2" t="s">
        <v>0</v>
      </c>
      <c r="K2" t="s">
        <v>30</v>
      </c>
      <c r="L2" t="s">
        <v>131</v>
      </c>
      <c r="N2" t="str">
        <v>2</v>
      </c>
      <c r="P2" t="b">
        <v>1</v>
      </c>
      <c r="S2" t="s">
        <v>63</v>
      </c>
      <c r="T2" t="s">
        <v>82</v>
      </c>
      <c r="U2" s="4" t="s">
        <v>95</v>
      </c>
    </row>
    <row r="3" spans="1:21">
      <c r="E3" t="s">
        <v>30</v>
      </c>
      <c r="F3" t="s">
        <v>57</v>
      </c>
      <c r="G3" t="str">
        <f>tblFcConn[[#This Row],[connType]]&amp;tblFcConn[[#This Row],[connLength]]</f>
        <v>Normal2</v>
      </c>
      <c r="H3" t="s">
        <v>2</v>
      </c>
      <c r="K3" t="s">
        <v>32</v>
      </c>
      <c r="L3" t="s">
        <v>132</v>
      </c>
      <c r="N3" t="str">
        <v>3</v>
      </c>
      <c r="P3" t="b">
        <v>0</v>
      </c>
      <c r="S3" t="s">
        <v>1</v>
      </c>
      <c r="T3" t="s">
        <v>83</v>
      </c>
      <c r="U3" s="4" t="s">
        <v>94</v>
      </c>
    </row>
    <row r="4" spans="1:21">
      <c r="A4" t="s">
        <v>22</v>
      </c>
      <c r="B4" t="s">
        <v>24</v>
      </c>
      <c r="C4" t="s">
        <v>25</v>
      </c>
      <c r="E4" t="s">
        <v>30</v>
      </c>
      <c r="F4" t="s">
        <v>58</v>
      </c>
      <c r="G4" t="str">
        <f>tblFcConn[[#This Row],[connType]]&amp;tblFcConn[[#This Row],[connLength]]</f>
        <v>Normal3</v>
      </c>
      <c r="H4" t="s">
        <v>31</v>
      </c>
      <c r="K4" t="s">
        <v>35</v>
      </c>
      <c r="S4" t="s">
        <v>64</v>
      </c>
      <c r="T4" t="s">
        <v>84</v>
      </c>
      <c r="U4" t="s">
        <v>96</v>
      </c>
    </row>
    <row r="5" spans="1:21">
      <c r="A5" t="s">
        <v>3</v>
      </c>
      <c r="B5" t="str">
        <f>"["</f>
        <v>[</v>
      </c>
      <c r="C5" t="str">
        <f>"]"</f>
        <v>]</v>
      </c>
      <c r="E5" t="s">
        <v>32</v>
      </c>
      <c r="F5" t="s">
        <v>56</v>
      </c>
      <c r="G5" t="str">
        <f>tblFcConn[[#This Row],[connType]]&amp;tblFcConn[[#This Row],[connLength]]</f>
        <v>Normal with arrow1</v>
      </c>
      <c r="H5" t="s">
        <v>1</v>
      </c>
      <c r="K5" t="s">
        <v>39</v>
      </c>
      <c r="S5" t="s">
        <v>65</v>
      </c>
      <c r="T5" t="s">
        <v>85</v>
      </c>
      <c r="U5" t="s">
        <v>93</v>
      </c>
    </row>
    <row r="6" spans="1:21">
      <c r="A6" t="s">
        <v>4</v>
      </c>
      <c r="B6" t="str">
        <f>"("</f>
        <v>(</v>
      </c>
      <c r="C6" t="str">
        <f>")"</f>
        <v>)</v>
      </c>
      <c r="E6" t="s">
        <v>32</v>
      </c>
      <c r="F6" t="s">
        <v>57</v>
      </c>
      <c r="G6" t="str">
        <f>tblFcConn[[#This Row],[connType]]&amp;tblFcConn[[#This Row],[connLength]]</f>
        <v>Normal with arrow2</v>
      </c>
      <c r="H6" t="s">
        <v>33</v>
      </c>
      <c r="K6" t="s">
        <v>43</v>
      </c>
      <c r="S6" t="s">
        <v>66</v>
      </c>
      <c r="T6" t="s">
        <v>87</v>
      </c>
      <c r="U6" s="4" t="s">
        <v>99</v>
      </c>
    </row>
    <row r="7" spans="1:21">
      <c r="A7" t="s">
        <v>5</v>
      </c>
      <c r="B7" t="str">
        <f>"(["</f>
        <v>([</v>
      </c>
      <c r="C7" t="str">
        <f>"])"</f>
        <v>])</v>
      </c>
      <c r="E7" t="s">
        <v>32</v>
      </c>
      <c r="F7" t="s">
        <v>58</v>
      </c>
      <c r="G7" t="str">
        <f>tblFcConn[[#This Row],[connType]]&amp;tblFcConn[[#This Row],[connLength]]</f>
        <v>Normal with arrow3</v>
      </c>
      <c r="H7" t="s">
        <v>34</v>
      </c>
      <c r="K7" t="s">
        <v>46</v>
      </c>
      <c r="S7" t="s">
        <v>67</v>
      </c>
      <c r="T7" t="s">
        <v>86</v>
      </c>
      <c r="U7" s="4" t="s">
        <v>100</v>
      </c>
    </row>
    <row r="8" spans="1:21">
      <c r="A8" t="s">
        <v>26</v>
      </c>
      <c r="B8" t="str">
        <f>"[("</f>
        <v>[(</v>
      </c>
      <c r="C8" t="str">
        <f>")]"</f>
        <v>)]</v>
      </c>
      <c r="E8" t="s">
        <v>35</v>
      </c>
      <c r="F8" t="s">
        <v>56</v>
      </c>
      <c r="G8" t="str">
        <f>tblFcConn[[#This Row],[connType]]&amp;tblFcConn[[#This Row],[connLength]]</f>
        <v>Thick1</v>
      </c>
      <c r="H8" t="s">
        <v>36</v>
      </c>
      <c r="K8" t="s">
        <v>52</v>
      </c>
      <c r="S8" t="s">
        <v>68</v>
      </c>
      <c r="T8" t="s">
        <v>88</v>
      </c>
      <c r="U8" t="s">
        <v>97</v>
      </c>
    </row>
    <row r="9" spans="1:21">
      <c r="A9" t="s">
        <v>6</v>
      </c>
      <c r="B9" t="s">
        <v>13</v>
      </c>
      <c r="C9" t="str">
        <f>"))"</f>
        <v>))</v>
      </c>
      <c r="E9" t="s">
        <v>35</v>
      </c>
      <c r="F9" t="s">
        <v>57</v>
      </c>
      <c r="G9" t="str">
        <f>tblFcConn[[#This Row],[connType]]&amp;tblFcConn[[#This Row],[connLength]]</f>
        <v>Thick2</v>
      </c>
      <c r="H9" t="s">
        <v>37</v>
      </c>
      <c r="S9" t="s">
        <v>69</v>
      </c>
      <c r="T9" t="s">
        <v>89</v>
      </c>
      <c r="U9" t="s">
        <v>98</v>
      </c>
    </row>
    <row r="10" spans="1:21">
      <c r="A10" t="s">
        <v>7</v>
      </c>
      <c r="B10" t="s">
        <v>14</v>
      </c>
      <c r="C10" t="s">
        <v>15</v>
      </c>
      <c r="E10" t="s">
        <v>35</v>
      </c>
      <c r="F10" t="s">
        <v>58</v>
      </c>
      <c r="G10" t="str">
        <f>tblFcConn[[#This Row],[connType]]&amp;tblFcConn[[#This Row],[connLength]]</f>
        <v>Thick3</v>
      </c>
      <c r="H10" t="s">
        <v>38</v>
      </c>
    </row>
    <row r="11" spans="1:21">
      <c r="A11" t="s">
        <v>8</v>
      </c>
      <c r="B11" t="str">
        <f>"&gt;"</f>
        <v>&gt;</v>
      </c>
      <c r="C11" t="str">
        <f>"]"</f>
        <v>]</v>
      </c>
      <c r="E11" t="s">
        <v>39</v>
      </c>
      <c r="F11" t="s">
        <v>56</v>
      </c>
      <c r="G11" t="str">
        <f>tblFcConn[[#This Row],[connType]]&amp;tblFcConn[[#This Row],[connLength]]</f>
        <v>Thick with arrow1</v>
      </c>
      <c r="H11" t="s">
        <v>40</v>
      </c>
    </row>
    <row r="12" spans="1:21">
      <c r="A12" t="s">
        <v>9</v>
      </c>
      <c r="B12" t="s">
        <v>61</v>
      </c>
      <c r="C12" t="s">
        <v>62</v>
      </c>
      <c r="E12" t="s">
        <v>39</v>
      </c>
      <c r="F12" t="s">
        <v>57</v>
      </c>
      <c r="G12" t="str">
        <f>tblFcConn[[#This Row],[connType]]&amp;tblFcConn[[#This Row],[connLength]]</f>
        <v>Thick with arrow2</v>
      </c>
      <c r="H12" t="s">
        <v>41</v>
      </c>
    </row>
    <row r="13" spans="1:21">
      <c r="A13" t="s">
        <v>10</v>
      </c>
      <c r="B13" t="str">
        <f>"[/"</f>
        <v>[/</v>
      </c>
      <c r="C13" t="str">
        <f>"/]"</f>
        <v>/]</v>
      </c>
      <c r="E13" t="s">
        <v>39</v>
      </c>
      <c r="F13" t="s">
        <v>58</v>
      </c>
      <c r="G13" t="str">
        <f>tblFcConn[[#This Row],[connType]]&amp;tblFcConn[[#This Row],[connLength]]</f>
        <v>Thick with arrow3</v>
      </c>
      <c r="H13" t="s">
        <v>42</v>
      </c>
    </row>
    <row r="14" spans="1:21">
      <c r="A14" t="s">
        <v>16</v>
      </c>
      <c r="B14" t="str">
        <f>"{{"</f>
        <v>{{</v>
      </c>
      <c r="C14" t="str">
        <f>"}}"</f>
        <v>}}</v>
      </c>
      <c r="E14" t="s">
        <v>43</v>
      </c>
      <c r="F14" t="s">
        <v>56</v>
      </c>
      <c r="G14" t="str">
        <f>tblFcConn[[#This Row],[connType]]&amp;tblFcConn[[#This Row],[connLength]]</f>
        <v>Dotted1</v>
      </c>
      <c r="H14" t="s">
        <v>11</v>
      </c>
      <c r="T14" t="s">
        <v>81</v>
      </c>
    </row>
    <row r="15" spans="1:21">
      <c r="A15" t="s">
        <v>17</v>
      </c>
      <c r="B15" t="str">
        <f>"[\"</f>
        <v>[\</v>
      </c>
      <c r="C15" t="str">
        <f>"\]"</f>
        <v>\]</v>
      </c>
      <c r="E15" t="s">
        <v>43</v>
      </c>
      <c r="F15" t="s">
        <v>57</v>
      </c>
      <c r="G15" t="str">
        <f>tblFcConn[[#This Row],[connType]]&amp;tblFcConn[[#This Row],[connLength]]</f>
        <v>Dotted2</v>
      </c>
      <c r="H15" t="s">
        <v>44</v>
      </c>
      <c r="T15" t="s">
        <v>70</v>
      </c>
    </row>
    <row r="16" spans="1:21">
      <c r="A16" t="s">
        <v>18</v>
      </c>
      <c r="B16" t="str">
        <f>"[/"</f>
        <v>[/</v>
      </c>
      <c r="C16" t="str">
        <f>"\]"</f>
        <v>\]</v>
      </c>
      <c r="E16" t="s">
        <v>43</v>
      </c>
      <c r="F16" t="s">
        <v>58</v>
      </c>
      <c r="G16" t="str">
        <f>tblFcConn[[#This Row],[connType]]&amp;tblFcConn[[#This Row],[connLength]]</f>
        <v>Dotted3</v>
      </c>
      <c r="H16" t="s">
        <v>45</v>
      </c>
      <c r="T16" t="s">
        <v>71</v>
      </c>
    </row>
    <row r="17" spans="1:20">
      <c r="A17" t="s">
        <v>19</v>
      </c>
      <c r="B17" t="str">
        <f>"[\"</f>
        <v>[\</v>
      </c>
      <c r="C17" t="str">
        <f>"/]"</f>
        <v>/]</v>
      </c>
      <c r="E17" t="s">
        <v>46</v>
      </c>
      <c r="F17" t="s">
        <v>56</v>
      </c>
      <c r="G17" t="str">
        <f>tblFcConn[[#This Row],[connType]]&amp;tblFcConn[[#This Row],[connLength]]</f>
        <v>Dotted with arrow1</v>
      </c>
      <c r="H17" t="s">
        <v>47</v>
      </c>
      <c r="T17" t="s">
        <v>12</v>
      </c>
    </row>
    <row r="18" spans="1:20">
      <c r="A18" t="s">
        <v>20</v>
      </c>
      <c r="B18" t="str">
        <f>"((("</f>
        <v>(((</v>
      </c>
      <c r="C18" t="str">
        <f>")))"</f>
        <v>)))</v>
      </c>
      <c r="E18" t="s">
        <v>46</v>
      </c>
      <c r="F18" t="s">
        <v>57</v>
      </c>
      <c r="G18" t="str">
        <f>tblFcConn[[#This Row],[connType]]&amp;tblFcConn[[#This Row],[connLength]]</f>
        <v>Dotted with arrow2</v>
      </c>
      <c r="H18" t="s">
        <v>48</v>
      </c>
      <c r="T18" t="s">
        <v>74</v>
      </c>
    </row>
    <row r="19" spans="1:20">
      <c r="E19" t="s">
        <v>46</v>
      </c>
      <c r="F19" t="s">
        <v>58</v>
      </c>
      <c r="G19" t="str">
        <f>tblFcConn[[#This Row],[connType]]&amp;tblFcConn[[#This Row],[connLength]]</f>
        <v>Dotted with arrow3</v>
      </c>
      <c r="H19" t="s">
        <v>49</v>
      </c>
      <c r="T19" t="s">
        <v>75</v>
      </c>
    </row>
    <row r="20" spans="1:20">
      <c r="E20" t="s">
        <v>52</v>
      </c>
      <c r="F20" t="s">
        <v>56</v>
      </c>
      <c r="G20" t="str">
        <f>tblFcConn[[#This Row],[connType]]&amp;tblFcConn[[#This Row],[connLength]]</f>
        <v>Invisible1</v>
      </c>
      <c r="H20" t="s">
        <v>53</v>
      </c>
      <c r="T20" t="s">
        <v>72</v>
      </c>
    </row>
    <row r="21" spans="1:20">
      <c r="E21" t="s">
        <v>52</v>
      </c>
      <c r="F21" t="s">
        <v>57</v>
      </c>
      <c r="G21" t="str">
        <f>tblFcConn[[#This Row],[connType]]&amp;tblFcConn[[#This Row],[connLength]]</f>
        <v>Invisible2</v>
      </c>
      <c r="H21" t="s">
        <v>54</v>
      </c>
      <c r="T21" t="s">
        <v>73</v>
      </c>
    </row>
    <row r="22" spans="1:20">
      <c r="A22" t="s">
        <v>104</v>
      </c>
      <c r="E22" t="s">
        <v>52</v>
      </c>
      <c r="F22" t="s">
        <v>58</v>
      </c>
      <c r="G22" t="str">
        <f>tblFcConn[[#This Row],[connType]]&amp;tblFcConn[[#This Row],[connLength]]</f>
        <v>Invisible3</v>
      </c>
      <c r="H22" t="s">
        <v>55</v>
      </c>
      <c r="T22" t="s">
        <v>76</v>
      </c>
    </row>
    <row r="23" spans="1:20">
      <c r="A23" t="s">
        <v>105</v>
      </c>
      <c r="T23" t="s">
        <v>77</v>
      </c>
    </row>
    <row r="24" spans="1:20">
      <c r="A24" t="s">
        <v>102</v>
      </c>
      <c r="T24" t="s">
        <v>78</v>
      </c>
    </row>
    <row r="25" spans="1:20">
      <c r="A25" t="s">
        <v>106</v>
      </c>
      <c r="T25" t="s">
        <v>79</v>
      </c>
    </row>
    <row r="26" spans="1:20">
      <c r="A26" t="s">
        <v>107</v>
      </c>
    </row>
    <row r="27" spans="1:20">
      <c r="A27" t="s">
        <v>108</v>
      </c>
    </row>
    <row r="28" spans="1:20">
      <c r="T28" t="s">
        <v>147</v>
      </c>
    </row>
    <row r="29" spans="1:20">
      <c r="T29" t="s">
        <v>148</v>
      </c>
    </row>
    <row r="30" spans="1:20">
      <c r="T30" t="s">
        <v>149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simpleSequence</vt:lpstr>
      <vt:lpstr>flowchart</vt:lpstr>
      <vt:lpstr>supporting tables</vt:lpstr>
      <vt:lpstr>fcOut</vt:lpstr>
      <vt:lpstr>hashFC</vt:lpstr>
      <vt:lpstr>lstFcType</vt:lpstr>
      <vt:lpstr>lstNodes</vt:lpstr>
      <vt:lpstr>lstSeqActions</vt:lpstr>
      <vt:lpstr>lstSeqMsg</vt:lpstr>
      <vt:lpstr>lstTrueFalse</vt:lpstr>
      <vt:lpstr>seqPseudohash</vt:lpstr>
      <vt:lpstr>tblNodeDesc</vt:lpstr>
      <vt:lpstr>vaFcHashShow</vt:lpstr>
      <vt:lpstr>varAutoNumber</vt:lpstr>
      <vt:lpstr>varDefaultShape</vt:lpstr>
      <vt:lpstr>varFcDiagType</vt:lpstr>
      <vt:lpstr>varFCTitle</vt:lpstr>
      <vt:lpstr>varFCTitleShow</vt:lpstr>
      <vt:lpstr>varmemHeader</vt:lpstr>
      <vt:lpstr>varNotePosition</vt:lpstr>
      <vt:lpstr>varSeqTitle</vt:lpstr>
      <vt:lpstr>varShowSeqPseudohash</vt:lpstr>
      <vt:lpstr>varTitleShow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2023-12-08T14:55:54Z</dcterms:created>
  <dcterms:modified xsi:type="dcterms:W3CDTF">2023-12-27T05:21:01Z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