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ell-my.sharepoint.com/personal/paul_galjan_dell_com/Documents/"/>
    </mc:Choice>
  </mc:AlternateContent>
  <xr:revisionPtr revIDLastSave="397" documentId="8_{BB3BE62F-43E7-4E0E-AEE2-3A3AD0F35FDB}" xr6:coauthVersionLast="47" xr6:coauthVersionMax="47" xr10:uidLastSave="{4190950E-2CD6-4C37-8D8E-2EE4AD164F90}"/>
  <bookViews>
    <workbookView xWindow="-103" yWindow="-103" windowWidth="33120" windowHeight="18120" xr2:uid="{35843AF7-3579-4737-8D3C-BD5B4B67E81A}"/>
  </bookViews>
  <sheets>
    <sheet name="simpleSequence" sheetId="5" r:id="rId1"/>
    <sheet name="flowchart" sheetId="1" r:id="rId2"/>
    <sheet name="supporting tables" sheetId="4" r:id="rId3"/>
  </sheets>
  <definedNames>
    <definedName name="fcOut">flowchart!$N$2</definedName>
    <definedName name="fcPseudoHash">((ABS(COS((CODE(MID(fcFingerprint,ROUNDUP(LEN(fcFingerprint)/9,0),1))*(CODE(MID(fcFingerprint,ROUNDUP(LEN(fcFingerprint)/5,0),1))+100)/CODE(MID(fcFingerprint,ROUNDUP(LEN(fcFingerprint)/3,0),1))*(CODE(MID(fcFingerprint,ROUNDUP(LEN(fcFingerprint)*8/9,0),1))+25)/CODE(MID(fcFingerprint,ROUNDUP(LEN(fcFingerprint)*6/9,0),1))*(CODE(MID(fcFingerprint,ROUNDUP(LEN(fcFingerprint)*4/9,0),1))-25))/LEN(fcFingerprint)+CODE(fcFingerprint)))))</definedName>
    <definedName name="hashFC">flowchart!$B$7</definedName>
    <definedName name="lstConnLengths">_xlfn.UNIQUE(tblFcConn[connLength])</definedName>
    <definedName name="lstConnTypes">_xlfn.UNIQUE(_xlfn._xlws.FILTER((flowchart!XFB:XFB),(flowchart!XFB:XFB&lt;&gt;"")*(flowchart!XFB:XFB&lt;&gt;"connType")))</definedName>
    <definedName name="lstFcType">tblFcType[flowchartType]</definedName>
    <definedName name="lstNodes">tblFcNodeTypes[nodeType]</definedName>
    <definedName name="lstSeqActions">tblSeqActions[seqActions]</definedName>
    <definedName name="lstSeqMsg">tblSeqConn[display]</definedName>
    <definedName name="lstTrueFalse">tblTrueFalse[TrueFalse]</definedName>
    <definedName name="mmResult">_xlfn.VSTACK(tblDiagram[mmSyntax])</definedName>
    <definedName name="seqPseudohash">simpleSequence!$B$6</definedName>
    <definedName name="tblNodeDesc">flowchart!$A$9:$C$108</definedName>
    <definedName name="vaFcHashShow">flowchart!$B$6</definedName>
    <definedName name="varAutoNumber">simpleSequence!$B$4</definedName>
    <definedName name="varDefaultShape">flowchart!$B$5</definedName>
    <definedName name="varFcDiagType">flowchart!$B$3</definedName>
    <definedName name="varFCTitle">flowchart!$A$2</definedName>
    <definedName name="varFCTitleShow">flowchart!$B$4</definedName>
    <definedName name="varmemHeader">'supporting tables'!$B$1</definedName>
    <definedName name="varNoteLoc">_xlfn.XLOOKUP(1,tblSeq[index],tblSeq[source])</definedName>
    <definedName name="varNotePosition">simpleSequence!$B$8</definedName>
    <definedName name="varSeqTitle">simpleSequence!$A$2</definedName>
    <definedName name="varShowSeqPseudohash">simpleSequence!$B$5</definedName>
    <definedName name="varTitleLabel">simpleSequence!$B$2</definedName>
    <definedName name="varTitleShow">simpleSequence!$B$3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0" i="1" l="1"/>
  <c r="A110" i="1"/>
  <c r="D109" i="1"/>
  <c r="A109" i="1"/>
  <c r="D108" i="1"/>
  <c r="A108" i="1"/>
  <c r="D107" i="1"/>
  <c r="A107" i="1"/>
  <c r="D106" i="1"/>
  <c r="A106" i="1"/>
  <c r="D105" i="1"/>
  <c r="A105" i="1"/>
  <c r="D104" i="1"/>
  <c r="A104" i="1"/>
  <c r="D103" i="1"/>
  <c r="A103" i="1"/>
  <c r="D102" i="1"/>
  <c r="A102" i="1"/>
  <c r="D101" i="1"/>
  <c r="A101" i="1"/>
  <c r="D100" i="1"/>
  <c r="A100" i="1"/>
  <c r="D99" i="1"/>
  <c r="A99" i="1"/>
  <c r="C99" i="1" s="1"/>
  <c r="D98" i="1"/>
  <c r="A98" i="1"/>
  <c r="D97" i="1"/>
  <c r="A97" i="1"/>
  <c r="D96" i="1"/>
  <c r="A96" i="1"/>
  <c r="D95" i="1"/>
  <c r="A95" i="1"/>
  <c r="D94" i="1"/>
  <c r="A94" i="1"/>
  <c r="D93" i="1"/>
  <c r="A93" i="1"/>
  <c r="D92" i="1"/>
  <c r="A92" i="1"/>
  <c r="D91" i="1"/>
  <c r="A91" i="1"/>
  <c r="D90" i="1"/>
  <c r="A90" i="1"/>
  <c r="D89" i="1"/>
  <c r="A89" i="1"/>
  <c r="D88" i="1"/>
  <c r="A88" i="1"/>
  <c r="D87" i="1"/>
  <c r="A87" i="1"/>
  <c r="C87" i="1" s="1"/>
  <c r="D86" i="1"/>
  <c r="A86" i="1"/>
  <c r="D85" i="1"/>
  <c r="A85" i="1"/>
  <c r="D84" i="1"/>
  <c r="A84" i="1"/>
  <c r="D83" i="1"/>
  <c r="A83" i="1"/>
  <c r="D82" i="1"/>
  <c r="A82" i="1"/>
  <c r="D81" i="1"/>
  <c r="A81" i="1"/>
  <c r="D80" i="1"/>
  <c r="A80" i="1"/>
  <c r="D79" i="1"/>
  <c r="A79" i="1"/>
  <c r="D78" i="1"/>
  <c r="A78" i="1"/>
  <c r="D77" i="1"/>
  <c r="A77" i="1"/>
  <c r="D76" i="1"/>
  <c r="A76" i="1"/>
  <c r="D75" i="1"/>
  <c r="A75" i="1"/>
  <c r="C75" i="1" s="1"/>
  <c r="D74" i="1"/>
  <c r="A74" i="1"/>
  <c r="D73" i="1"/>
  <c r="A73" i="1"/>
  <c r="D72" i="1"/>
  <c r="A72" i="1"/>
  <c r="D71" i="1"/>
  <c r="A71" i="1"/>
  <c r="D70" i="1"/>
  <c r="A70" i="1"/>
  <c r="D69" i="1"/>
  <c r="A69" i="1"/>
  <c r="D68" i="1"/>
  <c r="A68" i="1"/>
  <c r="D67" i="1"/>
  <c r="A67" i="1"/>
  <c r="D66" i="1"/>
  <c r="A66" i="1"/>
  <c r="D65" i="1"/>
  <c r="A65" i="1"/>
  <c r="D64" i="1"/>
  <c r="A64" i="1"/>
  <c r="D63" i="1"/>
  <c r="A63" i="1"/>
  <c r="C63" i="1" s="1"/>
  <c r="D62" i="1"/>
  <c r="A62" i="1"/>
  <c r="D61" i="1"/>
  <c r="A61" i="1"/>
  <c r="D60" i="1"/>
  <c r="A60" i="1"/>
  <c r="D59" i="1"/>
  <c r="A59" i="1"/>
  <c r="D58" i="1"/>
  <c r="A58" i="1"/>
  <c r="D57" i="1"/>
  <c r="A57" i="1"/>
  <c r="D56" i="1"/>
  <c r="A56" i="1"/>
  <c r="D55" i="1"/>
  <c r="A55" i="1"/>
  <c r="D54" i="1"/>
  <c r="A54" i="1"/>
  <c r="D53" i="1"/>
  <c r="A53" i="1"/>
  <c r="D52" i="1"/>
  <c r="A52" i="1"/>
  <c r="D51" i="1"/>
  <c r="A51" i="1"/>
  <c r="C51" i="1" s="1"/>
  <c r="D50" i="1"/>
  <c r="A50" i="1"/>
  <c r="D49" i="1"/>
  <c r="A49" i="1"/>
  <c r="D48" i="1"/>
  <c r="A48" i="1"/>
  <c r="D47" i="1"/>
  <c r="A47" i="1"/>
  <c r="D46" i="1"/>
  <c r="A46" i="1"/>
  <c r="D45" i="1"/>
  <c r="A45" i="1"/>
  <c r="D44" i="1"/>
  <c r="A44" i="1"/>
  <c r="D43" i="1"/>
  <c r="A43" i="1"/>
  <c r="D42" i="1"/>
  <c r="A42" i="1"/>
  <c r="D41" i="1"/>
  <c r="A41" i="1"/>
  <c r="D40" i="1"/>
  <c r="A40" i="1"/>
  <c r="D39" i="1"/>
  <c r="A39" i="1"/>
  <c r="C39" i="1" s="1"/>
  <c r="D38" i="1"/>
  <c r="A38" i="1"/>
  <c r="D37" i="1"/>
  <c r="A37" i="1"/>
  <c r="D36" i="1"/>
  <c r="A36" i="1"/>
  <c r="D35" i="1"/>
  <c r="A35" i="1"/>
  <c r="D34" i="1"/>
  <c r="A34" i="1"/>
  <c r="D33" i="1"/>
  <c r="A33" i="1"/>
  <c r="D32" i="1"/>
  <c r="A32" i="1"/>
  <c r="D31" i="1"/>
  <c r="A31" i="1"/>
  <c r="D30" i="1"/>
  <c r="A30" i="1"/>
  <c r="D29" i="1"/>
  <c r="A29" i="1"/>
  <c r="D28" i="1"/>
  <c r="A28" i="1"/>
  <c r="D27" i="1"/>
  <c r="A27" i="1"/>
  <c r="C27" i="1" s="1"/>
  <c r="D26" i="1"/>
  <c r="A26" i="1"/>
  <c r="D25" i="1"/>
  <c r="A25" i="1"/>
  <c r="D24" i="1"/>
  <c r="A24" i="1"/>
  <c r="D23" i="1"/>
  <c r="A23" i="1"/>
  <c r="D22" i="1"/>
  <c r="A22" i="1"/>
  <c r="D21" i="1"/>
  <c r="A21" i="1"/>
  <c r="A20" i="1"/>
  <c r="B10" i="1" a="1"/>
  <c r="B10" i="1" s="1"/>
  <c r="D10" i="5"/>
  <c r="I10" i="5"/>
  <c r="I2" i="5"/>
  <c r="D2" i="5"/>
  <c r="D3" i="5" s="1"/>
  <c r="D4" i="5" s="1"/>
  <c r="D5" i="5" s="1"/>
  <c r="D6" i="5" s="1"/>
  <c r="D7" i="5" s="1"/>
  <c r="D8" i="5" s="1"/>
  <c r="D9" i="5" s="1"/>
  <c r="I9" i="5"/>
  <c r="I8" i="5"/>
  <c r="I7" i="5"/>
  <c r="I6" i="5"/>
  <c r="I5" i="5"/>
  <c r="I4" i="5"/>
  <c r="F2" i="1"/>
  <c r="F3" i="1" s="1"/>
  <c r="F4" i="1" s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I3" i="5"/>
  <c r="N1" i="4" a="1"/>
  <c r="N1" i="4" s="1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G6" i="4"/>
  <c r="G5" i="4"/>
  <c r="G4" i="4"/>
  <c r="G3" i="4"/>
  <c r="G2" i="4"/>
  <c r="C18" i="4"/>
  <c r="B18" i="4"/>
  <c r="C17" i="4"/>
  <c r="B17" i="4"/>
  <c r="C16" i="4"/>
  <c r="B16" i="4"/>
  <c r="C15" i="4"/>
  <c r="B15" i="4"/>
  <c r="C14" i="4"/>
  <c r="B14" i="4"/>
  <c r="C13" i="4"/>
  <c r="B13" i="4"/>
  <c r="C11" i="4"/>
  <c r="B11" i="4"/>
  <c r="C9" i="4"/>
  <c r="C8" i="4"/>
  <c r="B8" i="4"/>
  <c r="C7" i="4"/>
  <c r="B7" i="4"/>
  <c r="C6" i="4"/>
  <c r="B6" i="4"/>
  <c r="C5" i="4"/>
  <c r="B5" i="4"/>
  <c r="B6" i="5" a="1"/>
  <c r="C26" i="1" l="1"/>
  <c r="C38" i="1"/>
  <c r="C50" i="1"/>
  <c r="C62" i="1"/>
  <c r="C74" i="1"/>
  <c r="C86" i="1"/>
  <c r="C98" i="1"/>
  <c r="C22" i="1"/>
  <c r="C34" i="1"/>
  <c r="C46" i="1"/>
  <c r="C58" i="1"/>
  <c r="C70" i="1"/>
  <c r="C82" i="1"/>
  <c r="C94" i="1"/>
  <c r="C106" i="1"/>
  <c r="C41" i="1"/>
  <c r="C53" i="1"/>
  <c r="C65" i="1"/>
  <c r="C77" i="1"/>
  <c r="C89" i="1"/>
  <c r="C101" i="1"/>
  <c r="C29" i="1"/>
  <c r="C24" i="1"/>
  <c r="C36" i="1"/>
  <c r="C48" i="1"/>
  <c r="C60" i="1"/>
  <c r="C72" i="1"/>
  <c r="C84" i="1"/>
  <c r="C96" i="1"/>
  <c r="C108" i="1"/>
  <c r="C25" i="1"/>
  <c r="C37" i="1"/>
  <c r="C49" i="1"/>
  <c r="C61" i="1"/>
  <c r="C73" i="1"/>
  <c r="C85" i="1"/>
  <c r="C97" i="1"/>
  <c r="C109" i="1"/>
  <c r="C110" i="1"/>
  <c r="C69" i="1"/>
  <c r="C81" i="1"/>
  <c r="C105" i="1"/>
  <c r="C28" i="1"/>
  <c r="C40" i="1"/>
  <c r="C52" i="1"/>
  <c r="C64" i="1"/>
  <c r="C76" i="1"/>
  <c r="C88" i="1"/>
  <c r="C100" i="1"/>
  <c r="C21" i="1"/>
  <c r="C45" i="1"/>
  <c r="C57" i="1"/>
  <c r="C23" i="1"/>
  <c r="C35" i="1"/>
  <c r="C47" i="1"/>
  <c r="C59" i="1"/>
  <c r="C71" i="1"/>
  <c r="C83" i="1"/>
  <c r="C95" i="1"/>
  <c r="C107" i="1"/>
  <c r="C33" i="1"/>
  <c r="C93" i="1"/>
  <c r="C30" i="1"/>
  <c r="C42" i="1"/>
  <c r="C54" i="1"/>
  <c r="C66" i="1"/>
  <c r="C78" i="1"/>
  <c r="C90" i="1"/>
  <c r="C102" i="1"/>
  <c r="C31" i="1"/>
  <c r="C43" i="1"/>
  <c r="C55" i="1"/>
  <c r="C67" i="1"/>
  <c r="C79" i="1"/>
  <c r="C91" i="1"/>
  <c r="C103" i="1"/>
  <c r="C32" i="1"/>
  <c r="C44" i="1"/>
  <c r="C56" i="1"/>
  <c r="C68" i="1"/>
  <c r="C80" i="1"/>
  <c r="C92" i="1"/>
  <c r="C104" i="1"/>
  <c r="D10" i="1"/>
  <c r="C10" i="1" s="1"/>
  <c r="A11" i="1"/>
  <c r="A17" i="1"/>
  <c r="A16" i="1"/>
  <c r="A13" i="1"/>
  <c r="B6" i="5"/>
  <c r="K2" i="5" s="1" a="1"/>
  <c r="K2" i="5" s="1"/>
  <c r="D11" i="1" l="1"/>
  <c r="D12" i="1" s="1"/>
  <c r="D13" i="1" s="1"/>
  <c r="C12" i="1" l="1"/>
  <c r="C11" i="1"/>
  <c r="L3" i="1" s="1"/>
  <c r="L4" i="1"/>
  <c r="L2" i="1"/>
  <c r="D14" i="1"/>
  <c r="C13" i="1"/>
  <c r="L5" i="1" l="1"/>
  <c r="D15" i="1"/>
  <c r="C14" i="1"/>
  <c r="L13" i="1" l="1"/>
  <c r="L6" i="1"/>
  <c r="D16" i="1"/>
  <c r="C15" i="1"/>
  <c r="L7" i="1" l="1"/>
  <c r="D17" i="1"/>
  <c r="C16" i="1"/>
  <c r="L8" i="1" s="1"/>
  <c r="D18" i="1" l="1"/>
  <c r="C17" i="1"/>
  <c r="L9" i="1" l="1"/>
  <c r="D19" i="1"/>
  <c r="C18" i="1"/>
  <c r="L14" i="1" l="1"/>
  <c r="L10" i="1"/>
  <c r="L11" i="1"/>
  <c r="D20" i="1"/>
  <c r="C19" i="1"/>
  <c r="L12" i="1" s="1"/>
  <c r="C20" i="1" l="1"/>
  <c r="B7" i="1" a="1"/>
  <c r="B7" i="1" l="1"/>
  <c r="N2" i="1" l="1" a="1"/>
  <c r="N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<sst xmlns="http://schemas.openxmlformats.org/spreadsheetml/2006/main" count="271" uniqueCount="148">
  <si>
    <t>---</t>
  </si>
  <si>
    <t>--&gt;</t>
  </si>
  <si>
    <t>----</t>
  </si>
  <si>
    <t>square</t>
  </si>
  <si>
    <t>rounded box</t>
  </si>
  <si>
    <t>pill</t>
  </si>
  <si>
    <t>circle</t>
  </si>
  <si>
    <t>subroutine</t>
  </si>
  <si>
    <t>flag</t>
  </si>
  <si>
    <t>rhombus</t>
  </si>
  <si>
    <t>parallelogram</t>
  </si>
  <si>
    <t>-.-</t>
  </si>
  <si>
    <t>end</t>
  </si>
  <si>
    <t>((</t>
  </si>
  <si>
    <t>[[</t>
  </si>
  <si>
    <t>]]</t>
  </si>
  <si>
    <t>hexagon</t>
  </si>
  <si>
    <t>parallelogram alt</t>
  </si>
  <si>
    <t>trapezoid</t>
  </si>
  <si>
    <t>trapezoid alt</t>
  </si>
  <si>
    <t>double circle</t>
  </si>
  <si>
    <t>index</t>
  </si>
  <si>
    <t>nodeType</t>
  </si>
  <si>
    <t>mmSyntax</t>
  </si>
  <si>
    <t>mmPrefix</t>
  </si>
  <si>
    <t>mmSuffix</t>
  </si>
  <si>
    <t>database</t>
  </si>
  <si>
    <t>nodeLabel</t>
  </si>
  <si>
    <t>startNodeLabel</t>
  </si>
  <si>
    <t>endNodeLabel</t>
  </si>
  <si>
    <t>Normal</t>
  </si>
  <si>
    <t>-----</t>
  </si>
  <si>
    <t>Normal with arrow</t>
  </si>
  <si>
    <t>---&gt;</t>
  </si>
  <si>
    <t>----&gt;</t>
  </si>
  <si>
    <t>Thick</t>
  </si>
  <si>
    <t>===</t>
  </si>
  <si>
    <t>====</t>
  </si>
  <si>
    <t>=====</t>
  </si>
  <si>
    <t>Thick with arrow</t>
  </si>
  <si>
    <t>==&gt;</t>
  </si>
  <si>
    <t>===&gt;</t>
  </si>
  <si>
    <t>====&gt;</t>
  </si>
  <si>
    <t>Dotted</t>
  </si>
  <si>
    <t>-..-</t>
  </si>
  <si>
    <t>-...-</t>
  </si>
  <si>
    <t>Dotted with arrow</t>
  </si>
  <si>
    <t>-.-&gt;</t>
  </si>
  <si>
    <t>-..-&gt;</t>
  </si>
  <si>
    <t>-...-&gt;</t>
  </si>
  <si>
    <t>connType</t>
  </si>
  <si>
    <t>connLength</t>
  </si>
  <si>
    <t>Invisible</t>
  </si>
  <si>
    <t>~~~</t>
  </si>
  <si>
    <t>~~~~</t>
  </si>
  <si>
    <t>~~~~~</t>
  </si>
  <si>
    <t>1</t>
  </si>
  <si>
    <t>2</t>
  </si>
  <si>
    <t>3</t>
  </si>
  <si>
    <t>connID</t>
  </si>
  <si>
    <t>mermaid code (copy/paste)</t>
  </si>
  <si>
    <t>connection established</t>
  </si>
  <si>
    <t>slow start</t>
  </si>
  <si>
    <t>ssthresh</t>
  </si>
  <si>
    <t>congestion avoidance</t>
  </si>
  <si>
    <t>timeout</t>
  </si>
  <si>
    <t>fast recovery</t>
  </si>
  <si>
    <t>fast retransmit</t>
  </si>
  <si>
    <t>end transmission</t>
  </si>
  <si>
    <t>terminate connection</t>
  </si>
  <si>
    <t>{</t>
  </si>
  <si>
    <t>}</t>
  </si>
  <si>
    <t>-&gt;</t>
  </si>
  <si>
    <t>-&gt;&gt;</t>
  </si>
  <si>
    <t>--&gt;&gt;</t>
  </si>
  <si>
    <t>-x</t>
  </si>
  <si>
    <t>--x</t>
  </si>
  <si>
    <t>-)</t>
  </si>
  <si>
    <t>--)</t>
  </si>
  <si>
    <t>create</t>
  </si>
  <si>
    <t>destroy</t>
  </si>
  <si>
    <t>box</t>
  </si>
  <si>
    <t>participant</t>
  </si>
  <si>
    <t>activate</t>
  </si>
  <si>
    <t>deactivate</t>
  </si>
  <si>
    <t>Note right of</t>
  </si>
  <si>
    <t>note left of</t>
  </si>
  <si>
    <t>note over</t>
  </si>
  <si>
    <t>loop</t>
  </si>
  <si>
    <t>seqMsg</t>
  </si>
  <si>
    <t>seqActions</t>
  </si>
  <si>
    <t>Solid line w/o arrow</t>
  </si>
  <si>
    <t>Dotted line w/o arrow</t>
  </si>
  <si>
    <t>Solid line w/ arrowhead</t>
  </si>
  <si>
    <t>Dotted line w/ arrowhead</t>
  </si>
  <si>
    <t>Dotted line w/ a cross @ end</t>
  </si>
  <si>
    <t>Solid line w/ a cross @ end</t>
  </si>
  <si>
    <t>Solid line w/ an open arrow @ end (async)</t>
  </si>
  <si>
    <t>Dotted line w/ a open arrow @ end (async)</t>
  </si>
  <si>
    <t>msg</t>
  </si>
  <si>
    <t>incMermHeader</t>
  </si>
  <si>
    <t>display</t>
  </si>
  <si>
    <t>⇢</t>
  </si>
  <si>
    <t>┄</t>
  </si>
  <si>
    <t>─</t>
  </si>
  <si>
    <t>➞</t>
  </si>
  <si>
    <t>➜</t>
  </si>
  <si>
    <t>⤑</t>
  </si>
  <si>
    <t>─x</t>
  </si>
  <si>
    <t>┄x</t>
  </si>
  <si>
    <t>autonumber</t>
  </si>
  <si>
    <t>TD</t>
  </si>
  <si>
    <t>TrueFalse</t>
  </si>
  <si>
    <t>flowchartType</t>
  </si>
  <si>
    <t>TB</t>
  </si>
  <si>
    <t>BT</t>
  </si>
  <si>
    <t>RL</t>
  </si>
  <si>
    <t>LR</t>
  </si>
  <si>
    <t>diagType</t>
  </si>
  <si>
    <t>password</t>
  </si>
  <si>
    <t>one-time code</t>
  </si>
  <si>
    <t>pseudoHash</t>
  </si>
  <si>
    <t>user</t>
  </si>
  <si>
    <t>app</t>
  </si>
  <si>
    <t>authenticator</t>
  </si>
  <si>
    <t>token</t>
  </si>
  <si>
    <t>password challenge</t>
  </si>
  <si>
    <t>otc challenge</t>
  </si>
  <si>
    <t>show pseudohash</t>
  </si>
  <si>
    <t>userID</t>
  </si>
  <si>
    <t>open with userID</t>
  </si>
  <si>
    <t>map userID to cred</t>
  </si>
  <si>
    <t>title</t>
  </si>
  <si>
    <t>mfa w/token example</t>
  </si>
  <si>
    <t>show title</t>
  </si>
  <si>
    <t>source</t>
  </si>
  <si>
    <t>target</t>
  </si>
  <si>
    <t>connector</t>
  </si>
  <si>
    <t>session established</t>
  </si>
  <si>
    <t>default shape</t>
  </si>
  <si>
    <t>shape</t>
  </si>
  <si>
    <t>connLabel</t>
  </si>
  <si>
    <t>dupACK3</t>
  </si>
  <si>
    <t>tcp congestion control</t>
  </si>
  <si>
    <t>No</t>
  </si>
  <si>
    <t>Yes</t>
  </si>
  <si>
    <t>→</t>
  </si>
  <si>
    <t>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</si>
</sst>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rgb="FF305496"/>
      <name val="Calibri"/>
      <family val="2"/>
    </font>
    <font>
      <sz val="9"/>
      <color rgb="FF000000"/>
      <name val="STIXGeneral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indexed="64"/>
      </top>
      <bottom/>
      <diagonal/>
    </border>
  </borders>
  <cellStyleXfs count="7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6" fillId="5" borderId="0" applyNumberFormat="0" applyBorder="0" applyAlignment="0" applyProtection="0"/>
    <xf numFmtId="0" fontId="2" fillId="6" borderId="0" applyNumberFormat="0" applyBorder="0" applyAlignment="0" applyProtection="0"/>
    <xf numFmtId="0" fontId="6" fillId="7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shrinkToFit="1"/>
    </xf>
    <xf numFmtId="0" fontId="0" fillId="0" borderId="0" xfId="0" applyNumberFormat="1"/>
    <xf numFmtId="0" fontId="3" fillId="0" borderId="0" xfId="0" applyNumberFormat="1" applyFont="1" applyAlignment="1">
      <alignment shrinkToFit="1"/>
    </xf>
    <xf numFmtId="0" fontId="5" fillId="0" borderId="0" xfId="0" applyFont="1"/>
    <xf numFmtId="0" fontId="4" fillId="0" borderId="0" xfId="0" applyFont="1"/>
    <xf numFmtId="0" fontId="2" fillId="3" borderId="0" xfId="2"/>
    <xf numFmtId="0" fontId="1" fillId="2" borderId="1" xfId="1"/>
    <xf numFmtId="0" fontId="2" fillId="4" borderId="0" xfId="3"/>
    <xf numFmtId="0" fontId="0" fillId="0" borderId="0" xfId="0" applyFill="1"/>
    <xf numFmtId="0" fontId="6" fillId="5" borderId="1" xfId="4" applyBorder="1"/>
    <xf numFmtId="0" fontId="2" fillId="6" borderId="0" xfId="5"/>
    <xf numFmtId="0" fontId="2" fillId="3" borderId="0" xfId="2" applyAlignment="1">
      <alignment horizontal="centerContinuous"/>
    </xf>
    <xf numFmtId="0" fontId="6" fillId="5" borderId="0" xfId="4" applyAlignment="1">
      <alignment horizontal="centerContinuous"/>
    </xf>
    <xf numFmtId="0" fontId="6" fillId="5" borderId="0" xfId="4" applyAlignment="1">
      <alignment horizontal="left" indent="1"/>
    </xf>
    <xf numFmtId="0" fontId="0" fillId="0" borderId="2" xfId="0" applyBorder="1"/>
    <xf numFmtId="0" fontId="6" fillId="7" borderId="0" xfId="6" applyAlignment="1">
      <alignment horizontal="left" indent="1"/>
    </xf>
  </cellXfs>
  <cellStyles count="7">
    <cellStyle name="20% - Accent1" xfId="4" builtinId="30"/>
    <cellStyle name="20% - Accent3" xfId="6" builtinId="38"/>
    <cellStyle name="Accent1" xfId="2" builtinId="29"/>
    <cellStyle name="Accent2" xfId="3" builtinId="33"/>
    <cellStyle name="Accent3" xfId="5" builtinId="37"/>
    <cellStyle name="Input" xfId="1" builtinId="20"/>
    <cellStyle name="Normal" xfId="0" builtinId="0"/>
  </cellStyles>
  <dxfs count="15">
    <dxf>
      <font>
        <color theme="1" tint="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1" tint="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ill>
        <patternFill>
          <bgColor theme="0"/>
        </patternFill>
      </fill>
    </dxf>
    <dxf>
      <font>
        <color theme="0" tint="-0.499984740745262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CCC020FA-A9BC-4750-A55B-6593F9715C60}" name="tblSeq" displayName="tblSeq" ref="D1:I10" totalsRowShown="0">
  <autoFilter ref="D1:I10" xr:uid="{4845822C-CF41-4412-B3B0-3CE955AC0532}"/>
  <tableColumns count="6">
    <tableColumn id="3" xr3:uid="{0A10F278-CB09-48AE-952B-60DCAC7B0741}" name="index">
      <calculatedColumnFormula>IFERROR(D1+1,1)</calculatedColumnFormula>
    </tableColumn>
    <tableColumn id="1" xr3:uid="{69443E1B-B239-4A3D-9550-0A19B250503B}" name="source"/>
    <tableColumn id="15" xr3:uid="{CC4CD8FE-1128-4C97-89B8-0FEDB6549A29}" name="connector"/>
    <tableColumn id="2" xr3:uid="{8C4925DE-CA39-4F95-9F05-AC538EF2E7B6}" name="target"/>
    <tableColumn id="13" xr3:uid="{08F0B61F-8B67-4B98-A947-C6E35F731DC5}" name="msg"/>
    <tableColumn id="17" xr3:uid="{EDCB6E91-1730-4A75-A64D-4D7D6A330232}" name="mmSyntax">
      <calculatedColumnFormula>IF(tblSeq[[#This Row],[connector]]="","",_xlfn.TEXTJOIN("",TRUE,tblSeq[[#This Row],[source]],(_xlfn.XLOOKUP(tblSeq[[#This Row],[connector]],tblSeqConn[display],tblSeqConn[mmSyntax])))&amp;tblSeq[[#This Row],[target]]&amp;": "&amp;tblSeq[[#This Row],[msg]])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845822C-CF41-4412-B3B0-3CE955AC0532}" name="tblDiagram" displayName="tblDiagram" ref="F1:L14" totalsRowShown="0">
  <autoFilter ref="F1:L14" xr:uid="{4845822C-CF41-4412-B3B0-3CE955AC0532}"/>
  <tableColumns count="7">
    <tableColumn id="15" xr3:uid="{D315584D-9087-4187-8995-CC29469361E2}" name="index">
      <calculatedColumnFormula>IFERROR(F1+1,1)</calculatedColumnFormula>
    </tableColumn>
    <tableColumn id="1" xr3:uid="{0ED8A186-CA1D-4168-8EB4-24E1B99F2863}" name="startNodeLabel"/>
    <tableColumn id="2" xr3:uid="{309119C0-FA2D-4CF6-8091-8450B4BC3D9F}" name="endNodeLabel"/>
    <tableColumn id="13" xr3:uid="{88E41648-F849-43D7-983D-36C7D515DF97}" name="connType"/>
    <tableColumn id="11" xr3:uid="{0929DDDD-9FCE-49A2-B1B8-4BCA0D08C986}" name="connLength"/>
    <tableColumn id="5" xr3:uid="{DC2D5C76-6A86-4438-8F0B-F8C77E913288}" name="connLabel"/>
    <tableColumn id="6" xr3:uid="{4AEC53AE-3EE1-431C-A57D-615CB824B909}" name="mmSyntax" dataDxfId="9">
      <calculatedColumnFormula>_xlfn.TEXTJOIN(" ",TRUE,
_xlfn.XLOOKUP(tblDiagram[[#This Row],[startNodeLabel]],$B$10:$B$110,$C$10:$C$110,""),
_xlfn.XLOOKUP(tblDiagram[[#This Row],[connType]]&amp;tblDiagram[[#This Row],[connLength]],tblFcConn[connID],tblFcConn[mmSyntax],""),
(IF(tblDiagram[[#This Row],[connLabel]]="","","|"&amp;tblDiagram[[#This Row],[connLabel]]&amp;"|")),
_xlfn.XLOOKUP(tblDiagram[[#This Row],[endNodeLabel]],$B$10:$B$110,$C$10:$C$110,"")
)</calculatedColumnFormula>
    </tableColumn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CAAF4AD-99AA-4674-BC45-E0D26C1EF83E}" name="tblFcNodeTypes" displayName="tblFcNodeTypes" ref="A4:C18" totalsRowShown="0">
  <autoFilter ref="A4:C18" xr:uid="{6CAAF4AD-99AA-4674-BC45-E0D26C1EF83E}"/>
  <tableColumns count="3">
    <tableColumn id="1" xr3:uid="{D20E9B63-4B89-473F-AD35-EBA682CC3B8B}" name="nodeType"/>
    <tableColumn id="2" xr3:uid="{B4A56993-E1E4-4517-A943-7844D3E4F8F3}" name="mmPrefix"/>
    <tableColumn id="3" xr3:uid="{6BBABCF5-F374-4D42-97B3-733EEFFCA565}" name="mmSuffix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765FEA4-C1A8-49E5-82FA-4B2E9057848F}" name="tblFcConn" displayName="tblFcConn" ref="E1:I22" totalsRowShown="0">
  <autoFilter ref="E1:I22" xr:uid="{F765FEA4-C1A8-49E5-82FA-4B2E9057848F}"/>
  <tableColumns count="5">
    <tableColumn id="1" xr3:uid="{B9DECDD8-204E-48F4-84C9-3A678FB3664D}" name="connType" dataDxfId="14"/>
    <tableColumn id="2" xr3:uid="{7EEEE46B-091C-4B0A-90FE-73FCA5979EF5}" name="connLength" dataDxfId="13"/>
    <tableColumn id="4" xr3:uid="{0981A7E0-AC52-4AEE-A94E-2B70C7C83D54}" name="connID" dataDxfId="12">
      <calculatedColumnFormula>tblFcConn[[#This Row],[connType]]&amp;tblFcConn[[#This Row],[connLength]]</calculatedColumnFormula>
    </tableColumn>
    <tableColumn id="3" xr3:uid="{BC567C8D-5719-4C6E-963C-7997C8DBB0E3}" name="mmSyntax" dataDxfId="11"/>
    <tableColumn id="5" xr3:uid="{EE05B8EC-8203-4880-B52C-38DD78398EB6}" name="display" dataDxfId="10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C7AC80DC-D989-4798-9E0B-DA511255C172}" name="tblSeqConn" displayName="tblSeqConn" ref="S1:U9" totalsRowShown="0">
  <autoFilter ref="S1:U9" xr:uid="{C7AC80DC-D989-4798-9E0B-DA511255C172}"/>
  <tableColumns count="3">
    <tableColumn id="1" xr3:uid="{C1168FB0-5BD0-4B95-90AF-6ED027BB790D}" name="mmSyntax"/>
    <tableColumn id="2" xr3:uid="{444E28B6-9ED7-440E-80CF-BB61BC1B6868}" name="seqMsg"/>
    <tableColumn id="3" xr3:uid="{6549A3D2-5A37-4EB3-BDCB-8D3F25360A1D}" name="display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8873104D-036A-46EA-BAC8-C87AECDAB96D}" name="tblSeqActions" displayName="tblSeqActions" ref="T14:T25" totalsRowShown="0">
  <autoFilter ref="T14:T25" xr:uid="{8873104D-036A-46EA-BAC8-C87AECDAB96D}"/>
  <tableColumns count="1">
    <tableColumn id="1" xr3:uid="{3838F3BE-0C53-4361-A87E-2C2E65F35464}" name="seqActions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42CB26A0-CE35-4093-97D3-AF47BC9638E6}" name="tblTrueFalse" displayName="tblTrueFalse" ref="P1:P3" totalsRowShown="0">
  <autoFilter ref="P1:P3" xr:uid="{42CB26A0-CE35-4093-97D3-AF47BC9638E6}"/>
  <tableColumns count="1">
    <tableColumn id="1" xr3:uid="{A6BFAD76-109D-467F-828D-5B9414D9B52B}" name="TrueFalse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7C7215-E9DF-4AAB-BA5A-23B533E168E5}" name="tblFcType" displayName="tblFcType" ref="A22:A27" totalsRowShown="0">
  <autoFilter ref="A22:A27" xr:uid="{357C7215-E9DF-4AAB-BA5A-23B533E168E5}"/>
  <tableColumns count="1">
    <tableColumn id="1" xr3:uid="{D42EFC69-DEC3-48CA-8232-6DEAEABD0F93}" name="flowchartTyp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Relationship Id="rId6" Type="http://schemas.openxmlformats.org/officeDocument/2006/relationships/table" Target="../tables/table8.xml"/><Relationship Id="rId5" Type="http://schemas.openxmlformats.org/officeDocument/2006/relationships/table" Target="../tables/table7.xml"/><Relationship Id="rId4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3443E-5D19-4727-B1D4-AE494ADE7025}">
  <sheetPr codeName="Sheet2"/>
  <dimension ref="A1:K33"/>
  <sheetViews>
    <sheetView showGridLines="0" tabSelected="1" zoomScaleNormal="100" workbookViewId="0">
      <selection activeCell="K3" sqref="K3:K15"/>
    </sheetView>
  </sheetViews>
  <sheetFormatPr defaultRowHeight="14.6"/>
  <cols>
    <col min="1" max="1" width="18.4609375" bestFit="1" customWidth="1"/>
    <col min="2" max="2" width="19" bestFit="1" customWidth="1"/>
    <col min="3" max="3" width="10" customWidth="1"/>
    <col min="4" max="4" width="7.61328125" bestFit="1" customWidth="1"/>
    <col min="5" max="5" width="12.07421875" bestFit="1" customWidth="1"/>
    <col min="6" max="6" width="11.4609375" bestFit="1" customWidth="1"/>
    <col min="7" max="7" width="12.07421875" bestFit="1" customWidth="1"/>
    <col min="8" max="8" width="17.07421875" bestFit="1" customWidth="1"/>
    <col min="9" max="9" width="38.765625" customWidth="1"/>
    <col min="10" max="10" width="9.69140625" customWidth="1"/>
    <col min="11" max="11" width="45.69140625" customWidth="1"/>
    <col min="15" max="15" width="10.921875" bestFit="1" customWidth="1"/>
  </cols>
  <sheetData>
    <row r="1" spans="1:11">
      <c r="A1" s="14" t="s">
        <v>132</v>
      </c>
      <c r="B1" s="14"/>
      <c r="D1" t="s">
        <v>21</v>
      </c>
      <c r="E1" t="s">
        <v>135</v>
      </c>
      <c r="F1" t="s">
        <v>137</v>
      </c>
      <c r="G1" t="s">
        <v>136</v>
      </c>
      <c r="H1" t="s">
        <v>99</v>
      </c>
      <c r="I1" t="s">
        <v>23</v>
      </c>
      <c r="K1" s="8" t="s">
        <v>60</v>
      </c>
    </row>
    <row r="2" spans="1:11">
      <c r="A2" s="15" t="s">
        <v>133</v>
      </c>
      <c r="B2" s="15"/>
      <c r="D2">
        <f t="shared" ref="D2:D9" si="0">IFERROR(D1+1,1)</f>
        <v>1</v>
      </c>
      <c r="E2" t="s">
        <v>122</v>
      </c>
      <c r="F2" t="s">
        <v>105</v>
      </c>
      <c r="G2" t="s">
        <v>123</v>
      </c>
      <c r="H2" t="s">
        <v>129</v>
      </c>
      <c r="I2" t="str">
        <f>IF(tblSeq[[#This Row],[connector]]="","",_xlfn.TEXTJOIN("",TRUE,tblSeq[[#This Row],[source]],(_xlfn.XLOOKUP(tblSeq[[#This Row],[connector]],tblSeqConn[display],tblSeqConn[mmSyntax])))&amp;tblSeq[[#This Row],[target]]&amp;": "&amp;tblSeq[[#This Row],[msg]])</f>
        <v>user-&gt;&gt;app: userID</v>
      </c>
      <c r="K2" t="str" cm="1">
        <f t="array" aca="1" ref="K2:K15" ca="1">_xlfn.VSTACK(IF(varmemHeader=TRUE,"```mermaid",""),
"sequenceDiagram",
IF(varTitleShow=TRUE,"note left of " &amp; varNoteLoc &amp; ": " &amp; varSeqTitle),
IF(varShowSeqPseudohash=TRUE,"note left of " &amp; varNoteLoc  &amp; ": " &amp; seqPseudohash,varSeqTitle),
IF(varAutoNumber=TRUE,"autonumber",""),
tblSeq[mmSyntax])</f>
        <v>```mermaid</v>
      </c>
    </row>
    <row r="3" spans="1:11">
      <c r="A3" s="8" t="s">
        <v>134</v>
      </c>
      <c r="B3" s="12" t="b">
        <v>1</v>
      </c>
      <c r="D3">
        <f t="shared" si="0"/>
        <v>2</v>
      </c>
      <c r="E3" t="s">
        <v>123</v>
      </c>
      <c r="F3" t="s">
        <v>105</v>
      </c>
      <c r="G3" t="s">
        <v>124</v>
      </c>
      <c r="H3" t="s">
        <v>130</v>
      </c>
      <c r="I3" t="str">
        <f>IF(tblSeq[[#This Row],[connector]]="","",_xlfn.TEXTJOIN("",TRUE,tblSeq[[#This Row],[source]],(_xlfn.XLOOKUP(tblSeq[[#This Row],[connector]],tblSeqConn[display],tblSeqConn[mmSyntax])))&amp;tblSeq[[#This Row],[target]]&amp;": "&amp;tblSeq[[#This Row],[msg]])</f>
        <v>app-&gt;&gt;authenticator: open with userID</v>
      </c>
      <c r="K3" t="str">
        <f ca="1"/>
        <v>sequenceDiagram</v>
      </c>
    </row>
    <row r="4" spans="1:11">
      <c r="A4" s="8" t="s">
        <v>110</v>
      </c>
      <c r="B4" s="12" t="b">
        <v>1</v>
      </c>
      <c r="D4">
        <f t="shared" si="0"/>
        <v>3</v>
      </c>
      <c r="E4" t="s">
        <v>124</v>
      </c>
      <c r="F4" t="s">
        <v>105</v>
      </c>
      <c r="G4" t="s">
        <v>124</v>
      </c>
      <c r="H4" t="s">
        <v>131</v>
      </c>
      <c r="I4" t="str">
        <f>IF(tblSeq[[#This Row],[connector]]="","",_xlfn.TEXTJOIN("",TRUE,tblSeq[[#This Row],[source]],(_xlfn.XLOOKUP(tblSeq[[#This Row],[connector]],tblSeqConn[display],tblSeqConn[mmSyntax])))&amp;tblSeq[[#This Row],[target]]&amp;": "&amp;tblSeq[[#This Row],[msg]])</f>
        <v>authenticator-&gt;&gt;authenticator: map userID to cred</v>
      </c>
      <c r="K4" t="str">
        <f ca="1"/>
        <v>note left of user: mfa w/token example</v>
      </c>
    </row>
    <row r="5" spans="1:11">
      <c r="A5" s="8" t="s">
        <v>128</v>
      </c>
      <c r="B5" s="12" t="b">
        <v>1</v>
      </c>
      <c r="D5">
        <f t="shared" si="0"/>
        <v>4</v>
      </c>
      <c r="E5" t="s">
        <v>124</v>
      </c>
      <c r="F5" t="s">
        <v>102</v>
      </c>
      <c r="G5" t="s">
        <v>122</v>
      </c>
      <c r="H5" t="s">
        <v>126</v>
      </c>
      <c r="I5" t="str">
        <f>IF(tblSeq[[#This Row],[connector]]="","",_xlfn.TEXTJOIN("",TRUE,tblSeq[[#This Row],[source]],(_xlfn.XLOOKUP(tblSeq[[#This Row],[connector]],tblSeqConn[display],tblSeqConn[mmSyntax])))&amp;tblSeq[[#This Row],[target]]&amp;": "&amp;tblSeq[[#This Row],[msg]])</f>
        <v>authenticator--&gt;&gt;user: password challenge</v>
      </c>
      <c r="K5" t="str">
        <f ca="1"/>
        <v>note left of user: 4E215EC</v>
      </c>
    </row>
    <row r="6" spans="1:11">
      <c r="A6" s="13" t="s">
        <v>121</v>
      </c>
      <c r="B6" s="18" t="str" cm="1">
        <f t="array" aca="1" ref="B6" ca="1">DEC2HEX(_xlfn.LET(
  _xlpm.Y, _xlfn.LAMBDA(_xlpm.G,_xlpm.a,_xlpm.b,_xlpm.m,_xlpm.res,
    IF(0&lt;_xlpm.b,
      _xlpm.G(
        _xlpm.G,
        MOD(_xlpm.a, _xlpm.m) * 2,
        TRUNC(_xlpm.b / 2),
        _xlpm.m,
        IF(MOD(_xlpm.b, 2) = 1,
          MOD(_xlpm.res + MOD(_xlpm.a, _xlpm.m), _xlpm.m),
          _xlpm.res)),
      _xlpm.res)),
  _xlpm.mulmod, _xlfn.LAMBDA(_xlpm.a,_xlpm.b,_xlpm.m, _xlpm.Y(_xlpm.Y,_xlpm.a,_xlpm.b,_xlpm.m,0)),
  _xlpm.p, 16777619    +N("FNV_prime for 32 bits"),
  _xlpm.o, 2166136261  +N("FNV_offset_basis for 32 bits"),
  _xlpm.m, POWER(2,32) +N("modulus for 32 bits"),
  _xlpm.s, (_xlfn.TEXTJOIN("",TRUE,tblSeq[mmSyntax])),
  IF(ISBLANK(_xlpm.s),
    0,
    _xlfn.REDUCE(_xlpm.o,
      ROW(INDIRECT("1:"&amp;LEN(_xlpm.s))),
      _xlfn.LAMBDA(_xlpm.acc,_xlpm.i,_xlpm.mulmod(_xlpm.p, _xlfn.BITXOR(_xlpm.acc, CODE(MID(_xlpm.s,_xlpm.i,1))), _xlpm.m))))))</f>
        <v>4E215EC</v>
      </c>
      <c r="D6">
        <f t="shared" si="0"/>
        <v>5</v>
      </c>
      <c r="E6" t="s">
        <v>122</v>
      </c>
      <c r="F6" t="s">
        <v>105</v>
      </c>
      <c r="G6" t="s">
        <v>124</v>
      </c>
      <c r="H6" t="s">
        <v>119</v>
      </c>
      <c r="I6" t="str">
        <f>IF(tblSeq[[#This Row],[connector]]="","",_xlfn.TEXTJOIN("",TRUE,tblSeq[[#This Row],[source]],(_xlfn.XLOOKUP(tblSeq[[#This Row],[connector]],tblSeqConn[display],tblSeqConn[mmSyntax])))&amp;tblSeq[[#This Row],[target]]&amp;": "&amp;tblSeq[[#This Row],[msg]])</f>
        <v>user-&gt;&gt;authenticator: password</v>
      </c>
      <c r="K6" t="str">
        <f ca="1"/>
        <v>autonumber</v>
      </c>
    </row>
    <row r="7" spans="1:11">
      <c r="D7">
        <f t="shared" si="0"/>
        <v>6</v>
      </c>
      <c r="E7" t="s">
        <v>124</v>
      </c>
      <c r="F7" t="s">
        <v>102</v>
      </c>
      <c r="G7" t="s">
        <v>122</v>
      </c>
      <c r="H7" t="s">
        <v>127</v>
      </c>
      <c r="I7" t="str">
        <f>IF(tblSeq[[#This Row],[connector]]="","",_xlfn.TEXTJOIN("",TRUE,tblSeq[[#This Row],[source]],(_xlfn.XLOOKUP(tblSeq[[#This Row],[connector]],tblSeqConn[display],tblSeqConn[mmSyntax])))&amp;tblSeq[[#This Row],[target]]&amp;": "&amp;tblSeq[[#This Row],[msg]])</f>
        <v>authenticator--&gt;&gt;user: otc challenge</v>
      </c>
      <c r="K7" s="1" t="str">
        <f ca="1"/>
        <v>user-&gt;&gt;app: userID</v>
      </c>
    </row>
    <row r="8" spans="1:11">
      <c r="D8">
        <f t="shared" si="0"/>
        <v>7</v>
      </c>
      <c r="E8" t="s">
        <v>122</v>
      </c>
      <c r="F8" t="s">
        <v>105</v>
      </c>
      <c r="G8" t="s">
        <v>124</v>
      </c>
      <c r="H8" t="s">
        <v>120</v>
      </c>
      <c r="I8" t="str">
        <f>IF(tblSeq[[#This Row],[connector]]="","",_xlfn.TEXTJOIN("",TRUE,tblSeq[[#This Row],[source]],(_xlfn.XLOOKUP(tblSeq[[#This Row],[connector]],tblSeqConn[display],tblSeqConn[mmSyntax])))&amp;tblSeq[[#This Row],[target]]&amp;": "&amp;tblSeq[[#This Row],[msg]])</f>
        <v>user-&gt;&gt;authenticator: one-time code</v>
      </c>
      <c r="K8" t="str">
        <f ca="1"/>
        <v>app-&gt;&gt;authenticator: open with userID</v>
      </c>
    </row>
    <row r="9" spans="1:11">
      <c r="D9">
        <f t="shared" si="0"/>
        <v>8</v>
      </c>
      <c r="E9" t="s">
        <v>124</v>
      </c>
      <c r="F9" t="s">
        <v>109</v>
      </c>
      <c r="G9" t="s">
        <v>123</v>
      </c>
      <c r="H9" t="s">
        <v>125</v>
      </c>
      <c r="I9" t="str">
        <f>IF(tblSeq[[#This Row],[connector]]="","",_xlfn.TEXTJOIN("",TRUE,tblSeq[[#This Row],[source]],(_xlfn.XLOOKUP(tblSeq[[#This Row],[connector]],tblSeqConn[display],tblSeqConn[mmSyntax])))&amp;tblSeq[[#This Row],[target]]&amp;": "&amp;tblSeq[[#This Row],[msg]])</f>
        <v>authenticator--xapp: token</v>
      </c>
      <c r="K9" t="str">
        <f ca="1"/>
        <v>authenticator-&gt;&gt;authenticator: map userID to cred</v>
      </c>
    </row>
    <row r="10" spans="1:11">
      <c r="D10">
        <f>IFERROR(D9+1,1)</f>
        <v>9</v>
      </c>
      <c r="E10" t="s">
        <v>123</v>
      </c>
      <c r="F10" t="s">
        <v>105</v>
      </c>
      <c r="G10" t="s">
        <v>122</v>
      </c>
      <c r="H10" t="s">
        <v>138</v>
      </c>
      <c r="I10" t="str">
        <f>IF(tblSeq[[#This Row],[connector]]="","",_xlfn.TEXTJOIN("",TRUE,tblSeq[[#This Row],[source]],(_xlfn.XLOOKUP(tblSeq[[#This Row],[connector]],tblSeqConn[display],tblSeqConn[mmSyntax])))&amp;tblSeq[[#This Row],[target]]&amp;": "&amp;tblSeq[[#This Row],[msg]])</f>
        <v>app-&gt;&gt;user: session established</v>
      </c>
      <c r="K10" t="str">
        <f ca="1"/>
        <v>authenticator--&gt;&gt;user: password challenge</v>
      </c>
    </row>
    <row r="11" spans="1:11">
      <c r="K11" t="str">
        <f ca="1"/>
        <v>user-&gt;&gt;authenticator: password</v>
      </c>
    </row>
    <row r="12" spans="1:11">
      <c r="K12" t="str">
        <f ca="1"/>
        <v>authenticator--&gt;&gt;user: otc challenge</v>
      </c>
    </row>
    <row r="13" spans="1:11">
      <c r="K13" t="str">
        <f ca="1"/>
        <v>user-&gt;&gt;authenticator: one-time code</v>
      </c>
    </row>
    <row r="14" spans="1:11">
      <c r="K14" t="str">
        <f ca="1"/>
        <v>authenticator--xapp: token</v>
      </c>
    </row>
    <row r="15" spans="1:11">
      <c r="K15" t="str">
        <f ca="1"/>
        <v>app-&gt;&gt;user: session established</v>
      </c>
    </row>
    <row r="25" spans="1:4">
      <c r="D25" s="2"/>
    </row>
    <row r="26" spans="1:4">
      <c r="D26" s="7"/>
    </row>
    <row r="27" spans="1:4">
      <c r="D27" s="7"/>
    </row>
    <row r="28" spans="1:4">
      <c r="D28" s="7"/>
    </row>
    <row r="29" spans="1:4">
      <c r="A29" s="2"/>
      <c r="C29" s="2"/>
      <c r="D29" s="7"/>
    </row>
    <row r="30" spans="1:4">
      <c r="A30" s="2"/>
      <c r="C30" s="2"/>
    </row>
    <row r="31" spans="1:4">
      <c r="A31" s="2"/>
      <c r="C31" s="2"/>
    </row>
    <row r="32" spans="1:4">
      <c r="A32" s="2"/>
      <c r="C32" s="2"/>
    </row>
    <row r="33" spans="1:3">
      <c r="A33" s="2"/>
      <c r="C33" s="2"/>
    </row>
  </sheetData>
  <conditionalFormatting sqref="A29:A33 C29:C33">
    <cfRule type="expression" dxfId="2" priority="18">
      <formula>_xlfn.ISFORMULA(A29)</formula>
    </cfRule>
  </conditionalFormatting>
  <conditionalFormatting sqref="D25">
    <cfRule type="expression" dxfId="1" priority="11">
      <formula>_xlfn.ISFORMULA(D25)</formula>
    </cfRule>
  </conditionalFormatting>
  <conditionalFormatting sqref="D2:I10">
    <cfRule type="expression" dxfId="0" priority="1">
      <formula>_xlfn.ISFORMULA(D2)</formula>
    </cfRule>
  </conditionalFormatting>
  <dataValidations count="1">
    <dataValidation type="list" allowBlank="1" showInputMessage="1" showErrorMessage="1" sqref="B3:B4 B5" xr:uid="{DBF1F258-8724-4D13-872E-C999025FA168}">
      <formula1>lstTrueFalse</formula1>
    </dataValidation>
  </dataValidations>
  <pageMargins left="0.7" right="0.7" top="0.75" bottom="0.75" header="0.3" footer="0.3"/>
  <pageSetup orientation="portrait" horizontalDpi="0" verticalDpi="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DD4A8B1-7817-42B2-B391-208B82CF28A5}">
          <x14:formula1>
            <xm:f>'supporting tables'!$U$2:$U$9</xm:f>
          </x14:formula1>
          <xm:sqref>F2:F10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E77C3-E136-4F6F-BDDB-3684ED79F394}">
  <sheetPr codeName="Sheet1"/>
  <dimension ref="A1:Q110"/>
  <sheetViews>
    <sheetView showGridLines="0" zoomScale="115" zoomScaleNormal="115" workbookViewId="0">
      <selection activeCell="B4" sqref="B4"/>
    </sheetView>
  </sheetViews>
  <sheetFormatPr defaultRowHeight="14.6"/>
  <cols>
    <col min="1" max="1" width="16.921875" customWidth="1"/>
    <col min="2" max="2" width="20" bestFit="1" customWidth="1"/>
    <col min="3" max="3" width="20" hidden="1" customWidth="1"/>
    <col min="4" max="4" width="9.23046875" hidden="1" customWidth="1"/>
    <col min="5" max="5" width="11.3828125" bestFit="1" customWidth="1"/>
    <col min="6" max="6" width="7.61328125" bestFit="1" customWidth="1"/>
    <col min="7" max="8" width="20" bestFit="1" customWidth="1"/>
    <col min="9" max="9" width="16.4609375" bestFit="1" customWidth="1"/>
    <col min="10" max="10" width="12.765625" bestFit="1" customWidth="1"/>
    <col min="11" max="11" width="11.53515625" bestFit="1" customWidth="1"/>
    <col min="12" max="12" width="47.4609375" hidden="1" customWidth="1"/>
    <col min="13" max="13" width="12.765625" bestFit="1" customWidth="1"/>
    <col min="14" max="14" width="46.69140625" customWidth="1"/>
    <col min="15" max="15" width="47.4609375" bestFit="1" customWidth="1"/>
    <col min="16" max="16" width="12.07421875" style="11" customWidth="1"/>
    <col min="17" max="17" width="47.4609375" style="11" bestFit="1" customWidth="1"/>
    <col min="22" max="22" width="10.921875" bestFit="1" customWidth="1"/>
  </cols>
  <sheetData>
    <row r="1" spans="1:16">
      <c r="A1" s="14" t="s">
        <v>132</v>
      </c>
      <c r="B1" s="14"/>
      <c r="F1" t="s">
        <v>21</v>
      </c>
      <c r="G1" t="s">
        <v>28</v>
      </c>
      <c r="H1" t="s">
        <v>29</v>
      </c>
      <c r="I1" t="s">
        <v>50</v>
      </c>
      <c r="J1" t="s">
        <v>51</v>
      </c>
      <c r="K1" t="s">
        <v>141</v>
      </c>
      <c r="L1" t="s">
        <v>23</v>
      </c>
      <c r="N1" s="8" t="s">
        <v>60</v>
      </c>
      <c r="P1"/>
    </row>
    <row r="2" spans="1:16">
      <c r="A2" s="15" t="s">
        <v>143</v>
      </c>
      <c r="B2" s="15"/>
      <c r="F2">
        <f t="shared" ref="F2:F14" si="0">IFERROR(F1+1,1)</f>
        <v>1</v>
      </c>
      <c r="G2" t="s">
        <v>61</v>
      </c>
      <c r="H2" t="s">
        <v>62</v>
      </c>
      <c r="I2" t="s">
        <v>32</v>
      </c>
      <c r="J2">
        <v>1</v>
      </c>
      <c r="L2" t="str">
        <f>_xlfn.TEXTJOIN(" ",TRUE,
_xlfn.XLOOKUP(tblDiagram[[#This Row],[startNodeLabel]],$B$10:$B$110,$C$10:$C$110,""),
_xlfn.XLOOKUP(tblDiagram[[#This Row],[connType]]&amp;tblDiagram[[#This Row],[connLength]],tblFcConn[connID],tblFcConn[mmSyntax],""),
(IF(tblDiagram[[#This Row],[connLabel]]="","","|"&amp;tblDiagram[[#This Row],[connLabel]]&amp;"|")),
_xlfn.XLOOKUP(tblDiagram[[#This Row],[endNodeLabel]],$B$10:$B$110,$C$10:$C$110,"")
)</f>
        <v>1(["connection established"]) --&gt; 2("slow start")</v>
      </c>
      <c r="N2" s="11" t="str" cm="1">
        <f t="array" aca="1" ref="N2:N17" ca="1">_xlfn.VSTACK(
IF(varmemHeader=TRUE,"```mermaid",""),
"flowchart "&amp;flowchart!$B3,
IF(varFCTitleShow=TRUE,"0[[" &amp; IF(vaFcHashShow=TRUE,varFCTitle&amp; " - "&amp; hashFC,varFCTitle) &amp; "]]",""),
tblDiagram[mmSyntax])</f>
        <v>```mermaid</v>
      </c>
      <c r="P2" s="3"/>
    </row>
    <row r="3" spans="1:16">
      <c r="A3" s="8" t="s">
        <v>118</v>
      </c>
      <c r="B3" s="16" t="s">
        <v>117</v>
      </c>
      <c r="F3">
        <f t="shared" si="0"/>
        <v>2</v>
      </c>
      <c r="G3" t="s">
        <v>62</v>
      </c>
      <c r="H3" t="s">
        <v>63</v>
      </c>
      <c r="I3" t="s">
        <v>32</v>
      </c>
      <c r="J3">
        <v>1</v>
      </c>
      <c r="L3" t="str">
        <f>_xlfn.TEXTJOIN(" ",TRUE,
_xlfn.XLOOKUP(tblDiagram[[#This Row],[startNodeLabel]],$B$10:$B$110,$C$10:$C$110,""),
_xlfn.XLOOKUP(tblDiagram[[#This Row],[connType]]&amp;tblDiagram[[#This Row],[connLength]],tblFcConn[connID],tblFcConn[mmSyntax],""),
(IF(tblDiagram[[#This Row],[connLabel]]="","","|"&amp;tblDiagram[[#This Row],[connLabel]]&amp;"|")),
_xlfn.XLOOKUP(tblDiagram[[#This Row],[endNodeLabel]],$B$10:$B$110,$C$10:$C$110,"")
)</f>
        <v>2("slow start") --&gt; 3{"ssthresh"}</v>
      </c>
      <c r="N3" s="11" t="str">
        <f ca="1"/>
        <v>flowchart LR</v>
      </c>
      <c r="P3" s="3"/>
    </row>
    <row r="4" spans="1:16">
      <c r="A4" s="8" t="s">
        <v>134</v>
      </c>
      <c r="B4" s="12" t="b">
        <v>1</v>
      </c>
      <c r="F4">
        <f t="shared" si="0"/>
        <v>3</v>
      </c>
      <c r="G4" t="s">
        <v>63</v>
      </c>
      <c r="H4" t="s">
        <v>61</v>
      </c>
      <c r="I4" t="s">
        <v>32</v>
      </c>
      <c r="J4">
        <v>1</v>
      </c>
      <c r="K4" t="s">
        <v>144</v>
      </c>
      <c r="L4" t="str">
        <f>_xlfn.TEXTJOIN(" ",TRUE,
_xlfn.XLOOKUP(tblDiagram[[#This Row],[startNodeLabel]],$B$10:$B$110,$C$10:$C$110,""),
_xlfn.XLOOKUP(tblDiagram[[#This Row],[connType]]&amp;tblDiagram[[#This Row],[connLength]],tblFcConn[connID],tblFcConn[mmSyntax],""),
(IF(tblDiagram[[#This Row],[connLabel]]="","","|"&amp;tblDiagram[[#This Row],[connLabel]]&amp;"|")),
_xlfn.XLOOKUP(tblDiagram[[#This Row],[endNodeLabel]],$B$10:$B$110,$C$10:$C$110,"")
)</f>
        <v>3{"ssthresh"} --&gt; |No| 1(["connection established"])</v>
      </c>
      <c r="N4" s="11" t="str">
        <f ca="1"/>
        <v>0[[tcp congestion control - CB20563F]]</v>
      </c>
      <c r="P4" s="3"/>
    </row>
    <row r="5" spans="1:16">
      <c r="A5" s="8" t="s">
        <v>139</v>
      </c>
      <c r="B5" s="16" t="s">
        <v>4</v>
      </c>
      <c r="F5">
        <f t="shared" si="0"/>
        <v>4</v>
      </c>
      <c r="G5" t="s">
        <v>63</v>
      </c>
      <c r="H5" t="s">
        <v>64</v>
      </c>
      <c r="I5" t="s">
        <v>32</v>
      </c>
      <c r="J5">
        <v>1</v>
      </c>
      <c r="K5" t="s">
        <v>145</v>
      </c>
      <c r="L5" t="str">
        <f>_xlfn.TEXTJOIN(" ",TRUE,
_xlfn.XLOOKUP(tblDiagram[[#This Row],[startNodeLabel]],$B$10:$B$110,$C$10:$C$110,""),
_xlfn.XLOOKUP(tblDiagram[[#This Row],[connType]]&amp;tblDiagram[[#This Row],[connLength]],tblFcConn[connID],tblFcConn[mmSyntax],""),
(IF(tblDiagram[[#This Row],[connLabel]]="","","|"&amp;tblDiagram[[#This Row],[connLabel]]&amp;"|")),
_xlfn.XLOOKUP(tblDiagram[[#This Row],[endNodeLabel]],$B$10:$B$110,$C$10:$C$110,"")
)</f>
        <v>3{"ssthresh"} --&gt; |Yes| 4("congestion avoidance")</v>
      </c>
      <c r="N5" s="11" t="str">
        <f ca="1"/>
        <v>1(["connection established"]) --&gt; 2("slow start")</v>
      </c>
      <c r="P5" s="3"/>
    </row>
    <row r="6" spans="1:16">
      <c r="A6" s="8" t="s">
        <v>128</v>
      </c>
      <c r="B6" s="12" t="b">
        <v>1</v>
      </c>
      <c r="F6">
        <f t="shared" si="0"/>
        <v>5</v>
      </c>
      <c r="G6" t="s">
        <v>64</v>
      </c>
      <c r="H6" t="s">
        <v>65</v>
      </c>
      <c r="I6" t="s">
        <v>32</v>
      </c>
      <c r="J6">
        <v>2</v>
      </c>
      <c r="L6" t="str">
        <f>_xlfn.TEXTJOIN(" ",TRUE,
_xlfn.XLOOKUP(tblDiagram[[#This Row],[startNodeLabel]],$B$10:$B$110,$C$10:$C$110,""),
_xlfn.XLOOKUP(tblDiagram[[#This Row],[connType]]&amp;tblDiagram[[#This Row],[connLength]],tblFcConn[connID],tblFcConn[mmSyntax],""),
(IF(tblDiagram[[#This Row],[connLabel]]="","","|"&amp;tblDiagram[[#This Row],[connLabel]]&amp;"|")),
_xlfn.XLOOKUP(tblDiagram[[#This Row],[endNodeLabel]],$B$10:$B$110,$C$10:$C$110,"")
)</f>
        <v>4("congestion avoidance") ---&gt; 5{"timeout"}</v>
      </c>
      <c r="N6" s="11" t="str">
        <f ca="1"/>
        <v>2("slow start") --&gt; 3{"ssthresh"}</v>
      </c>
      <c r="P6" s="3"/>
    </row>
    <row r="7" spans="1:16">
      <c r="A7" s="13" t="s">
        <v>121</v>
      </c>
      <c r="B7" s="18" t="str" cm="1">
        <f t="array" aca="1" ref="B7" ca="1">DEC2HEX(_xlfn.LET(
  _xlpm.Y, _xlfn.LAMBDA(_xlpm.G,_xlpm.a,_xlpm.b,_xlpm.m,_xlpm.res,
    IF(0&lt;_xlpm.b,
      _xlpm.G(
        _xlpm.G,
        MOD(_xlpm.a, _xlpm.m) * 2,
        TRUNC(_xlpm.b / 2),
        _xlpm.m,
        IF(MOD(_xlpm.b, 2) = 1,
          MOD(_xlpm.res + MOD(_xlpm.a, _xlpm.m), _xlpm.m),
          _xlpm.res)),
      _xlpm.res)),
  _xlpm.mulmod, _xlfn.LAMBDA(_xlpm.a,_xlpm.b,_xlpm.m, _xlpm.Y(_xlpm.Y,_xlpm.a,_xlpm.b,_xlpm.m,0)),
  _xlpm.p, 16777619    +N("FNV_prime for 32 bits"),
  _xlpm.o, 2166136261  +N("FNV_offset_basis for 32 bits"),
  _xlpm.m, POWER(2,32) +N("modulus for 32 bits"),
  _xlpm.s, (_xlfn.TEXTJOIN("",TRUE,C10:C108)),
  IF(ISBLANK(_xlpm.s),
    0,
    _xlfn.REDUCE(_xlpm.o,
      ROW(INDIRECT("1:"&amp;LEN(_xlpm.s))),
      _xlfn.LAMBDA(_xlpm.acc,_xlpm.i,_xlpm.mulmod(_xlpm.p, _xlfn.BITXOR(_xlpm.acc, CODE(MID(_xlpm.s,_xlpm.i,1))), _xlpm.m))))))</f>
        <v>CB20563F</v>
      </c>
      <c r="F7">
        <f t="shared" si="0"/>
        <v>6</v>
      </c>
      <c r="G7" t="s">
        <v>65</v>
      </c>
      <c r="H7" t="s">
        <v>142</v>
      </c>
      <c r="I7" t="s">
        <v>32</v>
      </c>
      <c r="J7">
        <v>2</v>
      </c>
      <c r="K7" t="s">
        <v>144</v>
      </c>
      <c r="L7" t="str">
        <f>_xlfn.TEXTJOIN(" ",TRUE,
_xlfn.XLOOKUP(tblDiagram[[#This Row],[startNodeLabel]],$B$10:$B$110,$C$10:$C$110,""),
_xlfn.XLOOKUP(tblDiagram[[#This Row],[connType]]&amp;tblDiagram[[#This Row],[connLength]],tblFcConn[connID],tblFcConn[mmSyntax],""),
(IF(tblDiagram[[#This Row],[connLabel]]="","","|"&amp;tblDiagram[[#This Row],[connLabel]]&amp;"|")),
_xlfn.XLOOKUP(tblDiagram[[#This Row],[endNodeLabel]],$B$10:$B$110,$C$10:$C$110,"")
)</f>
        <v>5{"timeout"} ---&gt; |No| 6{"dupACK3"}</v>
      </c>
      <c r="N7" s="11" t="str">
        <f ca="1"/>
        <v>3{"ssthresh"} --&gt; |No| 1(["connection established"])</v>
      </c>
      <c r="P7" s="3"/>
    </row>
    <row r="8" spans="1:16">
      <c r="F8">
        <f t="shared" si="0"/>
        <v>7</v>
      </c>
      <c r="G8" t="s">
        <v>142</v>
      </c>
      <c r="H8" t="s">
        <v>66</v>
      </c>
      <c r="I8" t="s">
        <v>32</v>
      </c>
      <c r="J8">
        <v>1</v>
      </c>
      <c r="K8" t="s">
        <v>145</v>
      </c>
      <c r="L8" t="str">
        <f>_xlfn.TEXTJOIN(" ",TRUE,
_xlfn.XLOOKUP(tblDiagram[[#This Row],[startNodeLabel]],$B$10:$B$110,$C$10:$C$110,""),
_xlfn.XLOOKUP(tblDiagram[[#This Row],[connType]]&amp;tblDiagram[[#This Row],[connLength]],tblFcConn[connID],tblFcConn[mmSyntax],""),
(IF(tblDiagram[[#This Row],[connLabel]]="","","|"&amp;tblDiagram[[#This Row],[connLabel]]&amp;"|")),
_xlfn.XLOOKUP(tblDiagram[[#This Row],[endNodeLabel]],$B$10:$B$110,$C$10:$C$110,"")
)</f>
        <v>6{"dupACK3"} --&gt; |Yes| 7("fast recovery")</v>
      </c>
      <c r="N8" s="11" t="str">
        <f ca="1"/>
        <v>3{"ssthresh"} --&gt; |Yes| 4("congestion avoidance")</v>
      </c>
      <c r="P8" s="3"/>
    </row>
    <row r="9" spans="1:16">
      <c r="A9" t="s">
        <v>140</v>
      </c>
      <c r="B9" t="s">
        <v>27</v>
      </c>
      <c r="C9" t="s">
        <v>23</v>
      </c>
      <c r="D9" t="s">
        <v>21</v>
      </c>
      <c r="F9">
        <f t="shared" si="0"/>
        <v>8</v>
      </c>
      <c r="G9" t="s">
        <v>66</v>
      </c>
      <c r="H9" t="s">
        <v>67</v>
      </c>
      <c r="I9" t="s">
        <v>32</v>
      </c>
      <c r="J9">
        <v>1</v>
      </c>
      <c r="L9" t="str">
        <f>_xlfn.TEXTJOIN(" ",TRUE,
_xlfn.XLOOKUP(tblDiagram[[#This Row],[startNodeLabel]],$B$10:$B$110,$C$10:$C$110,""),
_xlfn.XLOOKUP(tblDiagram[[#This Row],[connType]]&amp;tblDiagram[[#This Row],[connLength]],tblFcConn[connID],tblFcConn[mmSyntax],""),
(IF(tblDiagram[[#This Row],[connLabel]]="","","|"&amp;tblDiagram[[#This Row],[connLabel]]&amp;"|")),
_xlfn.XLOOKUP(tblDiagram[[#This Row],[endNodeLabel]],$B$10:$B$110,$C$10:$C$110,"")
)</f>
        <v>7("fast recovery") --&gt; 8("fast retransmit")</v>
      </c>
      <c r="N9" s="11" t="str">
        <f ca="1"/>
        <v>4("congestion avoidance") ---&gt; 5{"timeout"}</v>
      </c>
      <c r="P9" s="3"/>
    </row>
    <row r="10" spans="1:16">
      <c r="A10" t="s">
        <v>5</v>
      </c>
      <c r="B10" t="str" cm="1">
        <f t="array" ref="B10:B19">_xlfn.UNIQUE(_xlfn.VSTACK(tblDiagram[startNodeLabel],tblDiagram[endNodeLabel]))</f>
        <v>connection established</v>
      </c>
      <c r="C10" t="str">
        <f>IFERROR(D10&amp;_xlfn.XLOOKUP(A10,tblFcNodeTypes[nodeType],tblFcNodeTypes[mmPrefix]) &amp;"""" &amp; B10 &amp; """" &amp; _xlfn.XLOOKUP(A10,tblFcNodeTypes[nodeType],tblFcNodeTypes[mmSuffix]),"")</f>
        <v>1(["connection established"])</v>
      </c>
      <c r="D10">
        <f>IF(B10="","",IFERROR(D9+1,1))</f>
        <v>1</v>
      </c>
      <c r="F10">
        <f t="shared" si="0"/>
        <v>9</v>
      </c>
      <c r="G10" t="s">
        <v>142</v>
      </c>
      <c r="H10" t="s">
        <v>68</v>
      </c>
      <c r="I10" t="s">
        <v>32</v>
      </c>
      <c r="J10">
        <v>1</v>
      </c>
      <c r="K10" t="s">
        <v>144</v>
      </c>
      <c r="L10" t="str">
        <f>_xlfn.TEXTJOIN(" ",TRUE,
_xlfn.XLOOKUP(tblDiagram[[#This Row],[startNodeLabel]],$B$10:$B$110,$C$10:$C$110,""),
_xlfn.XLOOKUP(tblDiagram[[#This Row],[connType]]&amp;tblDiagram[[#This Row],[connLength]],tblFcConn[connID],tblFcConn[mmSyntax],""),
(IF(tblDiagram[[#This Row],[connLabel]]="","","|"&amp;tblDiagram[[#This Row],[connLabel]]&amp;"|")),
_xlfn.XLOOKUP(tblDiagram[[#This Row],[endNodeLabel]],$B$10:$B$110,$C$10:$C$110,"")
)</f>
        <v>6{"dupACK3"} --&gt; |No| 9[["end transmission"]]</v>
      </c>
      <c r="N10" s="11" t="str">
        <f ca="1"/>
        <v>5{"timeout"} ---&gt; |No| 6{"dupACK3"}</v>
      </c>
      <c r="P10" s="5"/>
    </row>
    <row r="11" spans="1:16">
      <c r="A11" t="str">
        <f>IF(B11="","",varDefaultShape)</f>
        <v>rounded box</v>
      </c>
      <c r="B11" t="str">
        <v>slow start</v>
      </c>
      <c r="C11" t="str">
        <f>IFERROR(D11&amp;_xlfn.XLOOKUP(A11,tblFcNodeTypes[nodeType],tblFcNodeTypes[mmPrefix]) &amp;"""" &amp; B11 &amp; """" &amp; _xlfn.XLOOKUP(A11,tblFcNodeTypes[nodeType],tblFcNodeTypes[mmSuffix]),"")</f>
        <v>2("slow start")</v>
      </c>
      <c r="D11">
        <f>IF(B11="","",IFERROR(D10+1,1))</f>
        <v>2</v>
      </c>
      <c r="F11">
        <f t="shared" si="0"/>
        <v>10</v>
      </c>
      <c r="G11" t="s">
        <v>67</v>
      </c>
      <c r="H11" t="s">
        <v>68</v>
      </c>
      <c r="I11" t="s">
        <v>32</v>
      </c>
      <c r="J11">
        <v>1</v>
      </c>
      <c r="K11" t="s">
        <v>144</v>
      </c>
      <c r="L11" t="str">
        <f>_xlfn.TEXTJOIN(" ",TRUE,
_xlfn.XLOOKUP(tblDiagram[[#This Row],[startNodeLabel]],$B$10:$B$110,$C$10:$C$110,""),
_xlfn.XLOOKUP(tblDiagram[[#This Row],[connType]]&amp;tblDiagram[[#This Row],[connLength]],tblFcConn[connID],tblFcConn[mmSyntax],""),
(IF(tblDiagram[[#This Row],[connLabel]]="","","|"&amp;tblDiagram[[#This Row],[connLabel]]&amp;"|")),
_xlfn.XLOOKUP(tblDiagram[[#This Row],[endNodeLabel]],$B$10:$B$110,$C$10:$C$110,"")
)</f>
        <v>8("fast retransmit") --&gt; |No| 9[["end transmission"]]</v>
      </c>
      <c r="N11" s="11" t="str">
        <f ca="1"/>
        <v>6{"dupACK3"} --&gt; |Yes| 7("fast recovery")</v>
      </c>
      <c r="P11" s="5"/>
    </row>
    <row r="12" spans="1:16">
      <c r="A12" t="s">
        <v>9</v>
      </c>
      <c r="B12" t="str">
        <v>ssthresh</v>
      </c>
      <c r="C12" t="str">
        <f>IFERROR(D12&amp;_xlfn.XLOOKUP(A12,tblFcNodeTypes[nodeType],tblFcNodeTypes[mmPrefix]) &amp;"""" &amp; B12 &amp; """" &amp; _xlfn.XLOOKUP(A12,tblFcNodeTypes[nodeType],tblFcNodeTypes[mmSuffix]),"")</f>
        <v>3{"ssthresh"}</v>
      </c>
      <c r="D12">
        <f>IF(B12="","",IFERROR(D11+1,1))</f>
        <v>3</v>
      </c>
      <c r="F12">
        <f t="shared" si="0"/>
        <v>11</v>
      </c>
      <c r="G12" t="s">
        <v>68</v>
      </c>
      <c r="H12" t="s">
        <v>69</v>
      </c>
      <c r="I12" t="s">
        <v>32</v>
      </c>
      <c r="J12">
        <v>1</v>
      </c>
      <c r="L12" t="str">
        <f>_xlfn.TEXTJOIN(" ",TRUE,
_xlfn.XLOOKUP(tblDiagram[[#This Row],[startNodeLabel]],$B$10:$B$110,$C$10:$C$110,""),
_xlfn.XLOOKUP(tblDiagram[[#This Row],[connType]]&amp;tblDiagram[[#This Row],[connLength]],tblFcConn[connID],tblFcConn[mmSyntax],""),
(IF(tblDiagram[[#This Row],[connLabel]]="","","|"&amp;tblDiagram[[#This Row],[connLabel]]&amp;"|")),
_xlfn.XLOOKUP(tblDiagram[[#This Row],[endNodeLabel]],$B$10:$B$110,$C$10:$C$110,"")
)</f>
        <v>9[["end transmission"]] --&gt; 10(["terminate connection"])</v>
      </c>
      <c r="N12" s="11" t="str">
        <f ca="1"/>
        <v>7("fast recovery") --&gt; 8("fast retransmit")</v>
      </c>
      <c r="P12" s="5"/>
    </row>
    <row r="13" spans="1:16">
      <c r="A13" t="str">
        <f>IF(B13="","",varDefaultShape)</f>
        <v>rounded box</v>
      </c>
      <c r="B13" t="str">
        <v>congestion avoidance</v>
      </c>
      <c r="C13" t="str">
        <f>IFERROR(D13&amp;_xlfn.XLOOKUP(A13,tblFcNodeTypes[nodeType],tblFcNodeTypes[mmPrefix]) &amp;"""" &amp; B13 &amp; """" &amp; _xlfn.XLOOKUP(A13,tblFcNodeTypes[nodeType],tblFcNodeTypes[mmSuffix]),"")</f>
        <v>4("congestion avoidance")</v>
      </c>
      <c r="D13">
        <f>IF(B13="","",IFERROR(D12+1,1))</f>
        <v>4</v>
      </c>
      <c r="F13">
        <f t="shared" si="0"/>
        <v>12</v>
      </c>
      <c r="G13" t="s">
        <v>65</v>
      </c>
      <c r="H13" t="s">
        <v>61</v>
      </c>
      <c r="I13" t="s">
        <v>32</v>
      </c>
      <c r="J13">
        <v>1</v>
      </c>
      <c r="K13" t="s">
        <v>145</v>
      </c>
      <c r="L13" t="str">
        <f>_xlfn.TEXTJOIN(" ",TRUE,
_xlfn.XLOOKUP(tblDiagram[[#This Row],[startNodeLabel]],$B$10:$B$110,$C$10:$C$110,""),
_xlfn.XLOOKUP(tblDiagram[[#This Row],[connType]]&amp;tblDiagram[[#This Row],[connLength]],tblFcConn[connID],tblFcConn[mmSyntax],""),
(IF(tblDiagram[[#This Row],[connLabel]]="","","|"&amp;tblDiagram[[#This Row],[connLabel]]&amp;"|")),
_xlfn.XLOOKUP(tblDiagram[[#This Row],[endNodeLabel]],$B$10:$B$110,$C$10:$C$110,"")
)</f>
        <v>5{"timeout"} --&gt; |Yes| 1(["connection established"])</v>
      </c>
      <c r="N13" s="11" t="str">
        <f ca="1"/>
        <v>6{"dupACK3"} --&gt; |No| 9[["end transmission"]]</v>
      </c>
      <c r="P13" s="5"/>
    </row>
    <row r="14" spans="1:16">
      <c r="A14" t="s">
        <v>9</v>
      </c>
      <c r="B14" t="str">
        <v>timeout</v>
      </c>
      <c r="C14" t="str">
        <f>IFERROR(D14&amp;_xlfn.XLOOKUP(A14,tblFcNodeTypes[nodeType],tblFcNodeTypes[mmPrefix]) &amp;"""" &amp; B14 &amp; """" &amp; _xlfn.XLOOKUP(A14,tblFcNodeTypes[nodeType],tblFcNodeTypes[mmSuffix]),"")</f>
        <v>5{"timeout"}</v>
      </c>
      <c r="D14">
        <f>IF(B14="","",IFERROR(D13+1,1))</f>
        <v>5</v>
      </c>
      <c r="F14">
        <f t="shared" si="0"/>
        <v>13</v>
      </c>
      <c r="G14" t="s">
        <v>68</v>
      </c>
      <c r="H14" t="s">
        <v>64</v>
      </c>
      <c r="I14" t="s">
        <v>32</v>
      </c>
      <c r="J14">
        <v>1</v>
      </c>
      <c r="K14" t="s">
        <v>144</v>
      </c>
      <c r="L14" t="str">
        <f>_xlfn.TEXTJOIN(" ",TRUE,
_xlfn.XLOOKUP(tblDiagram[[#This Row],[startNodeLabel]],$B$10:$B$110,$C$10:$C$110,""),
_xlfn.XLOOKUP(tblDiagram[[#This Row],[connType]]&amp;tblDiagram[[#This Row],[connLength]],tblFcConn[connID],tblFcConn[mmSyntax],""),
(IF(tblDiagram[[#This Row],[connLabel]]="","","|"&amp;tblDiagram[[#This Row],[connLabel]]&amp;"|")),
_xlfn.XLOOKUP(tblDiagram[[#This Row],[endNodeLabel]],$B$10:$B$110,$C$10:$C$110,"")
)</f>
        <v>9[["end transmission"]] --&gt; |No| 4("congestion avoidance")</v>
      </c>
      <c r="N14" s="11" t="str">
        <f ca="1"/>
        <v>8("fast retransmit") --&gt; |No| 9[["end transmission"]]</v>
      </c>
      <c r="P14" s="5"/>
    </row>
    <row r="15" spans="1:16">
      <c r="A15" t="s">
        <v>9</v>
      </c>
      <c r="B15" t="str">
        <v>dupACK3</v>
      </c>
      <c r="C15" t="str">
        <f>IFERROR(D15&amp;_xlfn.XLOOKUP(A15,tblFcNodeTypes[nodeType],tblFcNodeTypes[mmPrefix]) &amp;"""" &amp; B15 &amp; """" &amp; _xlfn.XLOOKUP(A15,tblFcNodeTypes[nodeType],tblFcNodeTypes[mmSuffix]),"")</f>
        <v>6{"dupACK3"}</v>
      </c>
      <c r="D15">
        <f>IF(B15="","",IFERROR(D14+1,1))</f>
        <v>6</v>
      </c>
      <c r="N15" s="11" t="str">
        <f ca="1"/>
        <v>9[["end transmission"]] --&gt; 10(["terminate connection"])</v>
      </c>
      <c r="P15" s="5"/>
    </row>
    <row r="16" spans="1:16">
      <c r="A16" t="str">
        <f>IF(B16="","",varDefaultShape)</f>
        <v>rounded box</v>
      </c>
      <c r="B16" t="str">
        <v>fast recovery</v>
      </c>
      <c r="C16" t="str">
        <f>IFERROR(D16&amp;_xlfn.XLOOKUP(A16,tblFcNodeTypes[nodeType],tblFcNodeTypes[mmPrefix]) &amp;"""" &amp; B16 &amp; """" &amp; _xlfn.XLOOKUP(A16,tblFcNodeTypes[nodeType],tblFcNodeTypes[mmSuffix]),"")</f>
        <v>7("fast recovery")</v>
      </c>
      <c r="D16">
        <f>IF(B16="","",IFERROR(D15+1,1))</f>
        <v>7</v>
      </c>
      <c r="N16" s="11" t="str">
        <f ca="1"/>
        <v>5{"timeout"} --&gt; |Yes| 1(["connection established"])</v>
      </c>
      <c r="P16"/>
    </row>
    <row r="17" spans="1:16">
      <c r="A17" t="str">
        <f>IF(B17="","",varDefaultShape)</f>
        <v>rounded box</v>
      </c>
      <c r="B17" t="str">
        <v>fast retransmit</v>
      </c>
      <c r="C17" t="str">
        <f>IFERROR(D17&amp;_xlfn.XLOOKUP(A17,tblFcNodeTypes[nodeType],tblFcNodeTypes[mmPrefix]) &amp;"""" &amp; B17 &amp; """" &amp; _xlfn.XLOOKUP(A17,tblFcNodeTypes[nodeType],tblFcNodeTypes[mmSuffix]),"")</f>
        <v>8("fast retransmit")</v>
      </c>
      <c r="D17">
        <f>IF(B17="","",IFERROR(D16+1,1))</f>
        <v>8</v>
      </c>
      <c r="N17" t="str">
        <f ca="1"/>
        <v>9[["end transmission"]] --&gt; |No| 4("congestion avoidance")</v>
      </c>
      <c r="P17"/>
    </row>
    <row r="18" spans="1:16">
      <c r="A18" t="s">
        <v>7</v>
      </c>
      <c r="B18" t="str">
        <v>end transmission</v>
      </c>
      <c r="C18" t="str">
        <f>IFERROR(D18&amp;_xlfn.XLOOKUP(A18,tblFcNodeTypes[nodeType],tblFcNodeTypes[mmPrefix]) &amp;"""" &amp; B18 &amp; """" &amp; _xlfn.XLOOKUP(A18,tblFcNodeTypes[nodeType],tblFcNodeTypes[mmSuffix]),"")</f>
        <v>9[["end transmission"]]</v>
      </c>
      <c r="D18">
        <f>IF(B18="","",IFERROR(D17+1,1))</f>
        <v>9</v>
      </c>
      <c r="P18"/>
    </row>
    <row r="19" spans="1:16">
      <c r="A19" t="s">
        <v>5</v>
      </c>
      <c r="B19" t="str">
        <v>terminate connection</v>
      </c>
      <c r="C19" t="str">
        <f>IFERROR(D19&amp;_xlfn.XLOOKUP(A19,tblFcNodeTypes[nodeType],tblFcNodeTypes[mmPrefix]) &amp;"""" &amp; B19 &amp; """" &amp; _xlfn.XLOOKUP(A19,tblFcNodeTypes[nodeType],tblFcNodeTypes[mmSuffix]),"")</f>
        <v>10(["terminate connection"])</v>
      </c>
      <c r="D19">
        <f>IF(B19="","",IFERROR(D18+1,1))</f>
        <v>10</v>
      </c>
      <c r="P19"/>
    </row>
    <row r="20" spans="1:16">
      <c r="A20" t="str">
        <f>IF(B20="","",varDefaultShape)</f>
        <v/>
      </c>
      <c r="C20" t="str">
        <f>IFERROR(D20&amp;_xlfn.XLOOKUP(A20,tblFcNodeTypes[nodeType],tblFcNodeTypes[mmPrefix]) &amp;"""" &amp; B20 &amp; """" &amp; _xlfn.XLOOKUP(A20,tblFcNodeTypes[nodeType],tblFcNodeTypes[mmSuffix]),"")</f>
        <v/>
      </c>
      <c r="D20" t="str">
        <f>IF(B20="","",IFERROR(D19+1,1))</f>
        <v/>
      </c>
      <c r="P20"/>
    </row>
    <row r="21" spans="1:16">
      <c r="A21" t="str">
        <f>IF(B21="","",varDefaultShape)</f>
        <v/>
      </c>
      <c r="C21" t="str">
        <f>IFERROR(D21&amp;_xlfn.XLOOKUP(A21,tblFcNodeTypes[nodeType],tblFcNodeTypes[mmPrefix]) &amp;"""" &amp; B21 &amp; """" &amp; _xlfn.XLOOKUP(A21,tblFcNodeTypes[nodeType],tblFcNodeTypes[mmSuffix]),"")</f>
        <v/>
      </c>
      <c r="D21" t="str">
        <f t="shared" ref="D21:D84" si="1">IF(B21="","",IFERROR(D20+1,1))</f>
        <v/>
      </c>
      <c r="P21"/>
    </row>
    <row r="22" spans="1:16">
      <c r="A22" t="str">
        <f>IF(B22="","",varDefaultShape)</f>
        <v/>
      </c>
      <c r="C22" t="str">
        <f>IFERROR(D22&amp;_xlfn.XLOOKUP(A22,tblFcNodeTypes[nodeType],tblFcNodeTypes[mmPrefix]) &amp;"""" &amp; B22 &amp; """" &amp; _xlfn.XLOOKUP(A22,tblFcNodeTypes[nodeType],tblFcNodeTypes[mmSuffix]),"")</f>
        <v/>
      </c>
      <c r="D22" t="str">
        <f t="shared" si="1"/>
        <v/>
      </c>
      <c r="P22"/>
    </row>
    <row r="23" spans="1:16">
      <c r="A23" t="str">
        <f>IF(B23="","",varDefaultShape)</f>
        <v/>
      </c>
      <c r="C23" t="str">
        <f>IFERROR(D23&amp;_xlfn.XLOOKUP(A23,tblFcNodeTypes[nodeType],tblFcNodeTypes[mmPrefix]) &amp;"""" &amp; B23 &amp; """" &amp; _xlfn.XLOOKUP(A23,tblFcNodeTypes[nodeType],tblFcNodeTypes[mmSuffix]),"")</f>
        <v/>
      </c>
      <c r="D23" t="str">
        <f t="shared" si="1"/>
        <v/>
      </c>
      <c r="P23"/>
    </row>
    <row r="24" spans="1:16">
      <c r="A24" t="str">
        <f>IF(B24="","",varDefaultShape)</f>
        <v/>
      </c>
      <c r="C24" t="str">
        <f>IFERROR(D24&amp;_xlfn.XLOOKUP(A24,tblFcNodeTypes[nodeType],tblFcNodeTypes[mmPrefix]) &amp;"""" &amp; B24 &amp; """" &amp; _xlfn.XLOOKUP(A24,tblFcNodeTypes[nodeType],tblFcNodeTypes[mmSuffix]),"")</f>
        <v/>
      </c>
      <c r="D24" t="str">
        <f t="shared" si="1"/>
        <v/>
      </c>
      <c r="P24"/>
    </row>
    <row r="25" spans="1:16">
      <c r="A25" t="str">
        <f>IF(B25="","",varDefaultShape)</f>
        <v/>
      </c>
      <c r="C25" t="str">
        <f>IFERROR(D25&amp;_xlfn.XLOOKUP(A25,tblFcNodeTypes[nodeType],tblFcNodeTypes[mmPrefix]) &amp;"""" &amp; B25 &amp; """" &amp; _xlfn.XLOOKUP(A25,tblFcNodeTypes[nodeType],tblFcNodeTypes[mmSuffix]),"")</f>
        <v/>
      </c>
      <c r="D25" t="str">
        <f t="shared" si="1"/>
        <v/>
      </c>
      <c r="P25"/>
    </row>
    <row r="26" spans="1:16">
      <c r="A26" t="str">
        <f>IF(B26="","",varDefaultShape)</f>
        <v/>
      </c>
      <c r="C26" t="str">
        <f>IFERROR(D26&amp;_xlfn.XLOOKUP(A26,tblFcNodeTypes[nodeType],tblFcNodeTypes[mmPrefix]) &amp;"""" &amp; B26 &amp; """" &amp; _xlfn.XLOOKUP(A26,tblFcNodeTypes[nodeType],tblFcNodeTypes[mmSuffix]),"")</f>
        <v/>
      </c>
      <c r="D26" t="str">
        <f t="shared" si="1"/>
        <v/>
      </c>
    </row>
    <row r="27" spans="1:16">
      <c r="A27" t="str">
        <f>IF(B27="","",varDefaultShape)</f>
        <v/>
      </c>
      <c r="C27" t="str">
        <f>IFERROR(D27&amp;_xlfn.XLOOKUP(A27,tblFcNodeTypes[nodeType],tblFcNodeTypes[mmPrefix]) &amp;"""" &amp; B27 &amp; """" &amp; _xlfn.XLOOKUP(A27,tblFcNodeTypes[nodeType],tblFcNodeTypes[mmSuffix]),"")</f>
        <v/>
      </c>
      <c r="D27" t="str">
        <f t="shared" si="1"/>
        <v/>
      </c>
    </row>
    <row r="28" spans="1:16">
      <c r="A28" t="str">
        <f>IF(B28="","",varDefaultShape)</f>
        <v/>
      </c>
      <c r="C28" t="str">
        <f>IFERROR(D28&amp;_xlfn.XLOOKUP(A28,tblFcNodeTypes[nodeType],tblFcNodeTypes[mmPrefix]) &amp;"""" &amp; B28 &amp; """" &amp; _xlfn.XLOOKUP(A28,tblFcNodeTypes[nodeType],tblFcNodeTypes[mmSuffix]),"")</f>
        <v/>
      </c>
      <c r="D28" t="str">
        <f t="shared" si="1"/>
        <v/>
      </c>
    </row>
    <row r="29" spans="1:16">
      <c r="A29" t="str">
        <f>IF(B29="","",varDefaultShape)</f>
        <v/>
      </c>
      <c r="C29" t="str">
        <f>IFERROR(D29&amp;_xlfn.XLOOKUP(A29,tblFcNodeTypes[nodeType],tblFcNodeTypes[mmPrefix]) &amp;"""" &amp; B29 &amp; """" &amp; _xlfn.XLOOKUP(A29,tblFcNodeTypes[nodeType],tblFcNodeTypes[mmSuffix]),"")</f>
        <v/>
      </c>
      <c r="D29" t="str">
        <f t="shared" si="1"/>
        <v/>
      </c>
    </row>
    <row r="30" spans="1:16">
      <c r="A30" t="str">
        <f>IF(B30="","",varDefaultShape)</f>
        <v/>
      </c>
      <c r="C30" t="str">
        <f>IFERROR(D30&amp;_xlfn.XLOOKUP(A30,tblFcNodeTypes[nodeType],tblFcNodeTypes[mmPrefix]) &amp;"""" &amp; B30 &amp; """" &amp; _xlfn.XLOOKUP(A30,tblFcNodeTypes[nodeType],tblFcNodeTypes[mmSuffix]),"")</f>
        <v/>
      </c>
      <c r="D30" t="str">
        <f t="shared" si="1"/>
        <v/>
      </c>
    </row>
    <row r="31" spans="1:16">
      <c r="A31" t="str">
        <f>IF(B31="","",varDefaultShape)</f>
        <v/>
      </c>
      <c r="C31" t="str">
        <f>IFERROR(D31&amp;_xlfn.XLOOKUP(A31,tblFcNodeTypes[nodeType],tblFcNodeTypes[mmPrefix]) &amp;"""" &amp; B31 &amp; """" &amp; _xlfn.XLOOKUP(A31,tblFcNodeTypes[nodeType],tblFcNodeTypes[mmSuffix]),"")</f>
        <v/>
      </c>
      <c r="D31" t="str">
        <f t="shared" si="1"/>
        <v/>
      </c>
    </row>
    <row r="32" spans="1:16">
      <c r="A32" t="str">
        <f>IF(B32="","",varDefaultShape)</f>
        <v/>
      </c>
      <c r="C32" t="str">
        <f>IFERROR(D32&amp;_xlfn.XLOOKUP(A32,tblFcNodeTypes[nodeType],tblFcNodeTypes[mmPrefix]) &amp;"""" &amp; B32 &amp; """" &amp; _xlfn.XLOOKUP(A32,tblFcNodeTypes[nodeType],tblFcNodeTypes[mmSuffix]),"")</f>
        <v/>
      </c>
      <c r="D32" t="str">
        <f t="shared" si="1"/>
        <v/>
      </c>
    </row>
    <row r="33" spans="1:4">
      <c r="A33" t="str">
        <f>IF(B33="","",varDefaultShape)</f>
        <v/>
      </c>
      <c r="C33" t="str">
        <f>IFERROR(D33&amp;_xlfn.XLOOKUP(A33,tblFcNodeTypes[nodeType],tblFcNodeTypes[mmPrefix]) &amp;"""" &amp; B33 &amp; """" &amp; _xlfn.XLOOKUP(A33,tblFcNodeTypes[nodeType],tblFcNodeTypes[mmSuffix]),"")</f>
        <v/>
      </c>
      <c r="D33" t="str">
        <f t="shared" si="1"/>
        <v/>
      </c>
    </row>
    <row r="34" spans="1:4">
      <c r="A34" t="str">
        <f>IF(B34="","",varDefaultShape)</f>
        <v/>
      </c>
      <c r="C34" t="str">
        <f>IFERROR(D34&amp;_xlfn.XLOOKUP(A34,tblFcNodeTypes[nodeType],tblFcNodeTypes[mmPrefix]) &amp;"""" &amp; B34 &amp; """" &amp; _xlfn.XLOOKUP(A34,tblFcNodeTypes[nodeType],tblFcNodeTypes[mmSuffix]),"")</f>
        <v/>
      </c>
      <c r="D34" t="str">
        <f t="shared" si="1"/>
        <v/>
      </c>
    </row>
    <row r="35" spans="1:4">
      <c r="A35" t="str">
        <f>IF(B35="","",varDefaultShape)</f>
        <v/>
      </c>
      <c r="C35" t="str">
        <f>IFERROR(D35&amp;_xlfn.XLOOKUP(A35,tblFcNodeTypes[nodeType],tblFcNodeTypes[mmPrefix]) &amp;"""" &amp; B35 &amp; """" &amp; _xlfn.XLOOKUP(A35,tblFcNodeTypes[nodeType],tblFcNodeTypes[mmSuffix]),"")</f>
        <v/>
      </c>
      <c r="D35" t="str">
        <f t="shared" si="1"/>
        <v/>
      </c>
    </row>
    <row r="36" spans="1:4">
      <c r="A36" t="str">
        <f>IF(B36="","",varDefaultShape)</f>
        <v/>
      </c>
      <c r="C36" t="str">
        <f>IFERROR(D36&amp;_xlfn.XLOOKUP(A36,tblFcNodeTypes[nodeType],tblFcNodeTypes[mmPrefix]) &amp;"""" &amp; B36 &amp; """" &amp; _xlfn.XLOOKUP(A36,tblFcNodeTypes[nodeType],tblFcNodeTypes[mmSuffix]),"")</f>
        <v/>
      </c>
      <c r="D36" t="str">
        <f t="shared" si="1"/>
        <v/>
      </c>
    </row>
    <row r="37" spans="1:4">
      <c r="A37" t="str">
        <f>IF(B37="","",varDefaultShape)</f>
        <v/>
      </c>
      <c r="C37" t="str">
        <f>IFERROR(D37&amp;_xlfn.XLOOKUP(A37,tblFcNodeTypes[nodeType],tblFcNodeTypes[mmPrefix]) &amp;"""" &amp; B37 &amp; """" &amp; _xlfn.XLOOKUP(A37,tblFcNodeTypes[nodeType],tblFcNodeTypes[mmSuffix]),"")</f>
        <v/>
      </c>
      <c r="D37" t="str">
        <f t="shared" si="1"/>
        <v/>
      </c>
    </row>
    <row r="38" spans="1:4">
      <c r="A38" t="str">
        <f>IF(B38="","",varDefaultShape)</f>
        <v/>
      </c>
      <c r="C38" t="str">
        <f>IFERROR(D38&amp;_xlfn.XLOOKUP(A38,tblFcNodeTypes[nodeType],tblFcNodeTypes[mmPrefix]) &amp;"""" &amp; B38 &amp; """" &amp; _xlfn.XLOOKUP(A38,tblFcNodeTypes[nodeType],tblFcNodeTypes[mmSuffix]),"")</f>
        <v/>
      </c>
      <c r="D38" t="str">
        <f t="shared" si="1"/>
        <v/>
      </c>
    </row>
    <row r="39" spans="1:4">
      <c r="A39" t="str">
        <f>IF(B39="","",varDefaultShape)</f>
        <v/>
      </c>
      <c r="C39" t="str">
        <f>IFERROR(D39&amp;_xlfn.XLOOKUP(A39,tblFcNodeTypes[nodeType],tblFcNodeTypes[mmPrefix]) &amp;"""" &amp; B39 &amp; """" &amp; _xlfn.XLOOKUP(A39,tblFcNodeTypes[nodeType],tblFcNodeTypes[mmSuffix]),"")</f>
        <v/>
      </c>
      <c r="D39" t="str">
        <f t="shared" si="1"/>
        <v/>
      </c>
    </row>
    <row r="40" spans="1:4">
      <c r="A40" t="str">
        <f>IF(B40="","",varDefaultShape)</f>
        <v/>
      </c>
      <c r="C40" t="str">
        <f>IFERROR(D40&amp;_xlfn.XLOOKUP(A40,tblFcNodeTypes[nodeType],tblFcNodeTypes[mmPrefix]) &amp;"""" &amp; B40 &amp; """" &amp; _xlfn.XLOOKUP(A40,tblFcNodeTypes[nodeType],tblFcNodeTypes[mmSuffix]),"")</f>
        <v/>
      </c>
      <c r="D40" t="str">
        <f t="shared" si="1"/>
        <v/>
      </c>
    </row>
    <row r="41" spans="1:4">
      <c r="A41" t="str">
        <f>IF(B41="","",varDefaultShape)</f>
        <v/>
      </c>
      <c r="C41" t="str">
        <f>IFERROR(D41&amp;_xlfn.XLOOKUP(A41,tblFcNodeTypes[nodeType],tblFcNodeTypes[mmPrefix]) &amp;"""" &amp; B41 &amp; """" &amp; _xlfn.XLOOKUP(A41,tblFcNodeTypes[nodeType],tblFcNodeTypes[mmSuffix]),"")</f>
        <v/>
      </c>
      <c r="D41" t="str">
        <f t="shared" si="1"/>
        <v/>
      </c>
    </row>
    <row r="42" spans="1:4">
      <c r="A42" t="str">
        <f>IF(B42="","",varDefaultShape)</f>
        <v/>
      </c>
      <c r="C42" t="str">
        <f>IFERROR(D42&amp;_xlfn.XLOOKUP(A42,tblFcNodeTypes[nodeType],tblFcNodeTypes[mmPrefix]) &amp;"""" &amp; B42 &amp; """" &amp; _xlfn.XLOOKUP(A42,tblFcNodeTypes[nodeType],tblFcNodeTypes[mmSuffix]),"")</f>
        <v/>
      </c>
      <c r="D42" t="str">
        <f t="shared" si="1"/>
        <v/>
      </c>
    </row>
    <row r="43" spans="1:4">
      <c r="A43" t="str">
        <f>IF(B43="","",varDefaultShape)</f>
        <v/>
      </c>
      <c r="C43" t="str">
        <f>IFERROR(D43&amp;_xlfn.XLOOKUP(A43,tblFcNodeTypes[nodeType],tblFcNodeTypes[mmPrefix]) &amp;"""" &amp; B43 &amp; """" &amp; _xlfn.XLOOKUP(A43,tblFcNodeTypes[nodeType],tblFcNodeTypes[mmSuffix]),"")</f>
        <v/>
      </c>
      <c r="D43" t="str">
        <f t="shared" si="1"/>
        <v/>
      </c>
    </row>
    <row r="44" spans="1:4">
      <c r="A44" t="str">
        <f>IF(B44="","",varDefaultShape)</f>
        <v/>
      </c>
      <c r="C44" t="str">
        <f>IFERROR(D44&amp;_xlfn.XLOOKUP(A44,tblFcNodeTypes[nodeType],tblFcNodeTypes[mmPrefix]) &amp;"""" &amp; B44 &amp; """" &amp; _xlfn.XLOOKUP(A44,tblFcNodeTypes[nodeType],tblFcNodeTypes[mmSuffix]),"")</f>
        <v/>
      </c>
      <c r="D44" t="str">
        <f t="shared" si="1"/>
        <v/>
      </c>
    </row>
    <row r="45" spans="1:4">
      <c r="A45" t="str">
        <f>IF(B45="","",varDefaultShape)</f>
        <v/>
      </c>
      <c r="C45" t="str">
        <f>IFERROR(D45&amp;_xlfn.XLOOKUP(A45,tblFcNodeTypes[nodeType],tblFcNodeTypes[mmPrefix]) &amp;"""" &amp; B45 &amp; """" &amp; _xlfn.XLOOKUP(A45,tblFcNodeTypes[nodeType],tblFcNodeTypes[mmSuffix]),"")</f>
        <v/>
      </c>
      <c r="D45" t="str">
        <f t="shared" si="1"/>
        <v/>
      </c>
    </row>
    <row r="46" spans="1:4">
      <c r="A46" t="str">
        <f>IF(B46="","",varDefaultShape)</f>
        <v/>
      </c>
      <c r="C46" t="str">
        <f>IFERROR(D46&amp;_xlfn.XLOOKUP(A46,tblFcNodeTypes[nodeType],tblFcNodeTypes[mmPrefix]) &amp;"""" &amp; B46 &amp; """" &amp; _xlfn.XLOOKUP(A46,tblFcNodeTypes[nodeType],tblFcNodeTypes[mmSuffix]),"")</f>
        <v/>
      </c>
      <c r="D46" t="str">
        <f t="shared" si="1"/>
        <v/>
      </c>
    </row>
    <row r="47" spans="1:4">
      <c r="A47" t="str">
        <f>IF(B47="","",varDefaultShape)</f>
        <v/>
      </c>
      <c r="C47" t="str">
        <f>IFERROR(D47&amp;_xlfn.XLOOKUP(A47,tblFcNodeTypes[nodeType],tblFcNodeTypes[mmPrefix]) &amp;"""" &amp; B47 &amp; """" &amp; _xlfn.XLOOKUP(A47,tblFcNodeTypes[nodeType],tblFcNodeTypes[mmSuffix]),"")</f>
        <v/>
      </c>
      <c r="D47" t="str">
        <f t="shared" si="1"/>
        <v/>
      </c>
    </row>
    <row r="48" spans="1:4">
      <c r="A48" t="str">
        <f>IF(B48="","",varDefaultShape)</f>
        <v/>
      </c>
      <c r="C48" t="str">
        <f>IFERROR(D48&amp;_xlfn.XLOOKUP(A48,tblFcNodeTypes[nodeType],tblFcNodeTypes[mmPrefix]) &amp;"""" &amp; B48 &amp; """" &amp; _xlfn.XLOOKUP(A48,tblFcNodeTypes[nodeType],tblFcNodeTypes[mmSuffix]),"")</f>
        <v/>
      </c>
      <c r="D48" t="str">
        <f t="shared" si="1"/>
        <v/>
      </c>
    </row>
    <row r="49" spans="1:4">
      <c r="A49" t="str">
        <f>IF(B49="","",varDefaultShape)</f>
        <v/>
      </c>
      <c r="C49" t="str">
        <f>IFERROR(D49&amp;_xlfn.XLOOKUP(A49,tblFcNodeTypes[nodeType],tblFcNodeTypes[mmPrefix]) &amp;"""" &amp; B49 &amp; """" &amp; _xlfn.XLOOKUP(A49,tblFcNodeTypes[nodeType],tblFcNodeTypes[mmSuffix]),"")</f>
        <v/>
      </c>
      <c r="D49" t="str">
        <f t="shared" si="1"/>
        <v/>
      </c>
    </row>
    <row r="50" spans="1:4">
      <c r="A50" t="str">
        <f>IF(B50="","",varDefaultShape)</f>
        <v/>
      </c>
      <c r="C50" t="str">
        <f>IFERROR(D50&amp;_xlfn.XLOOKUP(A50,tblFcNodeTypes[nodeType],tblFcNodeTypes[mmPrefix]) &amp;"""" &amp; B50 &amp; """" &amp; _xlfn.XLOOKUP(A50,tblFcNodeTypes[nodeType],tblFcNodeTypes[mmSuffix]),"")</f>
        <v/>
      </c>
      <c r="D50" t="str">
        <f t="shared" si="1"/>
        <v/>
      </c>
    </row>
    <row r="51" spans="1:4">
      <c r="A51" t="str">
        <f>IF(B51="","",varDefaultShape)</f>
        <v/>
      </c>
      <c r="C51" t="str">
        <f>IFERROR(D51&amp;_xlfn.XLOOKUP(A51,tblFcNodeTypes[nodeType],tblFcNodeTypes[mmPrefix]) &amp;"""" &amp; B51 &amp; """" &amp; _xlfn.XLOOKUP(A51,tblFcNodeTypes[nodeType],tblFcNodeTypes[mmSuffix]),"")</f>
        <v/>
      </c>
      <c r="D51" t="str">
        <f t="shared" si="1"/>
        <v/>
      </c>
    </row>
    <row r="52" spans="1:4">
      <c r="A52" t="str">
        <f>IF(B52="","",varDefaultShape)</f>
        <v/>
      </c>
      <c r="C52" t="str">
        <f>IFERROR(D52&amp;_xlfn.XLOOKUP(A52,tblFcNodeTypes[nodeType],tblFcNodeTypes[mmPrefix]) &amp;"""" &amp; B52 &amp; """" &amp; _xlfn.XLOOKUP(A52,tblFcNodeTypes[nodeType],tblFcNodeTypes[mmSuffix]),"")</f>
        <v/>
      </c>
      <c r="D52" t="str">
        <f t="shared" si="1"/>
        <v/>
      </c>
    </row>
    <row r="53" spans="1:4">
      <c r="A53" t="str">
        <f>IF(B53="","",varDefaultShape)</f>
        <v/>
      </c>
      <c r="C53" t="str">
        <f>IFERROR(D53&amp;_xlfn.XLOOKUP(A53,tblFcNodeTypes[nodeType],tblFcNodeTypes[mmPrefix]) &amp;"""" &amp; B53 &amp; """" &amp; _xlfn.XLOOKUP(A53,tblFcNodeTypes[nodeType],tblFcNodeTypes[mmSuffix]),"")</f>
        <v/>
      </c>
      <c r="D53" t="str">
        <f t="shared" si="1"/>
        <v/>
      </c>
    </row>
    <row r="54" spans="1:4">
      <c r="A54" t="str">
        <f>IF(B54="","",varDefaultShape)</f>
        <v/>
      </c>
      <c r="C54" t="str">
        <f>IFERROR(D54&amp;_xlfn.XLOOKUP(A54,tblFcNodeTypes[nodeType],tblFcNodeTypes[mmPrefix]) &amp;"""" &amp; B54 &amp; """" &amp; _xlfn.XLOOKUP(A54,tblFcNodeTypes[nodeType],tblFcNodeTypes[mmSuffix]),"")</f>
        <v/>
      </c>
      <c r="D54" t="str">
        <f t="shared" si="1"/>
        <v/>
      </c>
    </row>
    <row r="55" spans="1:4">
      <c r="A55" t="str">
        <f>IF(B55="","",varDefaultShape)</f>
        <v/>
      </c>
      <c r="C55" t="str">
        <f>IFERROR(D55&amp;_xlfn.XLOOKUP(A55,tblFcNodeTypes[nodeType],tblFcNodeTypes[mmPrefix]) &amp;"""" &amp; B55 &amp; """" &amp; _xlfn.XLOOKUP(A55,tblFcNodeTypes[nodeType],tblFcNodeTypes[mmSuffix]),"")</f>
        <v/>
      </c>
      <c r="D55" t="str">
        <f t="shared" si="1"/>
        <v/>
      </c>
    </row>
    <row r="56" spans="1:4">
      <c r="A56" t="str">
        <f>IF(B56="","",varDefaultShape)</f>
        <v/>
      </c>
      <c r="C56" t="str">
        <f>IFERROR(D56&amp;_xlfn.XLOOKUP(A56,tblFcNodeTypes[nodeType],tblFcNodeTypes[mmPrefix]) &amp;"""" &amp; B56 &amp; """" &amp; _xlfn.XLOOKUP(A56,tblFcNodeTypes[nodeType],tblFcNodeTypes[mmSuffix]),"")</f>
        <v/>
      </c>
      <c r="D56" t="str">
        <f t="shared" si="1"/>
        <v/>
      </c>
    </row>
    <row r="57" spans="1:4">
      <c r="A57" t="str">
        <f>IF(B57="","",varDefaultShape)</f>
        <v/>
      </c>
      <c r="C57" t="str">
        <f>IFERROR(D57&amp;_xlfn.XLOOKUP(A57,tblFcNodeTypes[nodeType],tblFcNodeTypes[mmPrefix]) &amp;"""" &amp; B57 &amp; """" &amp; _xlfn.XLOOKUP(A57,tblFcNodeTypes[nodeType],tblFcNodeTypes[mmSuffix]),"")</f>
        <v/>
      </c>
      <c r="D57" t="str">
        <f t="shared" si="1"/>
        <v/>
      </c>
    </row>
    <row r="58" spans="1:4">
      <c r="A58" t="str">
        <f>IF(B58="","",varDefaultShape)</f>
        <v/>
      </c>
      <c r="C58" t="str">
        <f>IFERROR(D58&amp;_xlfn.XLOOKUP(A58,tblFcNodeTypes[nodeType],tblFcNodeTypes[mmPrefix]) &amp;"""" &amp; B58 &amp; """" &amp; _xlfn.XLOOKUP(A58,tblFcNodeTypes[nodeType],tblFcNodeTypes[mmSuffix]),"")</f>
        <v/>
      </c>
      <c r="D58" t="str">
        <f t="shared" si="1"/>
        <v/>
      </c>
    </row>
    <row r="59" spans="1:4">
      <c r="A59" t="str">
        <f>IF(B59="","",varDefaultShape)</f>
        <v/>
      </c>
      <c r="C59" t="str">
        <f>IFERROR(D59&amp;_xlfn.XLOOKUP(A59,tblFcNodeTypes[nodeType],tblFcNodeTypes[mmPrefix]) &amp;"""" &amp; B59 &amp; """" &amp; _xlfn.XLOOKUP(A59,tblFcNodeTypes[nodeType],tblFcNodeTypes[mmSuffix]),"")</f>
        <v/>
      </c>
      <c r="D59" t="str">
        <f t="shared" si="1"/>
        <v/>
      </c>
    </row>
    <row r="60" spans="1:4">
      <c r="A60" t="str">
        <f>IF(B60="","",varDefaultShape)</f>
        <v/>
      </c>
      <c r="C60" t="str">
        <f>IFERROR(D60&amp;_xlfn.XLOOKUP(A60,tblFcNodeTypes[nodeType],tblFcNodeTypes[mmPrefix]) &amp;"""" &amp; B60 &amp; """" &amp; _xlfn.XLOOKUP(A60,tblFcNodeTypes[nodeType],tblFcNodeTypes[mmSuffix]),"")</f>
        <v/>
      </c>
      <c r="D60" t="str">
        <f t="shared" si="1"/>
        <v/>
      </c>
    </row>
    <row r="61" spans="1:4">
      <c r="A61" t="str">
        <f>IF(B61="","",varDefaultShape)</f>
        <v/>
      </c>
      <c r="C61" t="str">
        <f>IFERROR(D61&amp;_xlfn.XLOOKUP(A61,tblFcNodeTypes[nodeType],tblFcNodeTypes[mmPrefix]) &amp;"""" &amp; B61 &amp; """" &amp; _xlfn.XLOOKUP(A61,tblFcNodeTypes[nodeType],tblFcNodeTypes[mmSuffix]),"")</f>
        <v/>
      </c>
      <c r="D61" t="str">
        <f t="shared" si="1"/>
        <v/>
      </c>
    </row>
    <row r="62" spans="1:4">
      <c r="A62" t="str">
        <f>IF(B62="","",varDefaultShape)</f>
        <v/>
      </c>
      <c r="C62" t="str">
        <f>IFERROR(D62&amp;_xlfn.XLOOKUP(A62,tblFcNodeTypes[nodeType],tblFcNodeTypes[mmPrefix]) &amp;"""" &amp; B62 &amp; """" &amp; _xlfn.XLOOKUP(A62,tblFcNodeTypes[nodeType],tblFcNodeTypes[mmSuffix]),"")</f>
        <v/>
      </c>
      <c r="D62" t="str">
        <f t="shared" si="1"/>
        <v/>
      </c>
    </row>
    <row r="63" spans="1:4">
      <c r="A63" t="str">
        <f>IF(B63="","",varDefaultShape)</f>
        <v/>
      </c>
      <c r="C63" t="str">
        <f>IFERROR(D63&amp;_xlfn.XLOOKUP(A63,tblFcNodeTypes[nodeType],tblFcNodeTypes[mmPrefix]) &amp;"""" &amp; B63 &amp; """" &amp; _xlfn.XLOOKUP(A63,tblFcNodeTypes[nodeType],tblFcNodeTypes[mmSuffix]),"")</f>
        <v/>
      </c>
      <c r="D63" t="str">
        <f t="shared" si="1"/>
        <v/>
      </c>
    </row>
    <row r="64" spans="1:4">
      <c r="A64" t="str">
        <f>IF(B64="","",varDefaultShape)</f>
        <v/>
      </c>
      <c r="C64" t="str">
        <f>IFERROR(D64&amp;_xlfn.XLOOKUP(A64,tblFcNodeTypes[nodeType],tblFcNodeTypes[mmPrefix]) &amp;"""" &amp; B64 &amp; """" &amp; _xlfn.XLOOKUP(A64,tblFcNodeTypes[nodeType],tblFcNodeTypes[mmSuffix]),"")</f>
        <v/>
      </c>
      <c r="D64" t="str">
        <f t="shared" si="1"/>
        <v/>
      </c>
    </row>
    <row r="65" spans="1:4">
      <c r="A65" t="str">
        <f>IF(B65="","",varDefaultShape)</f>
        <v/>
      </c>
      <c r="C65" t="str">
        <f>IFERROR(D65&amp;_xlfn.XLOOKUP(A65,tblFcNodeTypes[nodeType],tblFcNodeTypes[mmPrefix]) &amp;"""" &amp; B65 &amp; """" &amp; _xlfn.XLOOKUP(A65,tblFcNodeTypes[nodeType],tblFcNodeTypes[mmSuffix]),"")</f>
        <v/>
      </c>
      <c r="D65" t="str">
        <f t="shared" si="1"/>
        <v/>
      </c>
    </row>
    <row r="66" spans="1:4">
      <c r="A66" t="str">
        <f>IF(B66="","",varDefaultShape)</f>
        <v/>
      </c>
      <c r="C66" t="str">
        <f>IFERROR(D66&amp;_xlfn.XLOOKUP(A66,tblFcNodeTypes[nodeType],tblFcNodeTypes[mmPrefix]) &amp;"""" &amp; B66 &amp; """" &amp; _xlfn.XLOOKUP(A66,tblFcNodeTypes[nodeType],tblFcNodeTypes[mmSuffix]),"")</f>
        <v/>
      </c>
      <c r="D66" t="str">
        <f t="shared" si="1"/>
        <v/>
      </c>
    </row>
    <row r="67" spans="1:4">
      <c r="A67" t="str">
        <f>IF(B67="","",varDefaultShape)</f>
        <v/>
      </c>
      <c r="C67" t="str">
        <f>IFERROR(D67&amp;_xlfn.XLOOKUP(A67,tblFcNodeTypes[nodeType],tblFcNodeTypes[mmPrefix]) &amp;"""" &amp; B67 &amp; """" &amp; _xlfn.XLOOKUP(A67,tblFcNodeTypes[nodeType],tblFcNodeTypes[mmSuffix]),"")</f>
        <v/>
      </c>
      <c r="D67" t="str">
        <f t="shared" si="1"/>
        <v/>
      </c>
    </row>
    <row r="68" spans="1:4">
      <c r="A68" t="str">
        <f>IF(B68="","",varDefaultShape)</f>
        <v/>
      </c>
      <c r="C68" t="str">
        <f>IFERROR(D68&amp;_xlfn.XLOOKUP(A68,tblFcNodeTypes[nodeType],tblFcNodeTypes[mmPrefix]) &amp;"""" &amp; B68 &amp; """" &amp; _xlfn.XLOOKUP(A68,tblFcNodeTypes[nodeType],tblFcNodeTypes[mmSuffix]),"")</f>
        <v/>
      </c>
      <c r="D68" t="str">
        <f t="shared" si="1"/>
        <v/>
      </c>
    </row>
    <row r="69" spans="1:4">
      <c r="A69" t="str">
        <f>IF(B69="","",varDefaultShape)</f>
        <v/>
      </c>
      <c r="C69" t="str">
        <f>IFERROR(D69&amp;_xlfn.XLOOKUP(A69,tblFcNodeTypes[nodeType],tblFcNodeTypes[mmPrefix]) &amp;"""" &amp; B69 &amp; """" &amp; _xlfn.XLOOKUP(A69,tblFcNodeTypes[nodeType],tblFcNodeTypes[mmSuffix]),"")</f>
        <v/>
      </c>
      <c r="D69" t="str">
        <f t="shared" si="1"/>
        <v/>
      </c>
    </row>
    <row r="70" spans="1:4">
      <c r="A70" t="str">
        <f>IF(B70="","",varDefaultShape)</f>
        <v/>
      </c>
      <c r="C70" t="str">
        <f>IFERROR(D70&amp;_xlfn.XLOOKUP(A70,tblFcNodeTypes[nodeType],tblFcNodeTypes[mmPrefix]) &amp;"""" &amp; B70 &amp; """" &amp; _xlfn.XLOOKUP(A70,tblFcNodeTypes[nodeType],tblFcNodeTypes[mmSuffix]),"")</f>
        <v/>
      </c>
      <c r="D70" t="str">
        <f t="shared" si="1"/>
        <v/>
      </c>
    </row>
    <row r="71" spans="1:4">
      <c r="A71" t="str">
        <f>IF(B71="","",varDefaultShape)</f>
        <v/>
      </c>
      <c r="C71" t="str">
        <f>IFERROR(D71&amp;_xlfn.XLOOKUP(A71,tblFcNodeTypes[nodeType],tblFcNodeTypes[mmPrefix]) &amp;"""" &amp; B71 &amp; """" &amp; _xlfn.XLOOKUP(A71,tblFcNodeTypes[nodeType],tblFcNodeTypes[mmSuffix]),"")</f>
        <v/>
      </c>
      <c r="D71" t="str">
        <f t="shared" si="1"/>
        <v/>
      </c>
    </row>
    <row r="72" spans="1:4">
      <c r="A72" t="str">
        <f>IF(B72="","",varDefaultShape)</f>
        <v/>
      </c>
      <c r="C72" t="str">
        <f>IFERROR(D72&amp;_xlfn.XLOOKUP(A72,tblFcNodeTypes[nodeType],tblFcNodeTypes[mmPrefix]) &amp;"""" &amp; B72 &amp; """" &amp; _xlfn.XLOOKUP(A72,tblFcNodeTypes[nodeType],tblFcNodeTypes[mmSuffix]),"")</f>
        <v/>
      </c>
      <c r="D72" t="str">
        <f t="shared" si="1"/>
        <v/>
      </c>
    </row>
    <row r="73" spans="1:4">
      <c r="A73" t="str">
        <f>IF(B73="","",varDefaultShape)</f>
        <v/>
      </c>
      <c r="C73" t="str">
        <f>IFERROR(D73&amp;_xlfn.XLOOKUP(A73,tblFcNodeTypes[nodeType],tblFcNodeTypes[mmPrefix]) &amp;"""" &amp; B73 &amp; """" &amp; _xlfn.XLOOKUP(A73,tblFcNodeTypes[nodeType],tblFcNodeTypes[mmSuffix]),"")</f>
        <v/>
      </c>
      <c r="D73" t="str">
        <f t="shared" si="1"/>
        <v/>
      </c>
    </row>
    <row r="74" spans="1:4">
      <c r="A74" t="str">
        <f>IF(B74="","",varDefaultShape)</f>
        <v/>
      </c>
      <c r="C74" t="str">
        <f>IFERROR(D74&amp;_xlfn.XLOOKUP(A74,tblFcNodeTypes[nodeType],tblFcNodeTypes[mmPrefix]) &amp;"""" &amp; B74 &amp; """" &amp; _xlfn.XLOOKUP(A74,tblFcNodeTypes[nodeType],tblFcNodeTypes[mmSuffix]),"")</f>
        <v/>
      </c>
      <c r="D74" t="str">
        <f t="shared" si="1"/>
        <v/>
      </c>
    </row>
    <row r="75" spans="1:4">
      <c r="A75" t="str">
        <f>IF(B75="","",varDefaultShape)</f>
        <v/>
      </c>
      <c r="C75" t="str">
        <f>IFERROR(D75&amp;_xlfn.XLOOKUP(A75,tblFcNodeTypes[nodeType],tblFcNodeTypes[mmPrefix]) &amp;"""" &amp; B75 &amp; """" &amp; _xlfn.XLOOKUP(A75,tblFcNodeTypes[nodeType],tblFcNodeTypes[mmSuffix]),"")</f>
        <v/>
      </c>
      <c r="D75" t="str">
        <f t="shared" si="1"/>
        <v/>
      </c>
    </row>
    <row r="76" spans="1:4">
      <c r="A76" t="str">
        <f>IF(B76="","",varDefaultShape)</f>
        <v/>
      </c>
      <c r="C76" t="str">
        <f>IFERROR(D76&amp;_xlfn.XLOOKUP(A76,tblFcNodeTypes[nodeType],tblFcNodeTypes[mmPrefix]) &amp;"""" &amp; B76 &amp; """" &amp; _xlfn.XLOOKUP(A76,tblFcNodeTypes[nodeType],tblFcNodeTypes[mmSuffix]),"")</f>
        <v/>
      </c>
      <c r="D76" t="str">
        <f t="shared" si="1"/>
        <v/>
      </c>
    </row>
    <row r="77" spans="1:4">
      <c r="A77" t="str">
        <f>IF(B77="","",varDefaultShape)</f>
        <v/>
      </c>
      <c r="C77" t="str">
        <f>IFERROR(D77&amp;_xlfn.XLOOKUP(A77,tblFcNodeTypes[nodeType],tblFcNodeTypes[mmPrefix]) &amp;"""" &amp; B77 &amp; """" &amp; _xlfn.XLOOKUP(A77,tblFcNodeTypes[nodeType],tblFcNodeTypes[mmSuffix]),"")</f>
        <v/>
      </c>
      <c r="D77" t="str">
        <f t="shared" si="1"/>
        <v/>
      </c>
    </row>
    <row r="78" spans="1:4">
      <c r="A78" t="str">
        <f>IF(B78="","",varDefaultShape)</f>
        <v/>
      </c>
      <c r="C78" t="str">
        <f>IFERROR(D78&amp;_xlfn.XLOOKUP(A78,tblFcNodeTypes[nodeType],tblFcNodeTypes[mmPrefix]) &amp;"""" &amp; B78 &amp; """" &amp; _xlfn.XLOOKUP(A78,tblFcNodeTypes[nodeType],tblFcNodeTypes[mmSuffix]),"")</f>
        <v/>
      </c>
      <c r="D78" t="str">
        <f t="shared" si="1"/>
        <v/>
      </c>
    </row>
    <row r="79" spans="1:4">
      <c r="A79" t="str">
        <f>IF(B79="","",varDefaultShape)</f>
        <v/>
      </c>
      <c r="C79" t="str">
        <f>IFERROR(D79&amp;_xlfn.XLOOKUP(A79,tblFcNodeTypes[nodeType],tblFcNodeTypes[mmPrefix]) &amp;"""" &amp; B79 &amp; """" &amp; _xlfn.XLOOKUP(A79,tblFcNodeTypes[nodeType],tblFcNodeTypes[mmSuffix]),"")</f>
        <v/>
      </c>
      <c r="D79" t="str">
        <f t="shared" si="1"/>
        <v/>
      </c>
    </row>
    <row r="80" spans="1:4">
      <c r="A80" t="str">
        <f>IF(B80="","",varDefaultShape)</f>
        <v/>
      </c>
      <c r="C80" t="str">
        <f>IFERROR(D80&amp;_xlfn.XLOOKUP(A80,tblFcNodeTypes[nodeType],tblFcNodeTypes[mmPrefix]) &amp;"""" &amp; B80 &amp; """" &amp; _xlfn.XLOOKUP(A80,tblFcNodeTypes[nodeType],tblFcNodeTypes[mmSuffix]),"")</f>
        <v/>
      </c>
      <c r="D80" t="str">
        <f t="shared" si="1"/>
        <v/>
      </c>
    </row>
    <row r="81" spans="1:4">
      <c r="A81" t="str">
        <f>IF(B81="","",varDefaultShape)</f>
        <v/>
      </c>
      <c r="C81" t="str">
        <f>IFERROR(D81&amp;_xlfn.XLOOKUP(A81,tblFcNodeTypes[nodeType],tblFcNodeTypes[mmPrefix]) &amp;"""" &amp; B81 &amp; """" &amp; _xlfn.XLOOKUP(A81,tblFcNodeTypes[nodeType],tblFcNodeTypes[mmSuffix]),"")</f>
        <v/>
      </c>
      <c r="D81" t="str">
        <f t="shared" si="1"/>
        <v/>
      </c>
    </row>
    <row r="82" spans="1:4">
      <c r="A82" t="str">
        <f>IF(B82="","",varDefaultShape)</f>
        <v/>
      </c>
      <c r="C82" t="str">
        <f>IFERROR(D82&amp;_xlfn.XLOOKUP(A82,tblFcNodeTypes[nodeType],tblFcNodeTypes[mmPrefix]) &amp;"""" &amp; B82 &amp; """" &amp; _xlfn.XLOOKUP(A82,tblFcNodeTypes[nodeType],tblFcNodeTypes[mmSuffix]),"")</f>
        <v/>
      </c>
      <c r="D82" t="str">
        <f t="shared" si="1"/>
        <v/>
      </c>
    </row>
    <row r="83" spans="1:4">
      <c r="A83" t="str">
        <f>IF(B83="","",varDefaultShape)</f>
        <v/>
      </c>
      <c r="C83" t="str">
        <f>IFERROR(D83&amp;_xlfn.XLOOKUP(A83,tblFcNodeTypes[nodeType],tblFcNodeTypes[mmPrefix]) &amp;"""" &amp; B83 &amp; """" &amp; _xlfn.XLOOKUP(A83,tblFcNodeTypes[nodeType],tblFcNodeTypes[mmSuffix]),"")</f>
        <v/>
      </c>
      <c r="D83" t="str">
        <f t="shared" si="1"/>
        <v/>
      </c>
    </row>
    <row r="84" spans="1:4">
      <c r="A84" t="str">
        <f>IF(B84="","",varDefaultShape)</f>
        <v/>
      </c>
      <c r="C84" t="str">
        <f>IFERROR(D84&amp;_xlfn.XLOOKUP(A84,tblFcNodeTypes[nodeType],tblFcNodeTypes[mmPrefix]) &amp;"""" &amp; B84 &amp; """" &amp; _xlfn.XLOOKUP(A84,tblFcNodeTypes[nodeType],tblFcNodeTypes[mmSuffix]),"")</f>
        <v/>
      </c>
      <c r="D84" t="str">
        <f t="shared" si="1"/>
        <v/>
      </c>
    </row>
    <row r="85" spans="1:4">
      <c r="A85" t="str">
        <f>IF(B85="","",varDefaultShape)</f>
        <v/>
      </c>
      <c r="C85" t="str">
        <f>IFERROR(D85&amp;_xlfn.XLOOKUP(A85,tblFcNodeTypes[nodeType],tblFcNodeTypes[mmPrefix]) &amp;"""" &amp; B85 &amp; """" &amp; _xlfn.XLOOKUP(A85,tblFcNodeTypes[nodeType],tblFcNodeTypes[mmSuffix]),"")</f>
        <v/>
      </c>
      <c r="D85" t="str">
        <f t="shared" ref="D85:D110" si="2">IF(B85="","",IFERROR(D84+1,1))</f>
        <v/>
      </c>
    </row>
    <row r="86" spans="1:4">
      <c r="A86" t="str">
        <f>IF(B86="","",varDefaultShape)</f>
        <v/>
      </c>
      <c r="C86" t="str">
        <f>IFERROR(D86&amp;_xlfn.XLOOKUP(A86,tblFcNodeTypes[nodeType],tblFcNodeTypes[mmPrefix]) &amp;"""" &amp; B86 &amp; """" &amp; _xlfn.XLOOKUP(A86,tblFcNodeTypes[nodeType],tblFcNodeTypes[mmSuffix]),"")</f>
        <v/>
      </c>
      <c r="D86" t="str">
        <f t="shared" si="2"/>
        <v/>
      </c>
    </row>
    <row r="87" spans="1:4">
      <c r="A87" t="str">
        <f>IF(B87="","",varDefaultShape)</f>
        <v/>
      </c>
      <c r="C87" t="str">
        <f>IFERROR(D87&amp;_xlfn.XLOOKUP(A87,tblFcNodeTypes[nodeType],tblFcNodeTypes[mmPrefix]) &amp;"""" &amp; B87 &amp; """" &amp; _xlfn.XLOOKUP(A87,tblFcNodeTypes[nodeType],tblFcNodeTypes[mmSuffix]),"")</f>
        <v/>
      </c>
      <c r="D87" t="str">
        <f t="shared" si="2"/>
        <v/>
      </c>
    </row>
    <row r="88" spans="1:4">
      <c r="A88" t="str">
        <f>IF(B88="","",varDefaultShape)</f>
        <v/>
      </c>
      <c r="C88" t="str">
        <f>IFERROR(D88&amp;_xlfn.XLOOKUP(A88,tblFcNodeTypes[nodeType],tblFcNodeTypes[mmPrefix]) &amp;"""" &amp; B88 &amp; """" &amp; _xlfn.XLOOKUP(A88,tblFcNodeTypes[nodeType],tblFcNodeTypes[mmSuffix]),"")</f>
        <v/>
      </c>
      <c r="D88" t="str">
        <f t="shared" si="2"/>
        <v/>
      </c>
    </row>
    <row r="89" spans="1:4">
      <c r="A89" t="str">
        <f>IF(B89="","",varDefaultShape)</f>
        <v/>
      </c>
      <c r="C89" t="str">
        <f>IFERROR(D89&amp;_xlfn.XLOOKUP(A89,tblFcNodeTypes[nodeType],tblFcNodeTypes[mmPrefix]) &amp;"""" &amp; B89 &amp; """" &amp; _xlfn.XLOOKUP(A89,tblFcNodeTypes[nodeType],tblFcNodeTypes[mmSuffix]),"")</f>
        <v/>
      </c>
      <c r="D89" t="str">
        <f t="shared" si="2"/>
        <v/>
      </c>
    </row>
    <row r="90" spans="1:4">
      <c r="A90" t="str">
        <f>IF(B90="","",varDefaultShape)</f>
        <v/>
      </c>
      <c r="C90" t="str">
        <f>IFERROR(D90&amp;_xlfn.XLOOKUP(A90,tblFcNodeTypes[nodeType],tblFcNodeTypes[mmPrefix]) &amp;"""" &amp; B90 &amp; """" &amp; _xlfn.XLOOKUP(A90,tblFcNodeTypes[nodeType],tblFcNodeTypes[mmSuffix]),"")</f>
        <v/>
      </c>
      <c r="D90" t="str">
        <f t="shared" si="2"/>
        <v/>
      </c>
    </row>
    <row r="91" spans="1:4">
      <c r="A91" t="str">
        <f>IF(B91="","",varDefaultShape)</f>
        <v/>
      </c>
      <c r="C91" t="str">
        <f>IFERROR(D91&amp;_xlfn.XLOOKUP(A91,tblFcNodeTypes[nodeType],tblFcNodeTypes[mmPrefix]) &amp;"""" &amp; B91 &amp; """" &amp; _xlfn.XLOOKUP(A91,tblFcNodeTypes[nodeType],tblFcNodeTypes[mmSuffix]),"")</f>
        <v/>
      </c>
      <c r="D91" t="str">
        <f t="shared" si="2"/>
        <v/>
      </c>
    </row>
    <row r="92" spans="1:4">
      <c r="A92" t="str">
        <f>IF(B92="","",varDefaultShape)</f>
        <v/>
      </c>
      <c r="C92" t="str">
        <f>IFERROR(D92&amp;_xlfn.XLOOKUP(A92,tblFcNodeTypes[nodeType],tblFcNodeTypes[mmPrefix]) &amp;"""" &amp; B92 &amp; """" &amp; _xlfn.XLOOKUP(A92,tblFcNodeTypes[nodeType],tblFcNodeTypes[mmSuffix]),"")</f>
        <v/>
      </c>
      <c r="D92" t="str">
        <f t="shared" si="2"/>
        <v/>
      </c>
    </row>
    <row r="93" spans="1:4">
      <c r="A93" t="str">
        <f>IF(B93="","",varDefaultShape)</f>
        <v/>
      </c>
      <c r="C93" t="str">
        <f>IFERROR(D93&amp;_xlfn.XLOOKUP(A93,tblFcNodeTypes[nodeType],tblFcNodeTypes[mmPrefix]) &amp;"""" &amp; B93 &amp; """" &amp; _xlfn.XLOOKUP(A93,tblFcNodeTypes[nodeType],tblFcNodeTypes[mmSuffix]),"")</f>
        <v/>
      </c>
      <c r="D93" t="str">
        <f t="shared" si="2"/>
        <v/>
      </c>
    </row>
    <row r="94" spans="1:4">
      <c r="A94" t="str">
        <f>IF(B94="","",varDefaultShape)</f>
        <v/>
      </c>
      <c r="C94" t="str">
        <f>IFERROR(D94&amp;_xlfn.XLOOKUP(A94,tblFcNodeTypes[nodeType],tblFcNodeTypes[mmPrefix]) &amp;"""" &amp; B94 &amp; """" &amp; _xlfn.XLOOKUP(A94,tblFcNodeTypes[nodeType],tblFcNodeTypes[mmSuffix]),"")</f>
        <v/>
      </c>
      <c r="D94" t="str">
        <f t="shared" si="2"/>
        <v/>
      </c>
    </row>
    <row r="95" spans="1:4">
      <c r="A95" t="str">
        <f>IF(B95="","",varDefaultShape)</f>
        <v/>
      </c>
      <c r="C95" t="str">
        <f>IFERROR(D95&amp;_xlfn.XLOOKUP(A95,tblFcNodeTypes[nodeType],tblFcNodeTypes[mmPrefix]) &amp;"""" &amp; B95 &amp; """" &amp; _xlfn.XLOOKUP(A95,tblFcNodeTypes[nodeType],tblFcNodeTypes[mmSuffix]),"")</f>
        <v/>
      </c>
      <c r="D95" t="str">
        <f t="shared" si="2"/>
        <v/>
      </c>
    </row>
    <row r="96" spans="1:4">
      <c r="A96" t="str">
        <f>IF(B96="","",varDefaultShape)</f>
        <v/>
      </c>
      <c r="C96" t="str">
        <f>IFERROR(D96&amp;_xlfn.XLOOKUP(A96,tblFcNodeTypes[nodeType],tblFcNodeTypes[mmPrefix]) &amp;"""" &amp; B96 &amp; """" &amp; _xlfn.XLOOKUP(A96,tblFcNodeTypes[nodeType],tblFcNodeTypes[mmSuffix]),"")</f>
        <v/>
      </c>
      <c r="D96" t="str">
        <f t="shared" si="2"/>
        <v/>
      </c>
    </row>
    <row r="97" spans="1:6">
      <c r="A97" t="str">
        <f>IF(B97="","",varDefaultShape)</f>
        <v/>
      </c>
      <c r="C97" t="str">
        <f>IFERROR(D97&amp;_xlfn.XLOOKUP(A97,tblFcNodeTypes[nodeType],tblFcNodeTypes[mmPrefix]) &amp;"""" &amp; B97 &amp; """" &amp; _xlfn.XLOOKUP(A97,tblFcNodeTypes[nodeType],tblFcNodeTypes[mmSuffix]),"")</f>
        <v/>
      </c>
      <c r="D97" t="str">
        <f t="shared" si="2"/>
        <v/>
      </c>
    </row>
    <row r="98" spans="1:6">
      <c r="A98" t="str">
        <f>IF(B98="","",varDefaultShape)</f>
        <v/>
      </c>
      <c r="C98" t="str">
        <f>IFERROR(D98&amp;_xlfn.XLOOKUP(A98,tblFcNodeTypes[nodeType],tblFcNodeTypes[mmPrefix]) &amp;"""" &amp; B98 &amp; """" &amp; _xlfn.XLOOKUP(A98,tblFcNodeTypes[nodeType],tblFcNodeTypes[mmSuffix]),"")</f>
        <v/>
      </c>
      <c r="D98" t="str">
        <f t="shared" si="2"/>
        <v/>
      </c>
    </row>
    <row r="99" spans="1:6">
      <c r="A99" t="str">
        <f>IF(B99="","",varDefaultShape)</f>
        <v/>
      </c>
      <c r="C99" t="str">
        <f>IFERROR(D99&amp;_xlfn.XLOOKUP(A99,tblFcNodeTypes[nodeType],tblFcNodeTypes[mmPrefix]) &amp;"""" &amp; B99 &amp; """" &amp; _xlfn.XLOOKUP(A99,tblFcNodeTypes[nodeType],tblFcNodeTypes[mmSuffix]),"")</f>
        <v/>
      </c>
      <c r="D99" t="str">
        <f t="shared" si="2"/>
        <v/>
      </c>
    </row>
    <row r="100" spans="1:6">
      <c r="A100" t="str">
        <f>IF(B100="","",varDefaultShape)</f>
        <v/>
      </c>
      <c r="C100" t="str">
        <f>IFERROR(D100&amp;_xlfn.XLOOKUP(A100,tblFcNodeTypes[nodeType],tblFcNodeTypes[mmPrefix]) &amp;"""" &amp; B100 &amp; """" &amp; _xlfn.XLOOKUP(A100,tblFcNodeTypes[nodeType],tblFcNodeTypes[mmSuffix]),"")</f>
        <v/>
      </c>
      <c r="D100" t="str">
        <f t="shared" si="2"/>
        <v/>
      </c>
    </row>
    <row r="101" spans="1:6">
      <c r="A101" t="str">
        <f>IF(B101="","",varDefaultShape)</f>
        <v/>
      </c>
      <c r="C101" t="str">
        <f>IFERROR(D101&amp;_xlfn.XLOOKUP(A101,tblFcNodeTypes[nodeType],tblFcNodeTypes[mmPrefix]) &amp;"""" &amp; B101 &amp; """" &amp; _xlfn.XLOOKUP(A101,tblFcNodeTypes[nodeType],tblFcNodeTypes[mmSuffix]),"")</f>
        <v/>
      </c>
      <c r="D101" t="str">
        <f t="shared" si="2"/>
        <v/>
      </c>
      <c r="F101" s="17"/>
    </row>
    <row r="102" spans="1:6">
      <c r="A102" t="str">
        <f>IF(B102="","",varDefaultShape)</f>
        <v/>
      </c>
      <c r="C102" t="str">
        <f>IFERROR(D102&amp;_xlfn.XLOOKUP(A102,tblFcNodeTypes[nodeType],tblFcNodeTypes[mmPrefix]) &amp;"""" &amp; B102 &amp; """" &amp; _xlfn.XLOOKUP(A102,tblFcNodeTypes[nodeType],tblFcNodeTypes[mmSuffix]),"")</f>
        <v/>
      </c>
      <c r="D102" t="str">
        <f t="shared" si="2"/>
        <v/>
      </c>
    </row>
    <row r="103" spans="1:6">
      <c r="A103" t="str">
        <f>IF(B103="","",varDefaultShape)</f>
        <v/>
      </c>
      <c r="C103" t="str">
        <f>IFERROR(D103&amp;_xlfn.XLOOKUP(A103,tblFcNodeTypes[nodeType],tblFcNodeTypes[mmPrefix]) &amp;"""" &amp; B103 &amp; """" &amp; _xlfn.XLOOKUP(A103,tblFcNodeTypes[nodeType],tblFcNodeTypes[mmSuffix]),"")</f>
        <v/>
      </c>
      <c r="D103" t="str">
        <f t="shared" si="2"/>
        <v/>
      </c>
    </row>
    <row r="104" spans="1:6">
      <c r="A104" t="str">
        <f>IF(B104="","",varDefaultShape)</f>
        <v/>
      </c>
      <c r="C104" t="str">
        <f>IFERROR(D104&amp;_xlfn.XLOOKUP(A104,tblFcNodeTypes[nodeType],tblFcNodeTypes[mmPrefix]) &amp;"""" &amp; B104 &amp; """" &amp; _xlfn.XLOOKUP(A104,tblFcNodeTypes[nodeType],tblFcNodeTypes[mmSuffix]),"")</f>
        <v/>
      </c>
      <c r="D104" t="str">
        <f t="shared" si="2"/>
        <v/>
      </c>
    </row>
    <row r="105" spans="1:6">
      <c r="A105" t="str">
        <f>IF(B105="","",varDefaultShape)</f>
        <v/>
      </c>
      <c r="C105" t="str">
        <f>IFERROR(D105&amp;_xlfn.XLOOKUP(A105,tblFcNodeTypes[nodeType],tblFcNodeTypes[mmPrefix]) &amp;"""" &amp; B105 &amp; """" &amp; _xlfn.XLOOKUP(A105,tblFcNodeTypes[nodeType],tblFcNodeTypes[mmSuffix]),"")</f>
        <v/>
      </c>
      <c r="D105" t="str">
        <f t="shared" si="2"/>
        <v/>
      </c>
    </row>
    <row r="106" spans="1:6">
      <c r="A106" t="str">
        <f>IF(B106="","",varDefaultShape)</f>
        <v/>
      </c>
      <c r="C106" t="str">
        <f>IFERROR(D106&amp;_xlfn.XLOOKUP(A106,tblFcNodeTypes[nodeType],tblFcNodeTypes[mmPrefix]) &amp;"""" &amp; B106 &amp; """" &amp; _xlfn.XLOOKUP(A106,tblFcNodeTypes[nodeType],tblFcNodeTypes[mmSuffix]),"")</f>
        <v/>
      </c>
      <c r="D106" t="str">
        <f t="shared" si="2"/>
        <v/>
      </c>
    </row>
    <row r="107" spans="1:6">
      <c r="A107" t="str">
        <f>IF(B107="","",varDefaultShape)</f>
        <v/>
      </c>
      <c r="C107" t="str">
        <f>IFERROR(D107&amp;_xlfn.XLOOKUP(A107,tblFcNodeTypes[nodeType],tblFcNodeTypes[mmPrefix]) &amp;"""" &amp; B107 &amp; """" &amp; _xlfn.XLOOKUP(A107,tblFcNodeTypes[nodeType],tblFcNodeTypes[mmSuffix]),"")</f>
        <v/>
      </c>
      <c r="D107" t="str">
        <f t="shared" si="2"/>
        <v/>
      </c>
    </row>
    <row r="108" spans="1:6">
      <c r="A108" t="str">
        <f>IF(B108="","",varDefaultShape)</f>
        <v/>
      </c>
      <c r="C108" t="str">
        <f>IFERROR(D108&amp;_xlfn.XLOOKUP(A108,tblFcNodeTypes[nodeType],tblFcNodeTypes[mmPrefix]) &amp;"""" &amp; B108 &amp; """" &amp; _xlfn.XLOOKUP(A108,tblFcNodeTypes[nodeType],tblFcNodeTypes[mmSuffix]),"")</f>
        <v/>
      </c>
      <c r="D108" t="str">
        <f t="shared" si="2"/>
        <v/>
      </c>
    </row>
    <row r="109" spans="1:6">
      <c r="A109" t="str">
        <f>IF(B109="","",varDefaultShape)</f>
        <v/>
      </c>
      <c r="C109" t="str">
        <f>IFERROR(D109&amp;_xlfn.XLOOKUP(A109,tblFcNodeTypes[nodeType],tblFcNodeTypes[mmPrefix]) &amp;"""" &amp; B109 &amp; """" &amp; _xlfn.XLOOKUP(A109,tblFcNodeTypes[nodeType],tblFcNodeTypes[mmSuffix]),"")</f>
        <v/>
      </c>
      <c r="D109" t="str">
        <f t="shared" si="2"/>
        <v/>
      </c>
    </row>
    <row r="110" spans="1:6">
      <c r="A110" t="str">
        <f>IF(B110="","",varDefaultShape)</f>
        <v/>
      </c>
      <c r="C110" t="str">
        <f>IFERROR(D110&amp;_xlfn.XLOOKUP(A110,tblFcNodeTypes[nodeType],tblFcNodeTypes[mmPrefix]) &amp;"""" &amp; B110 &amp; """" &amp; _xlfn.XLOOKUP(A110,tblFcNodeTypes[nodeType],tblFcNodeTypes[mmSuffix]),"")</f>
        <v/>
      </c>
      <c r="D110" t="str">
        <f t="shared" si="2"/>
        <v/>
      </c>
    </row>
  </sheetData>
  <conditionalFormatting sqref="P2:P13">
    <cfRule type="expression" dxfId="8" priority="15">
      <formula>_xlfn.ISFORMULA(P2)</formula>
    </cfRule>
  </conditionalFormatting>
  <conditionalFormatting sqref="Q18:Q1048576 N2:N16">
    <cfRule type="expression" dxfId="7" priority="6">
      <formula>ISBLANK(N2)</formula>
    </cfRule>
  </conditionalFormatting>
  <conditionalFormatting sqref="B5">
    <cfRule type="expression" dxfId="6" priority="5">
      <formula>_xlfn.ISFORMULA(B5)</formula>
    </cfRule>
  </conditionalFormatting>
  <conditionalFormatting sqref="A11:B110 A10">
    <cfRule type="expression" dxfId="5" priority="3">
      <formula>_xlfn.ISFORMULA(A10)</formula>
    </cfRule>
  </conditionalFormatting>
  <conditionalFormatting sqref="C10:C110">
    <cfRule type="expression" dxfId="4" priority="2">
      <formula>_xlfn.ISFORMULA(C10)</formula>
    </cfRule>
  </conditionalFormatting>
  <conditionalFormatting sqref="F2:L14">
    <cfRule type="expression" dxfId="3" priority="1">
      <formula>_xlfn.ISFORMULA(F2)</formula>
    </cfRule>
  </conditionalFormatting>
  <dataValidations count="5">
    <dataValidation type="list" allowBlank="1" showInputMessage="1" showErrorMessage="1" sqref="G14 G12:H12" xr:uid="{247D2DE6-14AB-4278-BB43-902833519FFC}">
      <formula1>lstNodeLabels</formula1>
    </dataValidation>
    <dataValidation type="whole" allowBlank="1" showInputMessage="1" showErrorMessage="1" sqref="J2:J14" xr:uid="{0A2F205A-592A-418C-84F4-9168F6993AB5}">
      <formula1>1</formula1>
      <formula2>3</formula2>
    </dataValidation>
    <dataValidation type="list" allowBlank="1" showInputMessage="1" showErrorMessage="1" sqref="B3" xr:uid="{C57F3F9E-96D0-4CBD-A29E-5063973B6D49}">
      <formula1>lstFcType</formula1>
    </dataValidation>
    <dataValidation type="list" allowBlank="1" showInputMessage="1" showErrorMessage="1" sqref="B5" xr:uid="{E99E6A33-6687-41C4-A42F-05D62A16D08F}">
      <formula1>lstNodes</formula1>
    </dataValidation>
    <dataValidation type="list" allowBlank="1" showInputMessage="1" showErrorMessage="1" sqref="A10:B110" xr:uid="{D8009D58-E37B-4242-8D68-319BC4C473DF}">
      <formula1>INDIRECT("tblFcNodeTypes[nodeType]")</formula1>
    </dataValidation>
  </dataValidations>
  <pageMargins left="0.7" right="0.7" top="0.75" bottom="0.75" header="0.3" footer="0.3"/>
  <pageSetup orientation="portrait" horizontalDpi="0" verticalDpi="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0154496-A494-4384-B0C6-B5D5958F46BB}">
          <x14:formula1>
            <xm:f>'supporting tables'!$K$2:$K$8</xm:f>
          </x14:formula1>
          <xm:sqref>I2:I14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1E360-8F3A-4405-9A5D-1C621532B1C7}">
  <sheetPr codeName="Sheet3"/>
  <dimension ref="A1:U27"/>
  <sheetViews>
    <sheetView workbookViewId="0">
      <selection activeCell="L5" sqref="L5"/>
    </sheetView>
  </sheetViews>
  <sheetFormatPr defaultRowHeight="14.6"/>
  <cols>
    <col min="1" max="1" width="14.53515625" customWidth="1"/>
    <col min="11" max="11" width="16.4609375" bestFit="1" customWidth="1"/>
    <col min="20" max="20" width="41.3046875" bestFit="1" customWidth="1"/>
    <col min="23" max="23" width="11.61328125" customWidth="1"/>
  </cols>
  <sheetData>
    <row r="1" spans="1:21">
      <c r="A1" s="10" t="s">
        <v>100</v>
      </c>
      <c r="B1" s="9" t="b">
        <v>1</v>
      </c>
      <c r="E1" t="s">
        <v>50</v>
      </c>
      <c r="F1" t="s">
        <v>51</v>
      </c>
      <c r="G1" t="s">
        <v>59</v>
      </c>
      <c r="H1" t="s">
        <v>23</v>
      </c>
      <c r="I1" t="s">
        <v>101</v>
      </c>
      <c r="K1" t="s">
        <v>50</v>
      </c>
      <c r="L1" t="s">
        <v>101</v>
      </c>
      <c r="N1" t="str" cm="1">
        <f t="array" ref="N1:N3">_xlfn.UNIQUE(tblFcConn[connLength])</f>
        <v>1</v>
      </c>
      <c r="P1" t="s">
        <v>112</v>
      </c>
      <c r="S1" t="s">
        <v>23</v>
      </c>
      <c r="T1" t="s">
        <v>89</v>
      </c>
      <c r="U1" t="s">
        <v>101</v>
      </c>
    </row>
    <row r="2" spans="1:21">
      <c r="E2" s="4" t="s">
        <v>30</v>
      </c>
      <c r="F2" s="4" t="s">
        <v>56</v>
      </c>
      <c r="G2" s="4" t="str">
        <f>tblFcConn[[#This Row],[connType]]&amp;tblFcConn[[#This Row],[connLength]]</f>
        <v>Normal1</v>
      </c>
      <c r="H2" s="4" t="s">
        <v>0</v>
      </c>
      <c r="I2" s="4"/>
      <c r="K2" t="s">
        <v>30</v>
      </c>
      <c r="L2" t="s">
        <v>146</v>
      </c>
      <c r="N2" t="str">
        <v>2</v>
      </c>
      <c r="P2" t="b">
        <v>1</v>
      </c>
      <c r="S2" t="s">
        <v>72</v>
      </c>
      <c r="T2" t="s">
        <v>91</v>
      </c>
      <c r="U2" s="6" t="s">
        <v>104</v>
      </c>
    </row>
    <row r="3" spans="1:21">
      <c r="E3" s="4" t="s">
        <v>30</v>
      </c>
      <c r="F3" s="4" t="s">
        <v>57</v>
      </c>
      <c r="G3" s="4" t="str">
        <f>tblFcConn[[#This Row],[connType]]&amp;tblFcConn[[#This Row],[connLength]]</f>
        <v>Normal2</v>
      </c>
      <c r="H3" s="4" t="s">
        <v>2</v>
      </c>
      <c r="I3" s="4"/>
      <c r="K3" t="s">
        <v>32</v>
      </c>
      <c r="L3" t="s">
        <v>147</v>
      </c>
      <c r="N3" t="str">
        <v>3</v>
      </c>
      <c r="P3" t="b">
        <v>0</v>
      </c>
      <c r="S3" t="s">
        <v>1</v>
      </c>
      <c r="T3" t="s">
        <v>92</v>
      </c>
      <c r="U3" s="6" t="s">
        <v>103</v>
      </c>
    </row>
    <row r="4" spans="1:21">
      <c r="A4" t="s">
        <v>22</v>
      </c>
      <c r="B4" t="s">
        <v>24</v>
      </c>
      <c r="C4" t="s">
        <v>25</v>
      </c>
      <c r="E4" s="4" t="s">
        <v>30</v>
      </c>
      <c r="F4" s="4" t="s">
        <v>58</v>
      </c>
      <c r="G4" s="4" t="str">
        <f>tblFcConn[[#This Row],[connType]]&amp;tblFcConn[[#This Row],[connLength]]</f>
        <v>Normal3</v>
      </c>
      <c r="H4" s="4" t="s">
        <v>31</v>
      </c>
      <c r="I4" s="4"/>
      <c r="K4" t="s">
        <v>35</v>
      </c>
      <c r="S4" t="s">
        <v>73</v>
      </c>
      <c r="T4" t="s">
        <v>93</v>
      </c>
      <c r="U4" t="s">
        <v>105</v>
      </c>
    </row>
    <row r="5" spans="1:21">
      <c r="A5" t="s">
        <v>3</v>
      </c>
      <c r="B5" t="str">
        <f>"["</f>
        <v>[</v>
      </c>
      <c r="C5" t="str">
        <f>"]"</f>
        <v>]</v>
      </c>
      <c r="E5" s="4" t="s">
        <v>32</v>
      </c>
      <c r="F5" s="4" t="s">
        <v>56</v>
      </c>
      <c r="G5" s="4" t="str">
        <f>tblFcConn[[#This Row],[connType]]&amp;tblFcConn[[#This Row],[connLength]]</f>
        <v>Normal with arrow1</v>
      </c>
      <c r="H5" s="4" t="s">
        <v>1</v>
      </c>
      <c r="I5" s="4"/>
      <c r="K5" t="s">
        <v>39</v>
      </c>
      <c r="S5" t="s">
        <v>74</v>
      </c>
      <c r="T5" t="s">
        <v>94</v>
      </c>
      <c r="U5" t="s">
        <v>102</v>
      </c>
    </row>
    <row r="6" spans="1:21">
      <c r="A6" t="s">
        <v>4</v>
      </c>
      <c r="B6" t="str">
        <f>"("</f>
        <v>(</v>
      </c>
      <c r="C6" t="str">
        <f>")"</f>
        <v>)</v>
      </c>
      <c r="E6" s="4" t="s">
        <v>32</v>
      </c>
      <c r="F6" s="4" t="s">
        <v>57</v>
      </c>
      <c r="G6" s="4" t="str">
        <f>tblFcConn[[#This Row],[connType]]&amp;tblFcConn[[#This Row],[connLength]]</f>
        <v>Normal with arrow2</v>
      </c>
      <c r="H6" s="4" t="s">
        <v>33</v>
      </c>
      <c r="I6" s="4"/>
      <c r="K6" t="s">
        <v>43</v>
      </c>
      <c r="S6" t="s">
        <v>75</v>
      </c>
      <c r="T6" t="s">
        <v>96</v>
      </c>
      <c r="U6" s="6" t="s">
        <v>108</v>
      </c>
    </row>
    <row r="7" spans="1:21">
      <c r="A7" t="s">
        <v>5</v>
      </c>
      <c r="B7" t="str">
        <f>"(["</f>
        <v>([</v>
      </c>
      <c r="C7" t="str">
        <f>"])"</f>
        <v>])</v>
      </c>
      <c r="E7" s="4" t="s">
        <v>32</v>
      </c>
      <c r="F7" s="4" t="s">
        <v>58</v>
      </c>
      <c r="G7" s="4" t="str">
        <f>tblFcConn[[#This Row],[connType]]&amp;tblFcConn[[#This Row],[connLength]]</f>
        <v>Normal with arrow3</v>
      </c>
      <c r="H7" s="4" t="s">
        <v>34</v>
      </c>
      <c r="I7" s="4"/>
      <c r="K7" t="s">
        <v>46</v>
      </c>
      <c r="S7" t="s">
        <v>76</v>
      </c>
      <c r="T7" t="s">
        <v>95</v>
      </c>
      <c r="U7" s="6" t="s">
        <v>109</v>
      </c>
    </row>
    <row r="8" spans="1:21">
      <c r="A8" t="s">
        <v>26</v>
      </c>
      <c r="B8" t="str">
        <f>"[("</f>
        <v>[(</v>
      </c>
      <c r="C8" t="str">
        <f>")]"</f>
        <v>)]</v>
      </c>
      <c r="E8" s="4" t="s">
        <v>35</v>
      </c>
      <c r="F8" s="4" t="s">
        <v>56</v>
      </c>
      <c r="G8" s="4" t="str">
        <f>tblFcConn[[#This Row],[connType]]&amp;tblFcConn[[#This Row],[connLength]]</f>
        <v>Thick1</v>
      </c>
      <c r="H8" s="4" t="s">
        <v>36</v>
      </c>
      <c r="I8" s="4"/>
      <c r="K8" t="s">
        <v>52</v>
      </c>
      <c r="S8" t="s">
        <v>77</v>
      </c>
      <c r="T8" t="s">
        <v>97</v>
      </c>
      <c r="U8" t="s">
        <v>106</v>
      </c>
    </row>
    <row r="9" spans="1:21">
      <c r="A9" t="s">
        <v>6</v>
      </c>
      <c r="B9" t="s">
        <v>13</v>
      </c>
      <c r="C9" t="str">
        <f>"))"</f>
        <v>))</v>
      </c>
      <c r="E9" s="4" t="s">
        <v>35</v>
      </c>
      <c r="F9" s="4" t="s">
        <v>57</v>
      </c>
      <c r="G9" s="4" t="str">
        <f>tblFcConn[[#This Row],[connType]]&amp;tblFcConn[[#This Row],[connLength]]</f>
        <v>Thick2</v>
      </c>
      <c r="H9" s="4" t="s">
        <v>37</v>
      </c>
      <c r="I9" s="4"/>
      <c r="S9" t="s">
        <v>78</v>
      </c>
      <c r="T9" t="s">
        <v>98</v>
      </c>
      <c r="U9" t="s">
        <v>107</v>
      </c>
    </row>
    <row r="10" spans="1:21">
      <c r="A10" t="s">
        <v>7</v>
      </c>
      <c r="B10" t="s">
        <v>14</v>
      </c>
      <c r="C10" t="s">
        <v>15</v>
      </c>
      <c r="E10" s="4" t="s">
        <v>35</v>
      </c>
      <c r="F10" s="4" t="s">
        <v>58</v>
      </c>
      <c r="G10" s="4" t="str">
        <f>tblFcConn[[#This Row],[connType]]&amp;tblFcConn[[#This Row],[connLength]]</f>
        <v>Thick3</v>
      </c>
      <c r="H10" s="4" t="s">
        <v>38</v>
      </c>
      <c r="I10" s="4"/>
    </row>
    <row r="11" spans="1:21">
      <c r="A11" t="s">
        <v>8</v>
      </c>
      <c r="B11" t="str">
        <f>"&gt;"</f>
        <v>&gt;</v>
      </c>
      <c r="C11" t="str">
        <f>"]"</f>
        <v>]</v>
      </c>
      <c r="E11" s="4" t="s">
        <v>39</v>
      </c>
      <c r="F11" s="4" t="s">
        <v>56</v>
      </c>
      <c r="G11" s="4" t="str">
        <f>tblFcConn[[#This Row],[connType]]&amp;tblFcConn[[#This Row],[connLength]]</f>
        <v>Thick with arrow1</v>
      </c>
      <c r="H11" s="4" t="s">
        <v>40</v>
      </c>
      <c r="I11" s="4"/>
    </row>
    <row r="12" spans="1:21">
      <c r="A12" t="s">
        <v>9</v>
      </c>
      <c r="B12" t="s">
        <v>70</v>
      </c>
      <c r="C12" t="s">
        <v>71</v>
      </c>
      <c r="E12" s="4" t="s">
        <v>39</v>
      </c>
      <c r="F12" s="4" t="s">
        <v>57</v>
      </c>
      <c r="G12" s="4" t="str">
        <f>tblFcConn[[#This Row],[connType]]&amp;tblFcConn[[#This Row],[connLength]]</f>
        <v>Thick with arrow2</v>
      </c>
      <c r="H12" s="4" t="s">
        <v>41</v>
      </c>
      <c r="I12" s="4"/>
    </row>
    <row r="13" spans="1:21">
      <c r="A13" t="s">
        <v>10</v>
      </c>
      <c r="B13" t="str">
        <f>"[/"</f>
        <v>[/</v>
      </c>
      <c r="C13" t="str">
        <f>"/]"</f>
        <v>/]</v>
      </c>
      <c r="E13" s="4" t="s">
        <v>39</v>
      </c>
      <c r="F13" s="4" t="s">
        <v>58</v>
      </c>
      <c r="G13" s="4" t="str">
        <f>tblFcConn[[#This Row],[connType]]&amp;tblFcConn[[#This Row],[connLength]]</f>
        <v>Thick with arrow3</v>
      </c>
      <c r="H13" s="4" t="s">
        <v>42</v>
      </c>
      <c r="I13" s="4"/>
    </row>
    <row r="14" spans="1:21">
      <c r="A14" t="s">
        <v>16</v>
      </c>
      <c r="B14" t="str">
        <f>"{{"</f>
        <v>{{</v>
      </c>
      <c r="C14" t="str">
        <f>"}}"</f>
        <v>}}</v>
      </c>
      <c r="E14" s="4" t="s">
        <v>43</v>
      </c>
      <c r="F14" s="4" t="s">
        <v>56</v>
      </c>
      <c r="G14" s="4" t="str">
        <f>tblFcConn[[#This Row],[connType]]&amp;tblFcConn[[#This Row],[connLength]]</f>
        <v>Dotted1</v>
      </c>
      <c r="H14" s="4" t="s">
        <v>11</v>
      </c>
      <c r="I14" s="4"/>
      <c r="T14" t="s">
        <v>90</v>
      </c>
    </row>
    <row r="15" spans="1:21">
      <c r="A15" t="s">
        <v>17</v>
      </c>
      <c r="B15" t="str">
        <f>"[\"</f>
        <v>[\</v>
      </c>
      <c r="C15" t="str">
        <f>"\]"</f>
        <v>\]</v>
      </c>
      <c r="E15" s="4" t="s">
        <v>43</v>
      </c>
      <c r="F15" s="4" t="s">
        <v>57</v>
      </c>
      <c r="G15" s="4" t="str">
        <f>tblFcConn[[#This Row],[connType]]&amp;tblFcConn[[#This Row],[connLength]]</f>
        <v>Dotted2</v>
      </c>
      <c r="H15" s="4" t="s">
        <v>44</v>
      </c>
      <c r="I15" s="4"/>
      <c r="T15" t="s">
        <v>79</v>
      </c>
    </row>
    <row r="16" spans="1:21">
      <c r="A16" t="s">
        <v>18</v>
      </c>
      <c r="B16" t="str">
        <f>"[/"</f>
        <v>[/</v>
      </c>
      <c r="C16" t="str">
        <f>"\]"</f>
        <v>\]</v>
      </c>
      <c r="E16" s="4" t="s">
        <v>43</v>
      </c>
      <c r="F16" s="4" t="s">
        <v>58</v>
      </c>
      <c r="G16" s="4" t="str">
        <f>tblFcConn[[#This Row],[connType]]&amp;tblFcConn[[#This Row],[connLength]]</f>
        <v>Dotted3</v>
      </c>
      <c r="H16" s="4" t="s">
        <v>45</v>
      </c>
      <c r="I16" s="4"/>
      <c r="T16" t="s">
        <v>80</v>
      </c>
    </row>
    <row r="17" spans="1:20">
      <c r="A17" t="s">
        <v>19</v>
      </c>
      <c r="B17" t="str">
        <f>"[\"</f>
        <v>[\</v>
      </c>
      <c r="C17" t="str">
        <f>"/]"</f>
        <v>/]</v>
      </c>
      <c r="E17" s="4" t="s">
        <v>46</v>
      </c>
      <c r="F17" s="4" t="s">
        <v>56</v>
      </c>
      <c r="G17" s="4" t="str">
        <f>tblFcConn[[#This Row],[connType]]&amp;tblFcConn[[#This Row],[connLength]]</f>
        <v>Dotted with arrow1</v>
      </c>
      <c r="H17" s="4" t="s">
        <v>47</v>
      </c>
      <c r="I17" s="4"/>
      <c r="T17" t="s">
        <v>12</v>
      </c>
    </row>
    <row r="18" spans="1:20">
      <c r="A18" t="s">
        <v>20</v>
      </c>
      <c r="B18" t="str">
        <f>"((("</f>
        <v>(((</v>
      </c>
      <c r="C18" t="str">
        <f>")))"</f>
        <v>)))</v>
      </c>
      <c r="E18" s="4" t="s">
        <v>46</v>
      </c>
      <c r="F18" s="4" t="s">
        <v>57</v>
      </c>
      <c r="G18" s="4" t="str">
        <f>tblFcConn[[#This Row],[connType]]&amp;tblFcConn[[#This Row],[connLength]]</f>
        <v>Dotted with arrow2</v>
      </c>
      <c r="H18" s="4" t="s">
        <v>48</v>
      </c>
      <c r="I18" s="4"/>
      <c r="T18" t="s">
        <v>83</v>
      </c>
    </row>
    <row r="19" spans="1:20">
      <c r="E19" s="4" t="s">
        <v>46</v>
      </c>
      <c r="F19" s="4" t="s">
        <v>58</v>
      </c>
      <c r="G19" s="4" t="str">
        <f>tblFcConn[[#This Row],[connType]]&amp;tblFcConn[[#This Row],[connLength]]</f>
        <v>Dotted with arrow3</v>
      </c>
      <c r="H19" s="4" t="s">
        <v>49</v>
      </c>
      <c r="I19" s="4"/>
      <c r="T19" t="s">
        <v>84</v>
      </c>
    </row>
    <row r="20" spans="1:20">
      <c r="E20" s="4" t="s">
        <v>52</v>
      </c>
      <c r="F20" s="4" t="s">
        <v>56</v>
      </c>
      <c r="G20" s="4" t="str">
        <f>tblFcConn[[#This Row],[connType]]&amp;tblFcConn[[#This Row],[connLength]]</f>
        <v>Invisible1</v>
      </c>
      <c r="H20" s="4" t="s">
        <v>53</v>
      </c>
      <c r="I20" s="4"/>
      <c r="T20" t="s">
        <v>81</v>
      </c>
    </row>
    <row r="21" spans="1:20">
      <c r="E21" s="4" t="s">
        <v>52</v>
      </c>
      <c r="F21" s="4" t="s">
        <v>57</v>
      </c>
      <c r="G21" s="4" t="str">
        <f>tblFcConn[[#This Row],[connType]]&amp;tblFcConn[[#This Row],[connLength]]</f>
        <v>Invisible2</v>
      </c>
      <c r="H21" s="4" t="s">
        <v>54</v>
      </c>
      <c r="I21" s="4"/>
      <c r="T21" t="s">
        <v>82</v>
      </c>
    </row>
    <row r="22" spans="1:20">
      <c r="A22" t="s">
        <v>113</v>
      </c>
      <c r="E22" s="4" t="s">
        <v>52</v>
      </c>
      <c r="F22" s="4" t="s">
        <v>58</v>
      </c>
      <c r="G22" s="4" t="str">
        <f>tblFcConn[[#This Row],[connType]]&amp;tblFcConn[[#This Row],[connLength]]</f>
        <v>Invisible3</v>
      </c>
      <c r="H22" s="4" t="s">
        <v>55</v>
      </c>
      <c r="I22" s="4"/>
      <c r="T22" t="s">
        <v>85</v>
      </c>
    </row>
    <row r="23" spans="1:20">
      <c r="A23" t="s">
        <v>114</v>
      </c>
      <c r="T23" t="s">
        <v>86</v>
      </c>
    </row>
    <row r="24" spans="1:20">
      <c r="A24" t="s">
        <v>111</v>
      </c>
      <c r="T24" t="s">
        <v>87</v>
      </c>
    </row>
    <row r="25" spans="1:20">
      <c r="A25" t="s">
        <v>115</v>
      </c>
      <c r="T25" t="s">
        <v>88</v>
      </c>
    </row>
    <row r="26" spans="1:20">
      <c r="A26" t="s">
        <v>116</v>
      </c>
    </row>
    <row r="27" spans="1:20">
      <c r="A27" t="s">
        <v>117</v>
      </c>
    </row>
  </sheetData>
  <dataValidations count="1">
    <dataValidation type="list" allowBlank="1" showInputMessage="1" showErrorMessage="1" sqref="B1" xr:uid="{651D3EE9-A876-4B4B-8847-E44A10141792}">
      <formula1>lstTrueFalse</formula1>
    </dataValidation>
  </dataValidations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58F7EE6-B84A-4711-942A-4366DA5BEA9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21</vt:i4>
      </vt:variant>
    </vt:vector>
  </HeadingPairs>
  <TitlesOfParts>
    <vt:vector size="24" baseType="lpstr">
      <vt:lpstr>simpleSequence</vt:lpstr>
      <vt:lpstr>flowchart</vt:lpstr>
      <vt:lpstr>supporting tables</vt:lpstr>
      <vt:lpstr>fcOut</vt:lpstr>
      <vt:lpstr>hashFC</vt:lpstr>
      <vt:lpstr>lstFcType</vt:lpstr>
      <vt:lpstr>lstNodes</vt:lpstr>
      <vt:lpstr>lstSeqActions</vt:lpstr>
      <vt:lpstr>lstSeqMsg</vt:lpstr>
      <vt:lpstr>lstTrueFalse</vt:lpstr>
      <vt:lpstr>seqPseudohash</vt:lpstr>
      <vt:lpstr>tblNodeDesc</vt:lpstr>
      <vt:lpstr>vaFcHashShow</vt:lpstr>
      <vt:lpstr>varAutoNumber</vt:lpstr>
      <vt:lpstr>varDefaultShape</vt:lpstr>
      <vt:lpstr>varFcDiagType</vt:lpstr>
      <vt:lpstr>varFCTitle</vt:lpstr>
      <vt:lpstr>varFCTitleShow</vt:lpstr>
      <vt:lpstr>varmemHeader</vt:lpstr>
      <vt:lpstr>varNotePosition</vt:lpstr>
      <vt:lpstr>varSeqTitle</vt:lpstr>
      <vt:lpstr>varShowSeqPseudohash</vt:lpstr>
      <vt:lpstr>varTitleLabel</vt:lpstr>
      <vt:lpstr>varTitleShow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Galjan, Paul</dc:creator>
  <cp:lastModifiedBy>Galjan, Paul</cp:lastModifiedBy>
  <dcterms:created xsi:type="dcterms:W3CDTF">2023-12-08T14:55:54Z</dcterms:created>
  <dcterms:modified xsi:type="dcterms:W3CDTF">2023-12-10T19:50:01Z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ad3be33-4108-4738-9e07-d8656a181486_Enabled">
    <vt:lpwstr>true</vt:lpwstr>
  </property>
  <property fmtid="{D5CDD505-2E9C-101B-9397-08002B2CF9AE}" pid="3" name="MSIP_Label_dad3be33-4108-4738-9e07-d8656a181486_SetDate">
    <vt:lpwstr>2023-12-08T15:01:31Z</vt:lpwstr>
  </property>
  <property fmtid="{D5CDD505-2E9C-101B-9397-08002B2CF9AE}" pid="4" name="MSIP_Label_dad3be33-4108-4738-9e07-d8656a181486_Method">
    <vt:lpwstr>Privileged</vt:lpwstr>
  </property>
  <property fmtid="{D5CDD505-2E9C-101B-9397-08002B2CF9AE}" pid="5" name="MSIP_Label_dad3be33-4108-4738-9e07-d8656a181486_Name">
    <vt:lpwstr>Public No Visual Label</vt:lpwstr>
  </property>
  <property fmtid="{D5CDD505-2E9C-101B-9397-08002B2CF9AE}" pid="6" name="MSIP_Label_dad3be33-4108-4738-9e07-d8656a181486_SiteId">
    <vt:lpwstr>945c199a-83a2-4e80-9f8c-5a91be5752dd</vt:lpwstr>
  </property>
  <property fmtid="{D5CDD505-2E9C-101B-9397-08002B2CF9AE}" pid="7" name="MSIP_Label_dad3be33-4108-4738-9e07-d8656a181486_ActionId">
    <vt:lpwstr>c42f48f6-34aa-4b91-a880-7c5fe37888e6</vt:lpwstr>
  </property>
  <property fmtid="{D5CDD505-2E9C-101B-9397-08002B2CF9AE}" pid="8" name="MSIP_Label_dad3be33-4108-4738-9e07-d8656a181486_ContentBits">
    <vt:lpwstr>0</vt:lpwstr>
  </property>
</Properties>
</file>