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6FB71389-2335-49CA-BB15-0BCA8B03373A}" xr6:coauthVersionLast="47" xr6:coauthVersionMax="47" xr10:uidLastSave="{00000000-0000-0000-0000-000000000000}"/>
  <bookViews>
    <workbookView xWindow="28702" yWindow="-2280" windowWidth="28995" windowHeight="15675" tabRatio="685" xr2:uid="{079D97AF-6C02-411B-B3D5-D358179A74F9}"/>
  </bookViews>
  <sheets>
    <sheet name="Workstreams" sheetId="15" r:id="rId1"/>
    <sheet name="Resources" sheetId="41" r:id="rId2"/>
    <sheet name="Hardware" sheetId="23" r:id="rId3"/>
    <sheet name="Software" sheetId="32" r:id="rId4"/>
    <sheet name="enum" sheetId="31" r:id="rId5"/>
  </sheets>
  <definedNames>
    <definedName name="_xlnm._FilterDatabase" localSheetId="2" hidden="1">Hardware!$J$1:$M$1</definedName>
    <definedName name="_xlnm._FilterDatabase" localSheetId="3" hidden="1">Software!$J$1:$M$1</definedName>
    <definedName name="results">_xlfn.VSTACK(_xlfn._xlws.FILTER(Hardware!C1:L102,Hardware!C1:C102&lt;&gt;""),_xlfn._xlws.FILTER(Software!C1:L102,Hardware!C1:C102&lt;&gt;""))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23" l="1"/>
  <c r="I101" i="23"/>
  <c r="I100" i="23"/>
  <c r="I99" i="23"/>
  <c r="I98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I102" i="32"/>
  <c r="I101" i="32"/>
  <c r="I100" i="32"/>
  <c r="I99" i="32"/>
  <c r="I98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I56" i="32"/>
  <c r="I55" i="32"/>
  <c r="I54" i="32"/>
  <c r="I53" i="32"/>
  <c r="I52" i="32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28" i="32"/>
  <c r="I27" i="32"/>
  <c r="I26" i="32"/>
  <c r="I25" i="32"/>
  <c r="I24" i="32"/>
  <c r="I23" i="32"/>
  <c r="I22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  <c r="XER1" i="32" a="1"/>
  <c r="Q102" i="32"/>
  <c r="P102" i="32"/>
  <c r="O102" i="32"/>
  <c r="N102" i="32"/>
  <c r="Q101" i="32"/>
  <c r="P101" i="32"/>
  <c r="O101" i="32"/>
  <c r="N101" i="32"/>
  <c r="Q100" i="32"/>
  <c r="P100" i="32"/>
  <c r="O100" i="32"/>
  <c r="N100" i="32"/>
  <c r="Q99" i="32"/>
  <c r="P99" i="32"/>
  <c r="O99" i="32"/>
  <c r="N99" i="32"/>
  <c r="Q98" i="32"/>
  <c r="P98" i="32"/>
  <c r="O98" i="32"/>
  <c r="N98" i="32"/>
  <c r="Q97" i="32"/>
  <c r="P97" i="32"/>
  <c r="O97" i="32"/>
  <c r="N97" i="32"/>
  <c r="Q96" i="32"/>
  <c r="P96" i="32"/>
  <c r="O96" i="32"/>
  <c r="N96" i="32"/>
  <c r="Q95" i="32"/>
  <c r="P95" i="32"/>
  <c r="O95" i="32"/>
  <c r="N95" i="32"/>
  <c r="Q94" i="32"/>
  <c r="P94" i="32"/>
  <c r="O94" i="32"/>
  <c r="N94" i="32"/>
  <c r="Q93" i="32"/>
  <c r="P93" i="32"/>
  <c r="O93" i="32"/>
  <c r="N93" i="32"/>
  <c r="Q92" i="32"/>
  <c r="P92" i="32"/>
  <c r="O92" i="32"/>
  <c r="N92" i="32"/>
  <c r="Q91" i="32"/>
  <c r="P91" i="32"/>
  <c r="O91" i="32"/>
  <c r="N91" i="32"/>
  <c r="Q90" i="32"/>
  <c r="P90" i="32"/>
  <c r="O90" i="32"/>
  <c r="N90" i="32"/>
  <c r="Q89" i="32"/>
  <c r="P89" i="32"/>
  <c r="O89" i="32"/>
  <c r="N89" i="32"/>
  <c r="Q88" i="32"/>
  <c r="P88" i="32"/>
  <c r="O88" i="32"/>
  <c r="N88" i="32"/>
  <c r="Q87" i="32"/>
  <c r="P87" i="32"/>
  <c r="O87" i="32"/>
  <c r="N87" i="32"/>
  <c r="Q86" i="32"/>
  <c r="P86" i="32"/>
  <c r="O86" i="32"/>
  <c r="N86" i="32"/>
  <c r="Q85" i="32"/>
  <c r="P85" i="32"/>
  <c r="O85" i="32"/>
  <c r="N85" i="32"/>
  <c r="Q84" i="32"/>
  <c r="P84" i="32"/>
  <c r="O84" i="32"/>
  <c r="N84" i="32"/>
  <c r="Q83" i="32"/>
  <c r="P83" i="32"/>
  <c r="O83" i="32"/>
  <c r="N83" i="32"/>
  <c r="Q82" i="32"/>
  <c r="P82" i="32"/>
  <c r="O82" i="32"/>
  <c r="N82" i="32"/>
  <c r="Q81" i="32"/>
  <c r="P81" i="32"/>
  <c r="O81" i="32"/>
  <c r="N81" i="32"/>
  <c r="Q80" i="32"/>
  <c r="P80" i="32"/>
  <c r="O80" i="32"/>
  <c r="N80" i="32"/>
  <c r="Q79" i="32"/>
  <c r="P79" i="32"/>
  <c r="O79" i="32"/>
  <c r="N79" i="32"/>
  <c r="Q78" i="32"/>
  <c r="P78" i="32"/>
  <c r="O78" i="32"/>
  <c r="N78" i="32"/>
  <c r="Q77" i="32"/>
  <c r="P77" i="32"/>
  <c r="O77" i="32"/>
  <c r="N77" i="32"/>
  <c r="Q76" i="32"/>
  <c r="P76" i="32"/>
  <c r="O76" i="32"/>
  <c r="N76" i="32"/>
  <c r="Q75" i="32"/>
  <c r="P75" i="32"/>
  <c r="O75" i="32"/>
  <c r="N75" i="32"/>
  <c r="Q74" i="32"/>
  <c r="P74" i="32"/>
  <c r="O74" i="32"/>
  <c r="N74" i="32"/>
  <c r="Q73" i="32"/>
  <c r="P73" i="32"/>
  <c r="O73" i="32"/>
  <c r="N73" i="32"/>
  <c r="Q72" i="32"/>
  <c r="P72" i="32"/>
  <c r="O72" i="32"/>
  <c r="N72" i="32"/>
  <c r="Q71" i="32"/>
  <c r="P71" i="32"/>
  <c r="O71" i="32"/>
  <c r="N71" i="32"/>
  <c r="Q70" i="32"/>
  <c r="P70" i="32"/>
  <c r="O70" i="32"/>
  <c r="N70" i="32"/>
  <c r="Q69" i="32"/>
  <c r="P69" i="32"/>
  <c r="O69" i="32"/>
  <c r="N69" i="32"/>
  <c r="Q68" i="32"/>
  <c r="P68" i="32"/>
  <c r="O68" i="32"/>
  <c r="N68" i="32"/>
  <c r="Q67" i="32"/>
  <c r="P67" i="32"/>
  <c r="O67" i="32"/>
  <c r="N67" i="32"/>
  <c r="Q66" i="32"/>
  <c r="P66" i="32"/>
  <c r="O66" i="32"/>
  <c r="N66" i="32"/>
  <c r="Q65" i="32"/>
  <c r="P65" i="32"/>
  <c r="O65" i="32"/>
  <c r="N65" i="32"/>
  <c r="Q64" i="32"/>
  <c r="P64" i="32"/>
  <c r="O64" i="32"/>
  <c r="N64" i="32"/>
  <c r="Q63" i="32"/>
  <c r="P63" i="32"/>
  <c r="O63" i="32"/>
  <c r="N63" i="32"/>
  <c r="Q62" i="32"/>
  <c r="P62" i="32"/>
  <c r="O62" i="32"/>
  <c r="N62" i="32"/>
  <c r="Q61" i="32"/>
  <c r="P61" i="32"/>
  <c r="O61" i="32"/>
  <c r="N61" i="32"/>
  <c r="Q60" i="32"/>
  <c r="P60" i="32"/>
  <c r="O60" i="32"/>
  <c r="N60" i="32"/>
  <c r="Q59" i="32"/>
  <c r="P59" i="32"/>
  <c r="O59" i="32"/>
  <c r="N59" i="32"/>
  <c r="Q58" i="32"/>
  <c r="P58" i="32"/>
  <c r="O58" i="32"/>
  <c r="N58" i="32"/>
  <c r="Q57" i="32"/>
  <c r="P57" i="32"/>
  <c r="O57" i="32"/>
  <c r="N57" i="32"/>
  <c r="Q56" i="32"/>
  <c r="P56" i="32"/>
  <c r="O56" i="32"/>
  <c r="N56" i="32"/>
  <c r="Q55" i="32"/>
  <c r="P55" i="32"/>
  <c r="O55" i="32"/>
  <c r="N55" i="32"/>
  <c r="Q54" i="32"/>
  <c r="P54" i="32"/>
  <c r="O54" i="32"/>
  <c r="N54" i="32"/>
  <c r="Q53" i="32"/>
  <c r="P53" i="32"/>
  <c r="O53" i="32"/>
  <c r="N53" i="32"/>
  <c r="Q52" i="32"/>
  <c r="P52" i="32"/>
  <c r="O52" i="32"/>
  <c r="N52" i="32"/>
  <c r="Q51" i="32"/>
  <c r="P51" i="32"/>
  <c r="O51" i="32"/>
  <c r="N51" i="32"/>
  <c r="Q50" i="32"/>
  <c r="P50" i="32"/>
  <c r="O50" i="32"/>
  <c r="N50" i="32"/>
  <c r="Q49" i="32"/>
  <c r="P49" i="32"/>
  <c r="O49" i="32"/>
  <c r="N49" i="32"/>
  <c r="Q48" i="32"/>
  <c r="P48" i="32"/>
  <c r="O48" i="32"/>
  <c r="N48" i="32"/>
  <c r="Q47" i="32"/>
  <c r="P47" i="32"/>
  <c r="O47" i="32"/>
  <c r="N47" i="32"/>
  <c r="Q46" i="32"/>
  <c r="P46" i="32"/>
  <c r="O46" i="32"/>
  <c r="N46" i="32"/>
  <c r="Q45" i="32"/>
  <c r="P45" i="32"/>
  <c r="O45" i="32"/>
  <c r="N45" i="32"/>
  <c r="Q44" i="32"/>
  <c r="P44" i="32"/>
  <c r="O44" i="32"/>
  <c r="N44" i="32"/>
  <c r="Q43" i="32"/>
  <c r="P43" i="32"/>
  <c r="O43" i="32"/>
  <c r="N43" i="32"/>
  <c r="Q42" i="32"/>
  <c r="P42" i="32"/>
  <c r="O42" i="32"/>
  <c r="N42" i="32"/>
  <c r="Q41" i="32"/>
  <c r="P41" i="32"/>
  <c r="O41" i="32"/>
  <c r="N41" i="32"/>
  <c r="Q40" i="32"/>
  <c r="P40" i="32"/>
  <c r="O40" i="32"/>
  <c r="N40" i="32"/>
  <c r="Q39" i="32"/>
  <c r="P39" i="32"/>
  <c r="O39" i="32"/>
  <c r="N39" i="32"/>
  <c r="Q38" i="32"/>
  <c r="P38" i="32"/>
  <c r="O38" i="32"/>
  <c r="N38" i="32"/>
  <c r="Q37" i="32"/>
  <c r="P37" i="32"/>
  <c r="O37" i="32"/>
  <c r="N37" i="32"/>
  <c r="Q36" i="32"/>
  <c r="P36" i="32"/>
  <c r="O36" i="32"/>
  <c r="N36" i="32"/>
  <c r="Q35" i="32"/>
  <c r="P35" i="32"/>
  <c r="O35" i="32"/>
  <c r="N35" i="32"/>
  <c r="Q34" i="32"/>
  <c r="P34" i="32"/>
  <c r="O34" i="32"/>
  <c r="N34" i="32"/>
  <c r="Q33" i="32"/>
  <c r="P33" i="32"/>
  <c r="O33" i="32"/>
  <c r="N33" i="32"/>
  <c r="Q32" i="32"/>
  <c r="P32" i="32"/>
  <c r="O32" i="32"/>
  <c r="N32" i="32"/>
  <c r="Q31" i="32"/>
  <c r="P31" i="32"/>
  <c r="O31" i="32"/>
  <c r="N31" i="32"/>
  <c r="Q30" i="32"/>
  <c r="P30" i="32"/>
  <c r="O30" i="32"/>
  <c r="N30" i="32"/>
  <c r="Q29" i="32"/>
  <c r="P29" i="32"/>
  <c r="O29" i="32"/>
  <c r="N29" i="32"/>
  <c r="Q28" i="32"/>
  <c r="P28" i="32"/>
  <c r="O28" i="32"/>
  <c r="N28" i="32"/>
  <c r="Q27" i="32"/>
  <c r="P27" i="32"/>
  <c r="O27" i="32"/>
  <c r="N27" i="32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Q3" i="32"/>
  <c r="P3" i="32"/>
  <c r="O3" i="32"/>
  <c r="N3" i="32"/>
  <c r="Q2" i="32"/>
  <c r="P2" i="32"/>
  <c r="O2" i="32"/>
  <c r="N2" i="32"/>
  <c r="M1" i="32" a="1"/>
  <c r="M1" i="32" s="1"/>
  <c r="AH13" i="15" a="1"/>
  <c r="AH13" i="15" s="1"/>
  <c r="AG13" i="15" a="1"/>
  <c r="AG13" i="15" s="1"/>
  <c r="AF13" i="15" a="1"/>
  <c r="AF13" i="15" s="1"/>
  <c r="AE13" i="15" a="1"/>
  <c r="AE13" i="15" s="1"/>
  <c r="AD13" i="15" a="1"/>
  <c r="AD13" i="15" s="1"/>
  <c r="AC13" i="15" a="1"/>
  <c r="AC13" i="15" s="1"/>
  <c r="AB13" i="15" a="1"/>
  <c r="AB13" i="15" s="1"/>
  <c r="AA13" i="15" a="1"/>
  <c r="AA13" i="15" s="1"/>
  <c r="Z13" i="15" a="1"/>
  <c r="Z13" i="15" s="1"/>
  <c r="Y13" i="15" a="1"/>
  <c r="Y13" i="15" s="1"/>
  <c r="X13" i="15" a="1"/>
  <c r="X13" i="15" s="1"/>
  <c r="W13" i="15" a="1"/>
  <c r="W13" i="15" s="1"/>
  <c r="V13" i="15" a="1"/>
  <c r="V13" i="15" s="1"/>
  <c r="U13" i="15" a="1"/>
  <c r="U13" i="15" s="1"/>
  <c r="T13" i="15" a="1"/>
  <c r="T13" i="15" s="1"/>
  <c r="S13" i="15" a="1"/>
  <c r="S13" i="15" s="1"/>
  <c r="R13" i="15" a="1"/>
  <c r="R13" i="15" s="1"/>
  <c r="Q13" i="15" a="1"/>
  <c r="Q13" i="15" s="1"/>
  <c r="P13" i="15" a="1"/>
  <c r="P13" i="15" s="1"/>
  <c r="O13" i="15" a="1"/>
  <c r="O13" i="15" s="1"/>
  <c r="N13" i="15" a="1"/>
  <c r="N13" i="15" s="1"/>
  <c r="M13" i="15" a="1"/>
  <c r="M13" i="15" s="1"/>
  <c r="L13" i="15" a="1"/>
  <c r="L13" i="15" s="1"/>
  <c r="K13" i="15" a="1"/>
  <c r="K13" i="15" s="1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Q102" i="23"/>
  <c r="P102" i="23"/>
  <c r="O102" i="23"/>
  <c r="N102" i="23"/>
  <c r="Q101" i="23"/>
  <c r="P101" i="23"/>
  <c r="O101" i="23"/>
  <c r="N101" i="23"/>
  <c r="Q100" i="23"/>
  <c r="P100" i="23"/>
  <c r="O100" i="23"/>
  <c r="N100" i="23"/>
  <c r="Q99" i="23"/>
  <c r="P99" i="23"/>
  <c r="O99" i="23"/>
  <c r="N99" i="23"/>
  <c r="Q98" i="23"/>
  <c r="P98" i="23"/>
  <c r="O98" i="23"/>
  <c r="N98" i="23"/>
  <c r="Q97" i="23"/>
  <c r="P97" i="23"/>
  <c r="O97" i="23"/>
  <c r="N97" i="23"/>
  <c r="Q96" i="23"/>
  <c r="P96" i="23"/>
  <c r="O96" i="23"/>
  <c r="N96" i="23"/>
  <c r="Q95" i="23"/>
  <c r="P95" i="23"/>
  <c r="O95" i="23"/>
  <c r="N95" i="23"/>
  <c r="Q94" i="23"/>
  <c r="P94" i="23"/>
  <c r="O94" i="23"/>
  <c r="N94" i="23"/>
  <c r="Q93" i="23"/>
  <c r="P93" i="23"/>
  <c r="O93" i="23"/>
  <c r="N93" i="23"/>
  <c r="Q92" i="23"/>
  <c r="P92" i="23"/>
  <c r="O92" i="23"/>
  <c r="N92" i="23"/>
  <c r="Q91" i="23"/>
  <c r="P91" i="23"/>
  <c r="O91" i="23"/>
  <c r="N91" i="23"/>
  <c r="Q90" i="23"/>
  <c r="P90" i="23"/>
  <c r="O90" i="23"/>
  <c r="N90" i="23"/>
  <c r="Q89" i="23"/>
  <c r="P89" i="23"/>
  <c r="O89" i="23"/>
  <c r="N89" i="23"/>
  <c r="Q88" i="23"/>
  <c r="P88" i="23"/>
  <c r="O88" i="23"/>
  <c r="N88" i="23"/>
  <c r="Q87" i="23"/>
  <c r="P87" i="23"/>
  <c r="O87" i="23"/>
  <c r="N87" i="23"/>
  <c r="Q86" i="23"/>
  <c r="P86" i="23"/>
  <c r="O86" i="23"/>
  <c r="N86" i="23"/>
  <c r="Q85" i="23"/>
  <c r="P85" i="23"/>
  <c r="O85" i="23"/>
  <c r="N85" i="23"/>
  <c r="Q84" i="23"/>
  <c r="P84" i="23"/>
  <c r="O84" i="23"/>
  <c r="N84" i="23"/>
  <c r="Q83" i="23"/>
  <c r="P83" i="23"/>
  <c r="O83" i="23"/>
  <c r="N83" i="23"/>
  <c r="Q82" i="23"/>
  <c r="P82" i="23"/>
  <c r="O82" i="23"/>
  <c r="N82" i="23"/>
  <c r="Q81" i="23"/>
  <c r="P81" i="23"/>
  <c r="O81" i="23"/>
  <c r="N81" i="23"/>
  <c r="Q80" i="23"/>
  <c r="P80" i="23"/>
  <c r="O80" i="23"/>
  <c r="N80" i="23"/>
  <c r="Q79" i="23"/>
  <c r="P79" i="23"/>
  <c r="O79" i="23"/>
  <c r="N79" i="23"/>
  <c r="Q78" i="23"/>
  <c r="P78" i="23"/>
  <c r="O78" i="23"/>
  <c r="N78" i="23"/>
  <c r="Q77" i="23"/>
  <c r="P77" i="23"/>
  <c r="O77" i="23"/>
  <c r="N77" i="23"/>
  <c r="Q76" i="23"/>
  <c r="P76" i="23"/>
  <c r="O76" i="23"/>
  <c r="N76" i="23"/>
  <c r="Q75" i="23"/>
  <c r="P75" i="23"/>
  <c r="O75" i="23"/>
  <c r="N75" i="23"/>
  <c r="Q74" i="23"/>
  <c r="P74" i="23"/>
  <c r="O74" i="23"/>
  <c r="N74" i="23"/>
  <c r="Q73" i="23"/>
  <c r="P73" i="23"/>
  <c r="O73" i="23"/>
  <c r="N73" i="23"/>
  <c r="Q72" i="23"/>
  <c r="P72" i="23"/>
  <c r="O72" i="23"/>
  <c r="N72" i="23"/>
  <c r="Q71" i="23"/>
  <c r="P71" i="23"/>
  <c r="O71" i="23"/>
  <c r="N71" i="23"/>
  <c r="Q70" i="23"/>
  <c r="P70" i="23"/>
  <c r="O70" i="23"/>
  <c r="N70" i="23"/>
  <c r="Q69" i="23"/>
  <c r="P69" i="23"/>
  <c r="O69" i="23"/>
  <c r="N69" i="23"/>
  <c r="Q68" i="23"/>
  <c r="P68" i="23"/>
  <c r="O68" i="23"/>
  <c r="N68" i="23"/>
  <c r="Q67" i="23"/>
  <c r="P67" i="23"/>
  <c r="O67" i="23"/>
  <c r="N67" i="23"/>
  <c r="Q66" i="23"/>
  <c r="P66" i="23"/>
  <c r="O66" i="23"/>
  <c r="N66" i="23"/>
  <c r="Q65" i="23"/>
  <c r="P65" i="23"/>
  <c r="O65" i="23"/>
  <c r="N65" i="23"/>
  <c r="Q64" i="23"/>
  <c r="P64" i="23"/>
  <c r="O64" i="23"/>
  <c r="N64" i="23"/>
  <c r="Q63" i="23"/>
  <c r="P63" i="23"/>
  <c r="O63" i="23"/>
  <c r="N63" i="23"/>
  <c r="Q62" i="23"/>
  <c r="P62" i="23"/>
  <c r="O62" i="23"/>
  <c r="N62" i="23"/>
  <c r="Q61" i="23"/>
  <c r="P61" i="23"/>
  <c r="O61" i="23"/>
  <c r="N61" i="23"/>
  <c r="Q60" i="23"/>
  <c r="P60" i="23"/>
  <c r="O60" i="23"/>
  <c r="N60" i="23"/>
  <c r="Q59" i="23"/>
  <c r="P59" i="23"/>
  <c r="O59" i="23"/>
  <c r="N59" i="23"/>
  <c r="Q58" i="23"/>
  <c r="P58" i="23"/>
  <c r="O58" i="23"/>
  <c r="N58" i="23"/>
  <c r="Q57" i="23"/>
  <c r="P57" i="23"/>
  <c r="O57" i="23"/>
  <c r="N57" i="23"/>
  <c r="Q56" i="23"/>
  <c r="P56" i="23"/>
  <c r="O56" i="23"/>
  <c r="N56" i="23"/>
  <c r="Q55" i="23"/>
  <c r="P55" i="23"/>
  <c r="O55" i="23"/>
  <c r="N55" i="23"/>
  <c r="Q54" i="23"/>
  <c r="P54" i="23"/>
  <c r="O54" i="23"/>
  <c r="N54" i="23"/>
  <c r="Q53" i="23"/>
  <c r="P53" i="23"/>
  <c r="O53" i="23"/>
  <c r="N53" i="23"/>
  <c r="Q52" i="23"/>
  <c r="P52" i="23"/>
  <c r="O52" i="23"/>
  <c r="N52" i="23"/>
  <c r="Q51" i="23"/>
  <c r="P51" i="23"/>
  <c r="O51" i="23"/>
  <c r="N51" i="23"/>
  <c r="Q50" i="23"/>
  <c r="P50" i="23"/>
  <c r="O50" i="23"/>
  <c r="N50" i="23"/>
  <c r="Q49" i="23"/>
  <c r="P49" i="23"/>
  <c r="O49" i="23"/>
  <c r="N49" i="23"/>
  <c r="Q48" i="23"/>
  <c r="P48" i="23"/>
  <c r="O48" i="23"/>
  <c r="N48" i="23"/>
  <c r="Q47" i="23"/>
  <c r="P47" i="23"/>
  <c r="O47" i="23"/>
  <c r="N47" i="23"/>
  <c r="Q46" i="23"/>
  <c r="P46" i="23"/>
  <c r="O46" i="23"/>
  <c r="N46" i="23"/>
  <c r="Q45" i="23"/>
  <c r="P45" i="23"/>
  <c r="O45" i="23"/>
  <c r="N45" i="23"/>
  <c r="Q44" i="23"/>
  <c r="P44" i="23"/>
  <c r="O44" i="23"/>
  <c r="N44" i="23"/>
  <c r="Q43" i="23"/>
  <c r="P43" i="23"/>
  <c r="O43" i="23"/>
  <c r="N43" i="23"/>
  <c r="Q42" i="23"/>
  <c r="P42" i="23"/>
  <c r="O42" i="23"/>
  <c r="N42" i="23"/>
  <c r="Q41" i="23"/>
  <c r="P41" i="23"/>
  <c r="O41" i="23"/>
  <c r="N41" i="23"/>
  <c r="Q40" i="23"/>
  <c r="P40" i="23"/>
  <c r="O40" i="23"/>
  <c r="N40" i="23"/>
  <c r="Q39" i="23"/>
  <c r="P39" i="23"/>
  <c r="O39" i="23"/>
  <c r="N39" i="23"/>
  <c r="Q38" i="23"/>
  <c r="P38" i="23"/>
  <c r="O38" i="23"/>
  <c r="N38" i="23"/>
  <c r="Q37" i="23"/>
  <c r="P37" i="23"/>
  <c r="O37" i="23"/>
  <c r="N37" i="23"/>
  <c r="Q36" i="23"/>
  <c r="P36" i="23"/>
  <c r="O36" i="23"/>
  <c r="N36" i="23"/>
  <c r="Q35" i="23"/>
  <c r="P35" i="23"/>
  <c r="O35" i="23"/>
  <c r="N35" i="23"/>
  <c r="Q34" i="23"/>
  <c r="P34" i="23"/>
  <c r="O34" i="23"/>
  <c r="N34" i="23"/>
  <c r="Q33" i="23"/>
  <c r="P33" i="23"/>
  <c r="O33" i="23"/>
  <c r="N33" i="23"/>
  <c r="Q32" i="23"/>
  <c r="P32" i="23"/>
  <c r="O32" i="23"/>
  <c r="N32" i="23"/>
  <c r="Q31" i="23"/>
  <c r="P31" i="23"/>
  <c r="O31" i="23"/>
  <c r="N31" i="23"/>
  <c r="Q30" i="23"/>
  <c r="P30" i="23"/>
  <c r="O30" i="23"/>
  <c r="N30" i="23"/>
  <c r="Q29" i="23"/>
  <c r="P29" i="23"/>
  <c r="O29" i="23"/>
  <c r="N29" i="23"/>
  <c r="Q28" i="23"/>
  <c r="P28" i="23"/>
  <c r="O28" i="23"/>
  <c r="N28" i="23"/>
  <c r="Q27" i="23"/>
  <c r="P27" i="23"/>
  <c r="O27" i="23"/>
  <c r="N27" i="23"/>
  <c r="Q26" i="23"/>
  <c r="P26" i="23"/>
  <c r="O26" i="23"/>
  <c r="N26" i="23"/>
  <c r="Q25" i="23"/>
  <c r="P25" i="23"/>
  <c r="O25" i="23"/>
  <c r="N25" i="23"/>
  <c r="Q24" i="23"/>
  <c r="P24" i="23"/>
  <c r="O24" i="23"/>
  <c r="N24" i="23"/>
  <c r="Q23" i="23"/>
  <c r="P23" i="23"/>
  <c r="O23" i="23"/>
  <c r="N23" i="23"/>
  <c r="Q22" i="23"/>
  <c r="P22" i="23"/>
  <c r="O22" i="23"/>
  <c r="N22" i="23"/>
  <c r="Q21" i="23"/>
  <c r="P21" i="23"/>
  <c r="O21" i="23"/>
  <c r="N21" i="23"/>
  <c r="Q20" i="23"/>
  <c r="P20" i="23"/>
  <c r="O20" i="23"/>
  <c r="N20" i="23"/>
  <c r="Q19" i="23"/>
  <c r="P19" i="23"/>
  <c r="O19" i="23"/>
  <c r="N19" i="23"/>
  <c r="Q18" i="23"/>
  <c r="P18" i="23"/>
  <c r="O18" i="23"/>
  <c r="N18" i="23"/>
  <c r="Q17" i="23"/>
  <c r="P17" i="23"/>
  <c r="O17" i="23"/>
  <c r="N17" i="23"/>
  <c r="Q16" i="23"/>
  <c r="P16" i="23"/>
  <c r="O16" i="23"/>
  <c r="N16" i="23"/>
  <c r="Q15" i="23"/>
  <c r="P15" i="23"/>
  <c r="O15" i="23"/>
  <c r="N15" i="23"/>
  <c r="Q14" i="23"/>
  <c r="P14" i="23"/>
  <c r="O14" i="23"/>
  <c r="N14" i="23"/>
  <c r="Q13" i="23"/>
  <c r="P13" i="23"/>
  <c r="O13" i="23"/>
  <c r="N13" i="23"/>
  <c r="Q12" i="23"/>
  <c r="P12" i="23"/>
  <c r="O12" i="23"/>
  <c r="N12" i="23"/>
  <c r="Q11" i="23"/>
  <c r="P11" i="23"/>
  <c r="O11" i="23"/>
  <c r="N11" i="23"/>
  <c r="Q10" i="23"/>
  <c r="P10" i="23"/>
  <c r="O10" i="23"/>
  <c r="N10" i="23"/>
  <c r="Q9" i="23"/>
  <c r="P9" i="23"/>
  <c r="O9" i="23"/>
  <c r="N9" i="23"/>
  <c r="Q8" i="23"/>
  <c r="P8" i="23"/>
  <c r="O8" i="23"/>
  <c r="N8" i="23"/>
  <c r="Q7" i="23"/>
  <c r="P7" i="23"/>
  <c r="O7" i="23"/>
  <c r="N7" i="23"/>
  <c r="Q6" i="23"/>
  <c r="P6" i="23"/>
  <c r="O6" i="23"/>
  <c r="N6" i="23"/>
  <c r="Q5" i="23"/>
  <c r="P5" i="23"/>
  <c r="O5" i="23"/>
  <c r="N5" i="23"/>
  <c r="Q4" i="23"/>
  <c r="P4" i="23"/>
  <c r="O4" i="23"/>
  <c r="N4" i="23"/>
  <c r="Q3" i="23"/>
  <c r="P3" i="23"/>
  <c r="O3" i="23"/>
  <c r="N3" i="23"/>
  <c r="Q2" i="23"/>
  <c r="P2" i="23"/>
  <c r="O2" i="23"/>
  <c r="N2" i="23"/>
  <c r="XER1" i="23" a="1"/>
  <c r="S1" i="31" a="1"/>
  <c r="L31" i="41"/>
  <c r="L30" i="41"/>
  <c r="L29" i="41"/>
  <c r="L28" i="41"/>
  <c r="L27" i="41"/>
  <c r="L2" i="41"/>
  <c r="L3" i="41"/>
  <c r="L4" i="41"/>
  <c r="L5" i="41"/>
  <c r="L6" i="41"/>
  <c r="L7" i="41"/>
  <c r="L8" i="41"/>
  <c r="L9" i="41"/>
  <c r="L10" i="41"/>
  <c r="L11" i="41"/>
  <c r="L12" i="41"/>
  <c r="L13" i="41"/>
  <c r="L14" i="41"/>
  <c r="L15" i="41"/>
  <c r="L16" i="41"/>
  <c r="L17" i="41"/>
  <c r="L18" i="41"/>
  <c r="L19" i="41"/>
  <c r="L20" i="41"/>
  <c r="L21" i="41"/>
  <c r="L22" i="41"/>
  <c r="L23" i="41"/>
  <c r="L24" i="41"/>
  <c r="L25" i="41"/>
  <c r="L26" i="41"/>
  <c r="AH10" i="15" a="1"/>
  <c r="AH10" i="15" s="1"/>
  <c r="AG10" i="15" a="1"/>
  <c r="AG10" i="15" s="1"/>
  <c r="AF10" i="15" a="1"/>
  <c r="AF10" i="15" s="1"/>
  <c r="AE10" i="15" a="1"/>
  <c r="AE10" i="15" s="1"/>
  <c r="AD10" i="15" a="1"/>
  <c r="AD10" i="15" s="1"/>
  <c r="AC10" i="15" a="1"/>
  <c r="AC10" i="15" s="1"/>
  <c r="AB10" i="15" a="1"/>
  <c r="AB10" i="15" s="1"/>
  <c r="AA10" i="15" a="1"/>
  <c r="AA10" i="15" s="1"/>
  <c r="Z10" i="15" a="1"/>
  <c r="Z10" i="15" s="1"/>
  <c r="Y10" i="15" a="1"/>
  <c r="Y10" i="15" s="1"/>
  <c r="X10" i="15" a="1"/>
  <c r="X10" i="15" s="1"/>
  <c r="W10" i="15" a="1"/>
  <c r="W10" i="15" s="1"/>
  <c r="V10" i="15" a="1"/>
  <c r="V10" i="15" s="1"/>
  <c r="U10" i="15" a="1"/>
  <c r="U10" i="15" s="1"/>
  <c r="T10" i="15" a="1"/>
  <c r="T10" i="15" s="1"/>
  <c r="S10" i="15" a="1"/>
  <c r="S10" i="15" s="1"/>
  <c r="R10" i="15" a="1"/>
  <c r="R10" i="15" s="1"/>
  <c r="Q10" i="15" a="1"/>
  <c r="Q10" i="15" s="1"/>
  <c r="P10" i="15" a="1"/>
  <c r="P10" i="15" s="1"/>
  <c r="O10" i="15" a="1"/>
  <c r="O10" i="15" s="1"/>
  <c r="N10" i="15" a="1"/>
  <c r="N10" i="15" s="1"/>
  <c r="M10" i="15" a="1"/>
  <c r="M10" i="15" s="1"/>
  <c r="L10" i="15" a="1"/>
  <c r="L10" i="15" s="1"/>
  <c r="K10" i="15" a="1"/>
  <c r="K10" i="15" s="1"/>
  <c r="AH9" i="15" a="1"/>
  <c r="AH9" i="15" s="1"/>
  <c r="AG9" i="15" a="1"/>
  <c r="AG9" i="15" s="1"/>
  <c r="AF9" i="15" a="1"/>
  <c r="AF9" i="15" s="1"/>
  <c r="AE9" i="15" a="1"/>
  <c r="AE9" i="15" s="1"/>
  <c r="AD9" i="15" a="1"/>
  <c r="AD9" i="15" s="1"/>
  <c r="AC9" i="15" a="1"/>
  <c r="AC9" i="15" s="1"/>
  <c r="AB9" i="15" a="1"/>
  <c r="AB9" i="15" s="1"/>
  <c r="AA9" i="15" a="1"/>
  <c r="AA9" i="15" s="1"/>
  <c r="Z9" i="15" a="1"/>
  <c r="Z9" i="15" s="1"/>
  <c r="Y9" i="15" a="1"/>
  <c r="Y9" i="15" s="1"/>
  <c r="X9" i="15" a="1"/>
  <c r="X9" i="15" s="1"/>
  <c r="W9" i="15" a="1"/>
  <c r="W9" i="15" s="1"/>
  <c r="V9" i="15" a="1"/>
  <c r="V9" i="15" s="1"/>
  <c r="U9" i="15" a="1"/>
  <c r="U9" i="15" s="1"/>
  <c r="T9" i="15" a="1"/>
  <c r="T9" i="15" s="1"/>
  <c r="S9" i="15" a="1"/>
  <c r="S9" i="15" s="1"/>
  <c r="R9" i="15" a="1"/>
  <c r="R9" i="15" s="1"/>
  <c r="Q9" i="15" a="1"/>
  <c r="Q9" i="15" s="1"/>
  <c r="P9" i="15" a="1"/>
  <c r="P9" i="15" s="1"/>
  <c r="O9" i="15" a="1"/>
  <c r="O9" i="15" s="1"/>
  <c r="N9" i="15" a="1"/>
  <c r="N9" i="15" s="1"/>
  <c r="M9" i="15" a="1"/>
  <c r="M9" i="15" s="1"/>
  <c r="L9" i="15" a="1"/>
  <c r="L9" i="15" s="1"/>
  <c r="K9" i="15" a="1"/>
  <c r="K9" i="15" s="1"/>
  <c r="AH8" i="15" a="1"/>
  <c r="AH8" i="15" s="1"/>
  <c r="AG8" i="15" a="1"/>
  <c r="AG8" i="15" s="1"/>
  <c r="AF8" i="15" a="1"/>
  <c r="AF8" i="15" s="1"/>
  <c r="AE8" i="15" a="1"/>
  <c r="AE8" i="15" s="1"/>
  <c r="AD8" i="15" a="1"/>
  <c r="AD8" i="15" s="1"/>
  <c r="AC8" i="15" a="1"/>
  <c r="AC8" i="15" s="1"/>
  <c r="AB8" i="15" a="1"/>
  <c r="AB8" i="15" s="1"/>
  <c r="AA8" i="15" a="1"/>
  <c r="AA8" i="15" s="1"/>
  <c r="Z8" i="15" a="1"/>
  <c r="Z8" i="15" s="1"/>
  <c r="Y8" i="15" a="1"/>
  <c r="Y8" i="15" s="1"/>
  <c r="X8" i="15" a="1"/>
  <c r="X8" i="15" s="1"/>
  <c r="W8" i="15" a="1"/>
  <c r="W8" i="15" s="1"/>
  <c r="V8" i="15" a="1"/>
  <c r="V8" i="15" s="1"/>
  <c r="U8" i="15" a="1"/>
  <c r="U8" i="15" s="1"/>
  <c r="T8" i="15" a="1"/>
  <c r="T8" i="15" s="1"/>
  <c r="S8" i="15" a="1"/>
  <c r="S8" i="15" s="1"/>
  <c r="R8" i="15" a="1"/>
  <c r="R8" i="15" s="1"/>
  <c r="Q8" i="15" a="1"/>
  <c r="Q8" i="15" s="1"/>
  <c r="P8" i="15" a="1"/>
  <c r="P8" i="15" s="1"/>
  <c r="O8" i="15" a="1"/>
  <c r="O8" i="15" s="1"/>
  <c r="N8" i="15" a="1"/>
  <c r="N8" i="15" s="1"/>
  <c r="M8" i="15" a="1"/>
  <c r="M8" i="15" s="1"/>
  <c r="L8" i="15" a="1"/>
  <c r="L8" i="15" s="1"/>
  <c r="K8" i="15" a="1"/>
  <c r="K8" i="15" s="1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8" i="15" a="1"/>
  <c r="J8" i="15" s="1"/>
  <c r="J9" i="15" a="1"/>
  <c r="J9" i="15" s="1"/>
  <c r="J10" i="15" a="1"/>
  <c r="J10" i="15" s="1"/>
  <c r="J7" i="15"/>
  <c r="F1" i="31" a="1"/>
  <c r="M1" i="23" a="1"/>
  <c r="H5" i="15" a="1"/>
  <c r="B3" i="15"/>
  <c r="E8" i="15" s="1"/>
  <c r="F8" i="15" s="1" a="1"/>
  <c r="F8" i="15" s="1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02" i="32"/>
  <c r="H101" i="32"/>
  <c r="H100" i="32"/>
  <c r="H99" i="32"/>
  <c r="H98" i="32"/>
  <c r="H97" i="32"/>
  <c r="H96" i="32"/>
  <c r="H95" i="32"/>
  <c r="H94" i="32"/>
  <c r="H93" i="32"/>
  <c r="H92" i="32"/>
  <c r="H91" i="32"/>
  <c r="H90" i="32"/>
  <c r="H89" i="32"/>
  <c r="H88" i="32"/>
  <c r="H87" i="32"/>
  <c r="H86" i="32"/>
  <c r="H85" i="32"/>
  <c r="H84" i="32"/>
  <c r="H83" i="32"/>
  <c r="H82" i="32"/>
  <c r="H81" i="32"/>
  <c r="H80" i="32"/>
  <c r="H79" i="32"/>
  <c r="H78" i="32"/>
  <c r="H77" i="32"/>
  <c r="H76" i="32"/>
  <c r="H75" i="32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C2" i="31" a="1"/>
  <c r="C2" i="31" s="1"/>
  <c r="C3" i="31" a="1"/>
  <c r="C3" i="31" s="1"/>
  <c r="E103" i="32"/>
  <c r="D103" i="32" a="1"/>
  <c r="D103" i="32" s="1"/>
  <c r="C103" i="32" a="1"/>
  <c r="C103" i="32" s="1"/>
  <c r="E102" i="32"/>
  <c r="D102" i="32" a="1"/>
  <c r="D102" i="32" s="1"/>
  <c r="C102" i="32"/>
  <c r="E101" i="32"/>
  <c r="D101" i="32" a="1"/>
  <c r="D101" i="32" s="1"/>
  <c r="C101" i="32"/>
  <c r="E100" i="32"/>
  <c r="D100" i="32" a="1"/>
  <c r="D100" i="32" s="1"/>
  <c r="C100" i="32"/>
  <c r="E99" i="32"/>
  <c r="D99" i="32" a="1"/>
  <c r="D99" i="32" s="1"/>
  <c r="C99" i="32"/>
  <c r="E98" i="32"/>
  <c r="D98" i="32" a="1"/>
  <c r="D98" i="32" s="1"/>
  <c r="C98" i="32"/>
  <c r="E97" i="32"/>
  <c r="D97" i="32" a="1"/>
  <c r="D97" i="32" s="1"/>
  <c r="C97" i="32"/>
  <c r="E96" i="32"/>
  <c r="D96" i="32" a="1"/>
  <c r="D96" i="32" s="1"/>
  <c r="C96" i="32"/>
  <c r="E95" i="32"/>
  <c r="D95" i="32" a="1"/>
  <c r="D95" i="32" s="1"/>
  <c r="C95" i="32"/>
  <c r="E94" i="32"/>
  <c r="D94" i="32" a="1"/>
  <c r="D94" i="32" s="1"/>
  <c r="C94" i="32"/>
  <c r="E93" i="32"/>
  <c r="D93" i="32" a="1"/>
  <c r="D93" i="32" s="1"/>
  <c r="C93" i="32"/>
  <c r="E92" i="32"/>
  <c r="D92" i="32" a="1"/>
  <c r="D92" i="32" s="1"/>
  <c r="C92" i="32"/>
  <c r="E91" i="32"/>
  <c r="D91" i="32" a="1"/>
  <c r="D91" i="32" s="1"/>
  <c r="C91" i="32"/>
  <c r="E90" i="32"/>
  <c r="D90" i="32" a="1"/>
  <c r="D90" i="32" s="1"/>
  <c r="C90" i="32"/>
  <c r="E89" i="32"/>
  <c r="D89" i="32" a="1"/>
  <c r="D89" i="32" s="1"/>
  <c r="C89" i="32"/>
  <c r="E88" i="32"/>
  <c r="D88" i="32" a="1"/>
  <c r="D88" i="32" s="1"/>
  <c r="C88" i="32"/>
  <c r="E87" i="32"/>
  <c r="D87" i="32" a="1"/>
  <c r="D87" i="32" s="1"/>
  <c r="C87" i="32"/>
  <c r="E86" i="32"/>
  <c r="D86" i="32" a="1"/>
  <c r="D86" i="32" s="1"/>
  <c r="C86" i="32"/>
  <c r="E85" i="32"/>
  <c r="D85" i="32" a="1"/>
  <c r="D85" i="32" s="1"/>
  <c r="C85" i="32"/>
  <c r="E84" i="32"/>
  <c r="D84" i="32" a="1"/>
  <c r="D84" i="32" s="1"/>
  <c r="C84" i="32"/>
  <c r="E83" i="32"/>
  <c r="D83" i="32" a="1"/>
  <c r="D83" i="32" s="1"/>
  <c r="C83" i="32"/>
  <c r="E82" i="32"/>
  <c r="D82" i="32" a="1"/>
  <c r="D82" i="32" s="1"/>
  <c r="C82" i="32"/>
  <c r="E81" i="32"/>
  <c r="D81" i="32" a="1"/>
  <c r="D81" i="32" s="1"/>
  <c r="C81" i="32"/>
  <c r="E80" i="32"/>
  <c r="D80" i="32" a="1"/>
  <c r="D80" i="32" s="1"/>
  <c r="C80" i="32"/>
  <c r="E79" i="32"/>
  <c r="D79" i="32" a="1"/>
  <c r="D79" i="32" s="1"/>
  <c r="C79" i="32"/>
  <c r="E78" i="32"/>
  <c r="D78" i="32" a="1"/>
  <c r="D78" i="32" s="1"/>
  <c r="C78" i="32"/>
  <c r="E77" i="32"/>
  <c r="D77" i="32" a="1"/>
  <c r="D77" i="32" s="1"/>
  <c r="C77" i="32"/>
  <c r="E76" i="32"/>
  <c r="D76" i="32" a="1"/>
  <c r="D76" i="32" s="1"/>
  <c r="C76" i="32"/>
  <c r="E75" i="32"/>
  <c r="D75" i="32" a="1"/>
  <c r="D75" i="32" s="1"/>
  <c r="C75" i="32"/>
  <c r="E74" i="32"/>
  <c r="D74" i="32" a="1"/>
  <c r="D74" i="32" s="1"/>
  <c r="C74" i="32"/>
  <c r="E73" i="32"/>
  <c r="D73" i="32" a="1"/>
  <c r="D73" i="32" s="1"/>
  <c r="C73" i="32"/>
  <c r="E72" i="32"/>
  <c r="D72" i="32" a="1"/>
  <c r="D72" i="32" s="1"/>
  <c r="C72" i="32"/>
  <c r="E71" i="32"/>
  <c r="D71" i="32" a="1"/>
  <c r="D71" i="32" s="1"/>
  <c r="C71" i="32"/>
  <c r="E70" i="32"/>
  <c r="D70" i="32" a="1"/>
  <c r="D70" i="32" s="1"/>
  <c r="C70" i="32"/>
  <c r="E69" i="32"/>
  <c r="D69" i="32" a="1"/>
  <c r="D69" i="32" s="1"/>
  <c r="C69" i="32"/>
  <c r="E68" i="32"/>
  <c r="D68" i="32" a="1"/>
  <c r="D68" i="32" s="1"/>
  <c r="C68" i="32"/>
  <c r="E67" i="32"/>
  <c r="D67" i="32" a="1"/>
  <c r="D67" i="32" s="1"/>
  <c r="C67" i="32"/>
  <c r="E66" i="32"/>
  <c r="D66" i="32" a="1"/>
  <c r="D66" i="32" s="1"/>
  <c r="C66" i="32"/>
  <c r="E65" i="32"/>
  <c r="D65" i="32" a="1"/>
  <c r="D65" i="32" s="1"/>
  <c r="C65" i="32"/>
  <c r="E64" i="32"/>
  <c r="D64" i="32" a="1"/>
  <c r="D64" i="32" s="1"/>
  <c r="C64" i="32"/>
  <c r="E63" i="32"/>
  <c r="D63" i="32" a="1"/>
  <c r="D63" i="32" s="1"/>
  <c r="C63" i="32"/>
  <c r="E62" i="32"/>
  <c r="D62" i="32" a="1"/>
  <c r="D62" i="32" s="1"/>
  <c r="C62" i="32"/>
  <c r="E61" i="32"/>
  <c r="D61" i="32" a="1"/>
  <c r="D61" i="32" s="1"/>
  <c r="C61" i="32"/>
  <c r="E60" i="32"/>
  <c r="D60" i="32" a="1"/>
  <c r="D60" i="32" s="1"/>
  <c r="C60" i="32"/>
  <c r="E59" i="32"/>
  <c r="D59" i="32" a="1"/>
  <c r="D59" i="32" s="1"/>
  <c r="C59" i="32"/>
  <c r="E58" i="32"/>
  <c r="D58" i="32" a="1"/>
  <c r="D58" i="32" s="1"/>
  <c r="C58" i="32"/>
  <c r="E57" i="32"/>
  <c r="D57" i="32" a="1"/>
  <c r="D57" i="32" s="1"/>
  <c r="C57" i="32"/>
  <c r="E56" i="32"/>
  <c r="D56" i="32" a="1"/>
  <c r="D56" i="32" s="1"/>
  <c r="C56" i="32"/>
  <c r="E55" i="32"/>
  <c r="D55" i="32" a="1"/>
  <c r="D55" i="32" s="1"/>
  <c r="C55" i="32"/>
  <c r="E54" i="32"/>
  <c r="D54" i="32" a="1"/>
  <c r="D54" i="32" s="1"/>
  <c r="C54" i="32"/>
  <c r="E53" i="32"/>
  <c r="D53" i="32" a="1"/>
  <c r="D53" i="32" s="1"/>
  <c r="C53" i="32"/>
  <c r="E52" i="32"/>
  <c r="D52" i="32" a="1"/>
  <c r="D52" i="32" s="1"/>
  <c r="C52" i="32"/>
  <c r="E51" i="32"/>
  <c r="D51" i="32" a="1"/>
  <c r="D51" i="32" s="1"/>
  <c r="C51" i="32"/>
  <c r="E50" i="32"/>
  <c r="D50" i="32" a="1"/>
  <c r="D50" i="32" s="1"/>
  <c r="C50" i="32"/>
  <c r="E49" i="32"/>
  <c r="D49" i="32" a="1"/>
  <c r="D49" i="32" s="1"/>
  <c r="C49" i="32"/>
  <c r="E48" i="32"/>
  <c r="D48" i="32" a="1"/>
  <c r="D48" i="32" s="1"/>
  <c r="C48" i="32"/>
  <c r="E47" i="32"/>
  <c r="D47" i="32" a="1"/>
  <c r="D47" i="32" s="1"/>
  <c r="C47" i="32"/>
  <c r="E46" i="32"/>
  <c r="D46" i="32" a="1"/>
  <c r="D46" i="32" s="1"/>
  <c r="C46" i="32"/>
  <c r="E45" i="32"/>
  <c r="D45" i="32" a="1"/>
  <c r="D45" i="32" s="1"/>
  <c r="C45" i="32"/>
  <c r="E44" i="32"/>
  <c r="D44" i="32" a="1"/>
  <c r="D44" i="32" s="1"/>
  <c r="C44" i="32"/>
  <c r="E43" i="32"/>
  <c r="D43" i="32" a="1"/>
  <c r="D43" i="32" s="1"/>
  <c r="C43" i="32"/>
  <c r="E42" i="32"/>
  <c r="D42" i="32" a="1"/>
  <c r="D42" i="32" s="1"/>
  <c r="C42" i="32"/>
  <c r="E41" i="32"/>
  <c r="D41" i="32" a="1"/>
  <c r="D41" i="32" s="1"/>
  <c r="C41" i="32"/>
  <c r="E40" i="32"/>
  <c r="D40" i="32" a="1"/>
  <c r="D40" i="32" s="1"/>
  <c r="C40" i="32"/>
  <c r="E39" i="32"/>
  <c r="D39" i="32" a="1"/>
  <c r="D39" i="32" s="1"/>
  <c r="C39" i="32"/>
  <c r="E38" i="32"/>
  <c r="D38" i="32" a="1"/>
  <c r="D38" i="32" s="1"/>
  <c r="C38" i="32"/>
  <c r="E37" i="32"/>
  <c r="D37" i="32" a="1"/>
  <c r="D37" i="32" s="1"/>
  <c r="C37" i="32"/>
  <c r="E36" i="32"/>
  <c r="D36" i="32" a="1"/>
  <c r="D36" i="32" s="1"/>
  <c r="C36" i="32"/>
  <c r="E35" i="32"/>
  <c r="D35" i="32" a="1"/>
  <c r="D35" i="32" s="1"/>
  <c r="C35" i="32"/>
  <c r="E34" i="32"/>
  <c r="D34" i="32" a="1"/>
  <c r="D34" i="32" s="1"/>
  <c r="C34" i="32"/>
  <c r="E33" i="32"/>
  <c r="D33" i="32" a="1"/>
  <c r="D33" i="32" s="1"/>
  <c r="C33" i="32"/>
  <c r="E32" i="32"/>
  <c r="D32" i="32" a="1"/>
  <c r="D32" i="32" s="1"/>
  <c r="C32" i="32"/>
  <c r="E31" i="32"/>
  <c r="D31" i="32" a="1"/>
  <c r="D31" i="32" s="1"/>
  <c r="C31" i="32"/>
  <c r="E30" i="32"/>
  <c r="D30" i="32" a="1"/>
  <c r="D30" i="32" s="1"/>
  <c r="C30" i="32"/>
  <c r="E29" i="32"/>
  <c r="D29" i="32" a="1"/>
  <c r="D29" i="32" s="1"/>
  <c r="C29" i="32"/>
  <c r="E28" i="32"/>
  <c r="D28" i="32" a="1"/>
  <c r="D28" i="32" s="1"/>
  <c r="C28" i="32"/>
  <c r="E27" i="32"/>
  <c r="D27" i="32" a="1"/>
  <c r="D27" i="32" s="1"/>
  <c r="C27" i="32"/>
  <c r="E26" i="32"/>
  <c r="D26" i="32" a="1"/>
  <c r="D26" i="32" s="1"/>
  <c r="C26" i="32"/>
  <c r="E25" i="32"/>
  <c r="D25" i="32" a="1"/>
  <c r="D25" i="32" s="1"/>
  <c r="C25" i="32"/>
  <c r="E24" i="32"/>
  <c r="D24" i="32" a="1"/>
  <c r="D24" i="32" s="1"/>
  <c r="C24" i="32"/>
  <c r="E23" i="32"/>
  <c r="D23" i="32" a="1"/>
  <c r="D23" i="32" s="1"/>
  <c r="C23" i="32"/>
  <c r="E22" i="32"/>
  <c r="D22" i="32" a="1"/>
  <c r="D22" i="32" s="1"/>
  <c r="C22" i="32"/>
  <c r="E21" i="32"/>
  <c r="D21" i="32" a="1"/>
  <c r="D21" i="32" s="1"/>
  <c r="C21" i="32"/>
  <c r="E20" i="32"/>
  <c r="D20" i="32" a="1"/>
  <c r="D20" i="32" s="1"/>
  <c r="C20" i="32"/>
  <c r="E19" i="32"/>
  <c r="D19" i="32" a="1"/>
  <c r="D19" i="32" s="1"/>
  <c r="C19" i="32"/>
  <c r="E18" i="32"/>
  <c r="D18" i="32" a="1"/>
  <c r="D18" i="32" s="1"/>
  <c r="C18" i="32"/>
  <c r="E17" i="32"/>
  <c r="D17" i="32" a="1"/>
  <c r="D17" i="32" s="1"/>
  <c r="C17" i="32"/>
  <c r="E16" i="32"/>
  <c r="D16" i="32" a="1"/>
  <c r="D16" i="32" s="1"/>
  <c r="C16" i="32"/>
  <c r="E15" i="32"/>
  <c r="D15" i="32" a="1"/>
  <c r="D15" i="32" s="1"/>
  <c r="C15" i="32"/>
  <c r="E14" i="32"/>
  <c r="D14" i="32" a="1"/>
  <c r="D14" i="32" s="1"/>
  <c r="C14" i="32"/>
  <c r="E13" i="32"/>
  <c r="D13" i="32" a="1"/>
  <c r="D13" i="32" s="1"/>
  <c r="C13" i="32"/>
  <c r="XEQ1" i="23" a="1"/>
  <c r="XEQ1" i="32" a="1"/>
  <c r="XEP1" i="32" a="1"/>
  <c r="B5" i="32" a="1"/>
  <c r="D103" i="23" a="1"/>
  <c r="D103" i="23" s="1"/>
  <c r="D102" i="23" a="1"/>
  <c r="D102" i="23" s="1"/>
  <c r="D101" i="23" a="1"/>
  <c r="D101" i="23" s="1"/>
  <c r="D100" i="23" a="1"/>
  <c r="D100" i="23" s="1"/>
  <c r="D99" i="23" a="1"/>
  <c r="D99" i="23" s="1"/>
  <c r="D98" i="23" a="1"/>
  <c r="D98" i="23" s="1"/>
  <c r="D97" i="23" a="1"/>
  <c r="D97" i="23" s="1"/>
  <c r="D96" i="23" a="1"/>
  <c r="D96" i="23" s="1"/>
  <c r="D95" i="23" a="1"/>
  <c r="D95" i="23" s="1"/>
  <c r="D94" i="23" a="1"/>
  <c r="D94" i="23" s="1"/>
  <c r="D93" i="23" a="1"/>
  <c r="D93" i="23" s="1"/>
  <c r="D92" i="23" a="1"/>
  <c r="D92" i="23" s="1"/>
  <c r="D91" i="23" a="1"/>
  <c r="D91" i="23" s="1"/>
  <c r="D90" i="23" a="1"/>
  <c r="D90" i="23" s="1"/>
  <c r="D89" i="23" a="1"/>
  <c r="D89" i="23" s="1"/>
  <c r="D88" i="23" a="1"/>
  <c r="D88" i="23" s="1"/>
  <c r="D87" i="23" a="1"/>
  <c r="D87" i="23" s="1"/>
  <c r="D86" i="23" a="1"/>
  <c r="D86" i="23" s="1"/>
  <c r="D85" i="23" a="1"/>
  <c r="D85" i="23" s="1"/>
  <c r="D84" i="23" a="1"/>
  <c r="D84" i="23" s="1"/>
  <c r="D83" i="23" a="1"/>
  <c r="D83" i="23" s="1"/>
  <c r="D82" i="23" a="1"/>
  <c r="D82" i="23" s="1"/>
  <c r="D81" i="23" a="1"/>
  <c r="D81" i="23" s="1"/>
  <c r="D80" i="23" a="1"/>
  <c r="D80" i="23" s="1"/>
  <c r="D79" i="23" a="1"/>
  <c r="D79" i="23" s="1"/>
  <c r="D78" i="23" a="1"/>
  <c r="D78" i="23" s="1"/>
  <c r="D77" i="23" a="1"/>
  <c r="D77" i="23" s="1"/>
  <c r="D76" i="23" a="1"/>
  <c r="D76" i="23" s="1"/>
  <c r="D75" i="23" a="1"/>
  <c r="D75" i="23" s="1"/>
  <c r="D74" i="23" a="1"/>
  <c r="D74" i="23" s="1"/>
  <c r="D73" i="23" a="1"/>
  <c r="D73" i="23" s="1"/>
  <c r="D72" i="23" a="1"/>
  <c r="D72" i="23" s="1"/>
  <c r="D71" i="23" a="1"/>
  <c r="D71" i="23" s="1"/>
  <c r="D70" i="23" a="1"/>
  <c r="D70" i="23" s="1"/>
  <c r="D69" i="23" a="1"/>
  <c r="D69" i="23" s="1"/>
  <c r="D68" i="23" a="1"/>
  <c r="D68" i="23" s="1"/>
  <c r="D67" i="23" a="1"/>
  <c r="D67" i="23" s="1"/>
  <c r="D66" i="23" a="1"/>
  <c r="D66" i="23" s="1"/>
  <c r="D65" i="23" a="1"/>
  <c r="D65" i="23" s="1"/>
  <c r="D64" i="23" a="1"/>
  <c r="D64" i="23" s="1"/>
  <c r="D63" i="23" a="1"/>
  <c r="D63" i="23" s="1"/>
  <c r="D62" i="23" a="1"/>
  <c r="D62" i="23" s="1"/>
  <c r="D61" i="23" a="1"/>
  <c r="D61" i="23" s="1"/>
  <c r="D60" i="23" a="1"/>
  <c r="D60" i="23" s="1"/>
  <c r="D59" i="23" a="1"/>
  <c r="D59" i="23" s="1"/>
  <c r="D58" i="23" a="1"/>
  <c r="D58" i="23" s="1"/>
  <c r="D57" i="23" a="1"/>
  <c r="D57" i="23" s="1"/>
  <c r="D56" i="23" a="1"/>
  <c r="D56" i="23" s="1"/>
  <c r="D55" i="23" a="1"/>
  <c r="D55" i="23" s="1"/>
  <c r="D54" i="23" a="1"/>
  <c r="D54" i="23" s="1"/>
  <c r="D53" i="23" a="1"/>
  <c r="D53" i="23" s="1"/>
  <c r="D52" i="23" a="1"/>
  <c r="D52" i="23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45" i="23" a="1"/>
  <c r="D45" i="23" s="1"/>
  <c r="D44" i="23" a="1"/>
  <c r="D44" i="23" s="1"/>
  <c r="D43" i="23" a="1"/>
  <c r="D43" i="23" s="1"/>
  <c r="D42" i="23" a="1"/>
  <c r="D42" i="23" s="1"/>
  <c r="D41" i="23" a="1"/>
  <c r="D41" i="23" s="1"/>
  <c r="D40" i="23" a="1"/>
  <c r="D40" i="23" s="1"/>
  <c r="D39" i="23" a="1"/>
  <c r="D39" i="23" s="1"/>
  <c r="D38" i="23" a="1"/>
  <c r="D38" i="23" s="1"/>
  <c r="D37" i="23" a="1"/>
  <c r="D37" i="23" s="1"/>
  <c r="D36" i="23" a="1"/>
  <c r="D36" i="23" s="1"/>
  <c r="D35" i="23" a="1"/>
  <c r="D35" i="23" s="1"/>
  <c r="D34" i="23" a="1"/>
  <c r="D34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E102" i="23"/>
  <c r="C102" i="23"/>
  <c r="E101" i="23"/>
  <c r="C101" i="23"/>
  <c r="E100" i="23"/>
  <c r="C100" i="23"/>
  <c r="E99" i="23"/>
  <c r="C99" i="23"/>
  <c r="E98" i="23"/>
  <c r="C98" i="23"/>
  <c r="E97" i="23"/>
  <c r="C97" i="23"/>
  <c r="E96" i="23"/>
  <c r="C96" i="23"/>
  <c r="E95" i="23"/>
  <c r="C95" i="23"/>
  <c r="E94" i="23"/>
  <c r="C94" i="23"/>
  <c r="E93" i="23"/>
  <c r="C93" i="23"/>
  <c r="E92" i="23"/>
  <c r="C92" i="23"/>
  <c r="E91" i="23"/>
  <c r="C91" i="23"/>
  <c r="E90" i="23"/>
  <c r="C90" i="23"/>
  <c r="E89" i="23"/>
  <c r="C89" i="23"/>
  <c r="E88" i="23"/>
  <c r="C88" i="23"/>
  <c r="E87" i="23"/>
  <c r="C87" i="23"/>
  <c r="E86" i="23"/>
  <c r="C86" i="23"/>
  <c r="E85" i="23"/>
  <c r="C85" i="23"/>
  <c r="E84" i="23"/>
  <c r="C84" i="23"/>
  <c r="E83" i="23"/>
  <c r="C83" i="23"/>
  <c r="E82" i="23"/>
  <c r="C82" i="23"/>
  <c r="E81" i="23"/>
  <c r="C81" i="23"/>
  <c r="E80" i="23"/>
  <c r="C80" i="23"/>
  <c r="E79" i="23"/>
  <c r="C79" i="23"/>
  <c r="E78" i="23"/>
  <c r="C78" i="23"/>
  <c r="E77" i="23"/>
  <c r="C77" i="23"/>
  <c r="E76" i="23"/>
  <c r="C76" i="23"/>
  <c r="E75" i="23"/>
  <c r="C75" i="23"/>
  <c r="E74" i="23"/>
  <c r="C74" i="23"/>
  <c r="E73" i="23"/>
  <c r="C73" i="23"/>
  <c r="E72" i="23"/>
  <c r="C72" i="23"/>
  <c r="E71" i="23"/>
  <c r="C71" i="23"/>
  <c r="E70" i="23"/>
  <c r="C70" i="23"/>
  <c r="E69" i="23"/>
  <c r="C69" i="23"/>
  <c r="E68" i="23"/>
  <c r="C68" i="23"/>
  <c r="E67" i="23"/>
  <c r="C67" i="23"/>
  <c r="E66" i="23"/>
  <c r="C66" i="23"/>
  <c r="E65" i="23"/>
  <c r="C65" i="23"/>
  <c r="E64" i="23"/>
  <c r="C64" i="23"/>
  <c r="E63" i="23"/>
  <c r="C63" i="23"/>
  <c r="E62" i="23"/>
  <c r="C62" i="23"/>
  <c r="E61" i="23"/>
  <c r="C61" i="23"/>
  <c r="E60" i="23"/>
  <c r="C60" i="23"/>
  <c r="E59" i="23"/>
  <c r="C59" i="23"/>
  <c r="E58" i="23"/>
  <c r="C58" i="23"/>
  <c r="E57" i="23"/>
  <c r="C57" i="23"/>
  <c r="E56" i="23"/>
  <c r="C56" i="23"/>
  <c r="E55" i="23"/>
  <c r="C55" i="23"/>
  <c r="E54" i="23"/>
  <c r="C54" i="23"/>
  <c r="E53" i="23"/>
  <c r="C53" i="23"/>
  <c r="E52" i="23"/>
  <c r="C52" i="23"/>
  <c r="E51" i="23"/>
  <c r="C51" i="23"/>
  <c r="E50" i="23"/>
  <c r="C50" i="23"/>
  <c r="E49" i="23"/>
  <c r="C49" i="23"/>
  <c r="E48" i="23"/>
  <c r="C48" i="23"/>
  <c r="E47" i="23"/>
  <c r="C47" i="23"/>
  <c r="E46" i="23"/>
  <c r="C46" i="23"/>
  <c r="E45" i="23"/>
  <c r="C45" i="23"/>
  <c r="E44" i="23"/>
  <c r="C44" i="23"/>
  <c r="E43" i="23"/>
  <c r="C43" i="23"/>
  <c r="E42" i="23"/>
  <c r="C42" i="23"/>
  <c r="E41" i="23"/>
  <c r="C41" i="23"/>
  <c r="E40" i="23"/>
  <c r="C40" i="23"/>
  <c r="E39" i="23"/>
  <c r="C39" i="23"/>
  <c r="E38" i="23"/>
  <c r="C38" i="23"/>
  <c r="E37" i="23"/>
  <c r="C37" i="23"/>
  <c r="E36" i="23"/>
  <c r="C36" i="23"/>
  <c r="E35" i="23"/>
  <c r="C35" i="23"/>
  <c r="E34" i="23"/>
  <c r="C34" i="23"/>
  <c r="E33" i="23"/>
  <c r="C33" i="23"/>
  <c r="E32" i="23"/>
  <c r="C32" i="23"/>
  <c r="E31" i="23"/>
  <c r="C31" i="23"/>
  <c r="E30" i="23"/>
  <c r="C30" i="23"/>
  <c r="E29" i="23"/>
  <c r="C29" i="23"/>
  <c r="E28" i="23"/>
  <c r="C28" i="23"/>
  <c r="E27" i="23"/>
  <c r="C27" i="23"/>
  <c r="E26" i="23"/>
  <c r="C26" i="23"/>
  <c r="E25" i="23"/>
  <c r="C25" i="23"/>
  <c r="E24" i="23"/>
  <c r="C24" i="23"/>
  <c r="E23" i="23"/>
  <c r="C23" i="23"/>
  <c r="E22" i="23"/>
  <c r="C22" i="23"/>
  <c r="E21" i="23"/>
  <c r="C21" i="23"/>
  <c r="E20" i="23"/>
  <c r="C20" i="23"/>
  <c r="E19" i="23"/>
  <c r="C19" i="23"/>
  <c r="E18" i="23"/>
  <c r="C18" i="23"/>
  <c r="E17" i="23"/>
  <c r="C17" i="23"/>
  <c r="E16" i="23"/>
  <c r="C16" i="23"/>
  <c r="E15" i="23"/>
  <c r="C15" i="23"/>
  <c r="E14" i="23"/>
  <c r="C14" i="23"/>
  <c r="E13" i="23"/>
  <c r="C13" i="23"/>
  <c r="G102" i="32"/>
  <c r="G101" i="32"/>
  <c r="G100" i="32"/>
  <c r="G99" i="32"/>
  <c r="G98" i="32"/>
  <c r="G97" i="32"/>
  <c r="G96" i="32"/>
  <c r="G95" i="32"/>
  <c r="G94" i="32"/>
  <c r="G93" i="32"/>
  <c r="G92" i="32"/>
  <c r="G91" i="32"/>
  <c r="G90" i="32"/>
  <c r="G89" i="32"/>
  <c r="G88" i="32"/>
  <c r="G87" i="32"/>
  <c r="G86" i="32"/>
  <c r="G85" i="32"/>
  <c r="G84" i="32"/>
  <c r="G83" i="32"/>
  <c r="G82" i="32"/>
  <c r="G81" i="32"/>
  <c r="G80" i="32"/>
  <c r="G79" i="32"/>
  <c r="G78" i="32"/>
  <c r="G77" i="32"/>
  <c r="G76" i="32"/>
  <c r="G75" i="32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C103" i="23" a="1"/>
  <c r="C103" i="23" s="1"/>
  <c r="E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XEE1" i="15" a="1"/>
  <c r="XEE1" i="15" s="1"/>
  <c r="XED1" i="15"/>
  <c r="XER1" i="32" l="1"/>
  <c r="XER1" i="23"/>
  <c r="S1" i="31"/>
  <c r="G29" i="23"/>
  <c r="H1" i="31" s="1" a="1"/>
  <c r="H1" i="31" s="1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B5" i="23" a="1"/>
  <c r="XEP1" i="23" a="1"/>
  <c r="XEP1" i="23" s="1"/>
  <c r="M1" i="23"/>
  <c r="F1" i="31"/>
  <c r="H5" i="15"/>
  <c r="E9" i="15"/>
  <c r="F9" i="15" s="1" a="1"/>
  <c r="F9" i="15" s="1"/>
  <c r="H6" i="15" a="1"/>
  <c r="XEQ1" i="32"/>
  <c r="E12" i="23"/>
  <c r="C12" i="23"/>
  <c r="D12" i="23" a="1"/>
  <c r="D12" i="23" s="1"/>
  <c r="A12" i="23" s="1"/>
  <c r="C11" i="23"/>
  <c r="D11" i="23" a="1"/>
  <c r="D11" i="23" s="1"/>
  <c r="E11" i="23"/>
  <c r="D12" i="32" a="1"/>
  <c r="D12" i="32" s="1"/>
  <c r="E12" i="32"/>
  <c r="C12" i="32"/>
  <c r="E10" i="32"/>
  <c r="E7" i="32"/>
  <c r="C6" i="32"/>
  <c r="C11" i="32"/>
  <c r="E9" i="32"/>
  <c r="D7" i="32" a="1"/>
  <c r="D7" i="32" s="1"/>
  <c r="D10" i="32" a="1"/>
  <c r="D10" i="32" s="1"/>
  <c r="C10" i="32"/>
  <c r="C9" i="32"/>
  <c r="D8" i="32" a="1"/>
  <c r="D8" i="32" s="1"/>
  <c r="E6" i="32"/>
  <c r="D11" i="32" a="1"/>
  <c r="D11" i="32" s="1"/>
  <c r="D9" i="32" a="1"/>
  <c r="D9" i="32" s="1"/>
  <c r="E8" i="32"/>
  <c r="D6" i="32" a="1"/>
  <c r="D6" i="32" s="1"/>
  <c r="E11" i="32"/>
  <c r="C8" i="32"/>
  <c r="C7" i="32"/>
  <c r="XEQ1" i="23"/>
  <c r="XEP1" i="32"/>
  <c r="B5" i="32"/>
  <c r="D3" i="31" s="1"/>
  <c r="M2" i="41" l="1"/>
  <c r="M3" i="41"/>
  <c r="M4" i="41"/>
  <c r="M5" i="41"/>
  <c r="M6" i="41"/>
  <c r="M7" i="41"/>
  <c r="M8" i="41"/>
  <c r="M9" i="41"/>
  <c r="M10" i="41"/>
  <c r="M11" i="41"/>
  <c r="M12" i="41"/>
  <c r="M13" i="41"/>
  <c r="M14" i="41"/>
  <c r="M15" i="41"/>
  <c r="M16" i="41"/>
  <c r="M17" i="41"/>
  <c r="M18" i="41"/>
  <c r="M19" i="41"/>
  <c r="M20" i="41"/>
  <c r="M21" i="41"/>
  <c r="M22" i="41"/>
  <c r="M25" i="41"/>
  <c r="M26" i="41"/>
  <c r="M28" i="41"/>
  <c r="M31" i="41"/>
  <c r="M24" i="41"/>
  <c r="M30" i="41"/>
  <c r="M27" i="41"/>
  <c r="M29" i="41"/>
  <c r="M23" i="41"/>
  <c r="N2" i="41"/>
  <c r="N4" i="41"/>
  <c r="N5" i="41"/>
  <c r="N7" i="41"/>
  <c r="N10" i="41"/>
  <c r="N12" i="41"/>
  <c r="N15" i="41"/>
  <c r="N17" i="41"/>
  <c r="N20" i="41"/>
  <c r="N23" i="41"/>
  <c r="N26" i="41"/>
  <c r="N29" i="41"/>
  <c r="N9" i="41"/>
  <c r="N18" i="41"/>
  <c r="N24" i="41"/>
  <c r="N27" i="41"/>
  <c r="N30" i="41"/>
  <c r="N13" i="41"/>
  <c r="N21" i="41"/>
  <c r="N3" i="41"/>
  <c r="N6" i="41"/>
  <c r="N8" i="41"/>
  <c r="N11" i="41"/>
  <c r="N14" i="41"/>
  <c r="N16" i="41"/>
  <c r="N19" i="41"/>
  <c r="N22" i="41"/>
  <c r="N25" i="41"/>
  <c r="N28" i="41"/>
  <c r="N31" i="41"/>
  <c r="I11" i="15"/>
  <c r="R2" i="31"/>
  <c r="R56" i="31"/>
  <c r="R55" i="31"/>
  <c r="R54" i="31"/>
  <c r="R53" i="31"/>
  <c r="R52" i="31"/>
  <c r="R51" i="31"/>
  <c r="R50" i="31"/>
  <c r="R49" i="31"/>
  <c r="R48" i="31"/>
  <c r="R47" i="31"/>
  <c r="R46" i="31"/>
  <c r="R45" i="31"/>
  <c r="R44" i="31"/>
  <c r="R43" i="31"/>
  <c r="R42" i="31"/>
  <c r="R41" i="31"/>
  <c r="R40" i="31"/>
  <c r="R39" i="31"/>
  <c r="R38" i="31"/>
  <c r="R37" i="31"/>
  <c r="R36" i="31"/>
  <c r="R35" i="31"/>
  <c r="R34" i="31"/>
  <c r="R33" i="31"/>
  <c r="R32" i="31"/>
  <c r="R31" i="31"/>
  <c r="R30" i="31"/>
  <c r="R29" i="31"/>
  <c r="R28" i="31"/>
  <c r="R27" i="31"/>
  <c r="R26" i="31"/>
  <c r="R25" i="31"/>
  <c r="R24" i="31"/>
  <c r="R23" i="31"/>
  <c r="R22" i="31"/>
  <c r="R21" i="31"/>
  <c r="R20" i="31"/>
  <c r="R19" i="31"/>
  <c r="R18" i="31"/>
  <c r="R17" i="31"/>
  <c r="R16" i="31"/>
  <c r="R15" i="31"/>
  <c r="R14" i="31"/>
  <c r="R11" i="31"/>
  <c r="R10" i="31"/>
  <c r="R8" i="31"/>
  <c r="R6" i="31"/>
  <c r="R4" i="31"/>
  <c r="R12" i="31"/>
  <c r="R9" i="31"/>
  <c r="R7" i="31"/>
  <c r="R5" i="31"/>
  <c r="R3" i="31"/>
  <c r="R13" i="31"/>
  <c r="V2" i="31"/>
  <c r="V56" i="31"/>
  <c r="U56" i="31"/>
  <c r="T56" i="31"/>
  <c r="S56" i="31"/>
  <c r="V55" i="31"/>
  <c r="U55" i="31"/>
  <c r="T55" i="31"/>
  <c r="S55" i="31"/>
  <c r="V54" i="31"/>
  <c r="U54" i="31"/>
  <c r="T54" i="31"/>
  <c r="S54" i="31"/>
  <c r="V53" i="31"/>
  <c r="U53" i="31"/>
  <c r="T53" i="31"/>
  <c r="S53" i="31"/>
  <c r="V52" i="31"/>
  <c r="U52" i="31"/>
  <c r="T52" i="31"/>
  <c r="S52" i="31"/>
  <c r="V51" i="31"/>
  <c r="U51" i="31"/>
  <c r="T51" i="31"/>
  <c r="S51" i="31"/>
  <c r="V50" i="31"/>
  <c r="T50" i="31"/>
  <c r="S50" i="31"/>
  <c r="V49" i="31"/>
  <c r="U49" i="31"/>
  <c r="T49" i="31"/>
  <c r="S49" i="31"/>
  <c r="V48" i="31"/>
  <c r="U48" i="31"/>
  <c r="T48" i="31"/>
  <c r="S48" i="31"/>
  <c r="V47" i="31"/>
  <c r="T47" i="31"/>
  <c r="U46" i="31"/>
  <c r="T45" i="31"/>
  <c r="V44" i="31"/>
  <c r="S44" i="31"/>
  <c r="U43" i="31"/>
  <c r="T42" i="31"/>
  <c r="V41" i="31"/>
  <c r="T40" i="31"/>
  <c r="T39" i="31"/>
  <c r="V38" i="31"/>
  <c r="S38" i="31"/>
  <c r="U37" i="31"/>
  <c r="S37" i="31"/>
  <c r="U36" i="31"/>
  <c r="T35" i="31"/>
  <c r="V34" i="31"/>
  <c r="S34" i="31"/>
  <c r="U33" i="31"/>
  <c r="T32" i="31"/>
  <c r="V31" i="31"/>
  <c r="S31" i="31"/>
  <c r="U30" i="31"/>
  <c r="U29" i="31"/>
  <c r="V28" i="31"/>
  <c r="S28" i="31"/>
  <c r="U27" i="31"/>
  <c r="S27" i="31"/>
  <c r="U26" i="31"/>
  <c r="U25" i="31"/>
  <c r="V24" i="31"/>
  <c r="S24" i="31"/>
  <c r="U23" i="31"/>
  <c r="V22" i="31"/>
  <c r="S22" i="31"/>
  <c r="V21" i="31"/>
  <c r="T16" i="31"/>
  <c r="U15" i="31"/>
  <c r="S15" i="31"/>
  <c r="T14" i="31"/>
  <c r="T13" i="31"/>
  <c r="V12" i="31"/>
  <c r="S12" i="31"/>
  <c r="V11" i="31"/>
  <c r="S11" i="31"/>
  <c r="U10" i="31"/>
  <c r="S10" i="31"/>
  <c r="U9" i="31"/>
  <c r="U8" i="31"/>
  <c r="S7" i="31"/>
  <c r="U6" i="31"/>
  <c r="T4" i="31"/>
  <c r="S3" i="31"/>
  <c r="V5" i="31"/>
  <c r="S4" i="31"/>
  <c r="U3" i="31"/>
  <c r="U47" i="31"/>
  <c r="V46" i="31"/>
  <c r="S46" i="31"/>
  <c r="U45" i="31"/>
  <c r="T44" i="31"/>
  <c r="V43" i="31"/>
  <c r="S43" i="31"/>
  <c r="U42" i="31"/>
  <c r="T41" i="31"/>
  <c r="V40" i="31"/>
  <c r="S40" i="31"/>
  <c r="U39" i="31"/>
  <c r="S39" i="31"/>
  <c r="U38" i="31"/>
  <c r="T37" i="31"/>
  <c r="T36" i="31"/>
  <c r="U35" i="31"/>
  <c r="T34" i="31"/>
  <c r="T33" i="31"/>
  <c r="V32" i="31"/>
  <c r="T31" i="31"/>
  <c r="T30" i="31"/>
  <c r="S29" i="31"/>
  <c r="U28" i="31"/>
  <c r="T27" i="31"/>
  <c r="T26" i="31"/>
  <c r="T25" i="31"/>
  <c r="T24" i="31"/>
  <c r="T23" i="31"/>
  <c r="T22" i="31"/>
  <c r="U21" i="31"/>
  <c r="U20" i="31"/>
  <c r="U19" i="31"/>
  <c r="S19" i="31"/>
  <c r="V18" i="31"/>
  <c r="T18" i="31"/>
  <c r="S18" i="31"/>
  <c r="V17" i="31"/>
  <c r="T17" i="31"/>
  <c r="U16" i="31"/>
  <c r="S16" i="31"/>
  <c r="V15" i="31"/>
  <c r="V14" i="31"/>
  <c r="S14" i="31"/>
  <c r="V13" i="31"/>
  <c r="S13" i="31"/>
  <c r="U12" i="31"/>
  <c r="T11" i="31"/>
  <c r="V10" i="31"/>
  <c r="T9" i="31"/>
  <c r="V8" i="31"/>
  <c r="S8" i="31"/>
  <c r="U7" i="31"/>
  <c r="T6" i="31"/>
  <c r="T5" i="31"/>
  <c r="V4" i="31"/>
  <c r="T3" i="31"/>
  <c r="U50" i="31"/>
  <c r="S47" i="31"/>
  <c r="T46" i="31"/>
  <c r="V45" i="31"/>
  <c r="S45" i="31"/>
  <c r="U44" i="31"/>
  <c r="T43" i="31"/>
  <c r="V42" i="31"/>
  <c r="S42" i="31"/>
  <c r="U41" i="31"/>
  <c r="S41" i="31"/>
  <c r="U40" i="31"/>
  <c r="V39" i="31"/>
  <c r="T38" i="31"/>
  <c r="V37" i="31"/>
  <c r="V36" i="31"/>
  <c r="S36" i="31"/>
  <c r="V35" i="31"/>
  <c r="S35" i="31"/>
  <c r="U34" i="31"/>
  <c r="V33" i="31"/>
  <c r="S33" i="31"/>
  <c r="U32" i="31"/>
  <c r="S32" i="31"/>
  <c r="U31" i="31"/>
  <c r="V30" i="31"/>
  <c r="S30" i="31"/>
  <c r="V29" i="31"/>
  <c r="T29" i="31"/>
  <c r="T28" i="31"/>
  <c r="V27" i="31"/>
  <c r="V26" i="31"/>
  <c r="S26" i="31"/>
  <c r="V25" i="31"/>
  <c r="S25" i="31"/>
  <c r="U24" i="31"/>
  <c r="V23" i="31"/>
  <c r="S23" i="31"/>
  <c r="U22" i="31"/>
  <c r="T21" i="31"/>
  <c r="S21" i="31"/>
  <c r="V20" i="31"/>
  <c r="T20" i="31"/>
  <c r="S20" i="31"/>
  <c r="V19" i="31"/>
  <c r="T19" i="31"/>
  <c r="U18" i="31"/>
  <c r="U17" i="31"/>
  <c r="S17" i="31"/>
  <c r="V16" i="31"/>
  <c r="T15" i="31"/>
  <c r="U14" i="31"/>
  <c r="U13" i="31"/>
  <c r="T12" i="31"/>
  <c r="U11" i="31"/>
  <c r="T10" i="31"/>
  <c r="V9" i="31"/>
  <c r="S9" i="31"/>
  <c r="T8" i="31"/>
  <c r="V7" i="31"/>
  <c r="T7" i="31"/>
  <c r="V6" i="31"/>
  <c r="S6" i="31"/>
  <c r="U5" i="31"/>
  <c r="S5" i="31"/>
  <c r="U4" i="31"/>
  <c r="V3" i="31"/>
  <c r="T2" i="31"/>
  <c r="U2" i="31"/>
  <c r="S2" i="31"/>
  <c r="B5" i="23"/>
  <c r="E10" i="23"/>
  <c r="E9" i="23"/>
  <c r="E8" i="23"/>
  <c r="E7" i="23"/>
  <c r="E6" i="23"/>
  <c r="D10" i="23" a="1"/>
  <c r="D10" i="23" s="1"/>
  <c r="C10" i="23"/>
  <c r="C9" i="23"/>
  <c r="C8" i="23"/>
  <c r="C7" i="23"/>
  <c r="C6" i="23"/>
  <c r="D9" i="23" a="1"/>
  <c r="D9" i="23" s="1"/>
  <c r="D8" i="23" a="1"/>
  <c r="D8" i="23" s="1"/>
  <c r="D6" i="23" a="1"/>
  <c r="D6" i="23" s="1"/>
  <c r="D7" i="23" a="1"/>
  <c r="D7" i="23" s="1"/>
  <c r="I7" i="15"/>
  <c r="E10" i="15"/>
  <c r="F10" i="15" s="1" a="1"/>
  <c r="F10" i="15" s="1"/>
  <c r="H6" i="15"/>
  <c r="A10" i="32"/>
  <c r="A9" i="32"/>
  <c r="A6" i="32"/>
  <c r="A8" i="32"/>
  <c r="A7" i="32"/>
  <c r="A11" i="32"/>
  <c r="A11" i="23"/>
  <c r="D2" i="31"/>
  <c r="C5" i="32" a="1"/>
  <c r="C5" i="32" s="1"/>
  <c r="D5" i="32" a="1"/>
  <c r="D5" i="32" s="1"/>
  <c r="E5" i="32"/>
  <c r="I12" i="15" l="1"/>
  <c r="H11" i="15"/>
  <c r="A10" i="23"/>
  <c r="A9" i="23"/>
  <c r="A8" i="23"/>
  <c r="A7" i="23"/>
  <c r="A6" i="23"/>
  <c r="C5" i="23" a="1"/>
  <c r="C5" i="23" s="1"/>
  <c r="D5" i="23" a="1"/>
  <c r="D5" i="23" s="1"/>
  <c r="E5" i="23"/>
  <c r="I9" i="15" a="1"/>
  <c r="I9" i="15" s="1"/>
  <c r="I10" i="15" a="1"/>
  <c r="I10" i="15" s="1"/>
  <c r="I8" i="15" a="1"/>
  <c r="I8" i="15" s="1"/>
  <c r="H8" i="15" a="1"/>
  <c r="H8" i="15" s="1"/>
  <c r="H7" i="15"/>
  <c r="H9" i="15" a="1"/>
  <c r="H9" i="15" s="1"/>
  <c r="H10" i="15" a="1"/>
  <c r="H10" i="15" s="1"/>
  <c r="J13" i="15" a="1"/>
  <c r="J13" i="15" s="1"/>
  <c r="E11" i="15"/>
  <c r="F11" i="15" s="1" a="1"/>
  <c r="F11" i="15" s="1"/>
  <c r="A5" i="32"/>
  <c r="I13" i="15" s="1" a="1"/>
  <c r="I13" i="15" s="1"/>
  <c r="A5" i="23" l="1"/>
  <c r="H13" i="15" s="1" a="1"/>
  <c r="H13" i="15" s="1"/>
  <c r="H12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<sst xmlns="http://schemas.openxmlformats.org/spreadsheetml/2006/main" count="259" uniqueCount="109">
  <si>
    <t>Task</t>
  </si>
  <si>
    <t>Resource</t>
  </si>
  <si>
    <t>Mature</t>
  </si>
  <si>
    <t>Phase</t>
  </si>
  <si>
    <t>Available Tasks</t>
  </si>
  <si>
    <t>Start</t>
  </si>
  <si>
    <t>Name</t>
  </si>
  <si>
    <t>Phased</t>
  </si>
  <si>
    <t>Marketer</t>
  </si>
  <si>
    <t>Program Management</t>
  </si>
  <si>
    <t>Worksheet</t>
  </si>
  <si>
    <t>Tasks</t>
  </si>
  <si>
    <t>pillar</t>
  </si>
  <si>
    <t>phase</t>
  </si>
  <si>
    <t>Subtask</t>
  </si>
  <si>
    <t>resources</t>
  </si>
  <si>
    <t>subtasks</t>
  </si>
  <si>
    <t>Analyst</t>
  </si>
  <si>
    <t>display</t>
  </si>
  <si>
    <t>On</t>
  </si>
  <si>
    <t>Product Experience</t>
  </si>
  <si>
    <t>Feasibility</t>
  </si>
  <si>
    <t>Design</t>
  </si>
  <si>
    <t>Prototype</t>
  </si>
  <si>
    <t>Market Research</t>
  </si>
  <si>
    <t>Hardware</t>
  </si>
  <si>
    <t>Software</t>
  </si>
  <si>
    <t>Ideation</t>
  </si>
  <si>
    <t>Development</t>
  </si>
  <si>
    <t>Testing</t>
  </si>
  <si>
    <t>qty</t>
  </si>
  <si>
    <t>Finance Support</t>
  </si>
  <si>
    <t>Operations</t>
  </si>
  <si>
    <t>Project Management</t>
  </si>
  <si>
    <t>User journey</t>
  </si>
  <si>
    <t>UX Designer</t>
  </si>
  <si>
    <t>API contract</t>
  </si>
  <si>
    <t>Data model</t>
  </si>
  <si>
    <t>UI Simulation</t>
  </si>
  <si>
    <t>Data Model Mockup</t>
  </si>
  <si>
    <t>Operating Environment</t>
  </si>
  <si>
    <t>Security Hardening</t>
  </si>
  <si>
    <t>Unit Testing</t>
  </si>
  <si>
    <t>Integration Testing</t>
  </si>
  <si>
    <t>Penetration Testing</t>
  </si>
  <si>
    <t>UX Workflow Testing</t>
  </si>
  <si>
    <t>UX Analyst</t>
  </si>
  <si>
    <t>Day 1</t>
  </si>
  <si>
    <t>Day 2</t>
  </si>
  <si>
    <t>Day -1</t>
  </si>
  <si>
    <t>Offer Analyst</t>
  </si>
  <si>
    <t>Day 0 / Packaging</t>
  </si>
  <si>
    <t>Logistics Analyst</t>
  </si>
  <si>
    <t>Finance Analyst</t>
  </si>
  <si>
    <t>Market Analyst</t>
  </si>
  <si>
    <t>Design Review</t>
  </si>
  <si>
    <t>Serviceability Review</t>
  </si>
  <si>
    <t>CNC/3d print</t>
  </si>
  <si>
    <t>Machinist 1</t>
  </si>
  <si>
    <t>Assembly</t>
  </si>
  <si>
    <t>Durability/Stress</t>
  </si>
  <si>
    <t>Factory Flow</t>
  </si>
  <si>
    <t>Pilot Run</t>
  </si>
  <si>
    <t>Workstream</t>
  </si>
  <si>
    <t>Supply Chain</t>
  </si>
  <si>
    <t>Contract Analyst</t>
  </si>
  <si>
    <t>BaseCost</t>
  </si>
  <si>
    <t>Multiplier</t>
  </si>
  <si>
    <t>Periods</t>
  </si>
  <si>
    <t>Quarter</t>
  </si>
  <si>
    <t>Consumer Electronic</t>
  </si>
  <si>
    <t>Quarters</t>
  </si>
  <si>
    <t>End</t>
  </si>
  <si>
    <t>Establish</t>
  </si>
  <si>
    <t>Evolve</t>
  </si>
  <si>
    <t>Grow</t>
  </si>
  <si>
    <t>Order</t>
  </si>
  <si>
    <t>Type</t>
  </si>
  <si>
    <t>Product Manager</t>
  </si>
  <si>
    <t>Manager</t>
  </si>
  <si>
    <t>Manager 2</t>
  </si>
  <si>
    <t>Director</t>
  </si>
  <si>
    <t>Hardware Engineer 3</t>
  </si>
  <si>
    <t>Support Engineer 2</t>
  </si>
  <si>
    <t>Hardware Engineer 2</t>
  </si>
  <si>
    <t>Hardware Engineer 1</t>
  </si>
  <si>
    <t>Software Engineer 2</t>
  </si>
  <si>
    <t>Software Engineer 1</t>
  </si>
  <si>
    <t>Program Manager</t>
  </si>
  <si>
    <t>Project Manager</t>
  </si>
  <si>
    <t>Planner</t>
  </si>
  <si>
    <t>YearlyMin</t>
  </si>
  <si>
    <t>YearlyMax</t>
  </si>
  <si>
    <t>CAD</t>
  </si>
  <si>
    <t>CAD Designer</t>
  </si>
  <si>
    <t>estPerUnit</t>
  </si>
  <si>
    <t>Capex</t>
  </si>
  <si>
    <t>General Capex</t>
  </si>
  <si>
    <t>General Opex</t>
  </si>
  <si>
    <t>Travel</t>
  </si>
  <si>
    <t>Facilities Maintenance</t>
  </si>
  <si>
    <t>Equipment Procurement</t>
  </si>
  <si>
    <t>Equipment Leasing</t>
  </si>
  <si>
    <t>Opex</t>
  </si>
  <si>
    <t>subtask engagements</t>
  </si>
  <si>
    <t>base qty</t>
  </si>
  <si>
    <t>defined</t>
  </si>
  <si>
    <t>Lab Equipment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</si>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</sst>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dd\-mmm\-yyyy"/>
    <numFmt numFmtId="169" formatCode="#&quot; tasks&quot;"/>
    <numFmt numFmtId="170" formatCode="#\ &quot;subtasks&quot;"/>
    <numFmt numFmtId="174" formatCode="#\ &quot;unique resources&quot;"/>
    <numFmt numFmtId="175" formatCode="#.0\ &quot; total resources&quot;"/>
    <numFmt numFmtId="182" formatCode="_(&quot;$&quot;* #,##0_);_(&quot;$&quot;* \(#,##0\);_(&quot;$&quot;* &quot;-&quot;??_);_(@_)"/>
    <numFmt numFmtId="183" formatCode="&quot;$&quot;\ #,###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3" fillId="4" borderId="0" xfId="1" applyFill="1"/>
    <xf numFmtId="164" fontId="0" fillId="0" borderId="0" xfId="0" applyNumberFormat="1"/>
    <xf numFmtId="0" fontId="3" fillId="4" borderId="0" xfId="1" applyFill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shrinkToFit="1"/>
    </xf>
    <xf numFmtId="0" fontId="0" fillId="0" borderId="0" xfId="0" applyAlignment="1">
      <alignment horizontal="right" indent="1"/>
    </xf>
    <xf numFmtId="0" fontId="0" fillId="0" borderId="0" xfId="0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1" fillId="6" borderId="0" xfId="2" applyFill="1" applyAlignment="1" applyProtection="1">
      <alignment horizontal="left" indent="1"/>
      <protection locked="0"/>
    </xf>
    <xf numFmtId="0" fontId="4" fillId="6" borderId="0" xfId="2" applyFont="1" applyFill="1" applyAlignment="1" applyProtection="1">
      <alignment horizontal="left" indent="1"/>
      <protection locked="0"/>
    </xf>
    <xf numFmtId="0" fontId="5" fillId="0" borderId="0" xfId="0" applyFont="1"/>
    <xf numFmtId="0" fontId="3" fillId="0" borderId="0" xfId="0" applyFont="1" applyAlignment="1">
      <alignment shrinkToFit="1"/>
    </xf>
    <xf numFmtId="0" fontId="3" fillId="0" borderId="0" xfId="0" applyFont="1"/>
    <xf numFmtId="0" fontId="2" fillId="0" borderId="0" xfId="0" applyFont="1"/>
    <xf numFmtId="0" fontId="0" fillId="0" borderId="0" xfId="0" applyAlignment="1" applyProtection="1">
      <alignment horizontal="right"/>
      <protection locked="0"/>
    </xf>
    <xf numFmtId="9" fontId="0" fillId="0" borderId="0" xfId="3" applyFont="1" applyProtection="1">
      <protection locked="0"/>
    </xf>
    <xf numFmtId="0" fontId="0" fillId="6" borderId="0" xfId="2" applyFont="1" applyFill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2"/>
      <protection locked="0"/>
    </xf>
    <xf numFmtId="0" fontId="5" fillId="0" borderId="0" xfId="0" applyNumberFormat="1" applyFont="1"/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1" fillId="6" borderId="0" xfId="2" applyNumberFormat="1" applyFill="1" applyAlignment="1" applyProtection="1">
      <alignment horizontal="left" indent="1"/>
    </xf>
    <xf numFmtId="0" fontId="0" fillId="0" borderId="0" xfId="0" applyAlignment="1">
      <alignment horizontal="right" vertical="center" wrapText="1" indent="1"/>
    </xf>
    <xf numFmtId="182" fontId="0" fillId="0" borderId="0" xfId="4" applyNumberFormat="1" applyFont="1" applyAlignment="1">
      <alignment vertical="center" wrapText="1"/>
    </xf>
    <xf numFmtId="182" fontId="0" fillId="0" borderId="0" xfId="4" applyNumberFormat="1" applyFont="1"/>
    <xf numFmtId="182" fontId="5" fillId="0" borderId="0" xfId="4" applyNumberFormat="1" applyFont="1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  <xf numFmtId="0" fontId="3" fillId="5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169" fontId="0" fillId="0" borderId="0" xfId="0" applyNumberFormat="1" applyAlignment="1">
      <alignment horizontal="left" vertical="top" wrapText="1" indent="1"/>
    </xf>
    <xf numFmtId="170" fontId="0" fillId="0" borderId="0" xfId="0" applyNumberFormat="1" applyAlignment="1">
      <alignment horizontal="left" vertical="top" wrapText="1" indent="1"/>
    </xf>
    <xf numFmtId="174" fontId="0" fillId="0" borderId="0" xfId="0" applyNumberFormat="1" applyAlignment="1">
      <alignment horizontal="left" vertical="top" wrapText="1" indent="1"/>
    </xf>
    <xf numFmtId="175" fontId="0" fillId="0" borderId="0" xfId="0" applyNumberFormat="1" applyAlignment="1">
      <alignment horizontal="left" vertical="top" wrapText="1" indent="1"/>
    </xf>
    <xf numFmtId="183" fontId="0" fillId="0" borderId="0" xfId="0" applyNumberFormat="1" applyAlignment="1">
      <alignment horizontal="left" vertical="top" wrapText="1" indent="1"/>
    </xf>
  </cellXfs>
  <cellStyles count="5">
    <cellStyle name="20% - Accent1" xfId="2" builtinId="30"/>
    <cellStyle name="Accent1" xfId="1" builtinId="29"/>
    <cellStyle name="Currency" xfId="4" builtinId="4"/>
    <cellStyle name="Normal" xfId="0" builtinId="0"/>
    <cellStyle name="Percent" xfId="3" builtinId="5"/>
  </cellStyles>
  <dxfs count="46"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182" formatCode="_(&quot;$&quot;* #,##0_);_(&quot;$&quot;* \(#,##0\);_(&quot;$&quot;* &quot;-&quot;??_);_(@_)"/>
    </dxf>
    <dxf>
      <numFmt numFmtId="182" formatCode="_(&quot;$&quot;* #,##0_);_(&quot;$&quot;* \(#,##0\);_(&quot;$&quot;* &quot;-&quot;??_);_(@_)"/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color rgb="FFC00000"/>
      </font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numFmt numFmtId="164" formatCode="dd\-mmm\-yyyy"/>
    </dxf>
    <dxf>
      <alignment horizontal="right" vertical="center" textRotation="0" wrapText="1" indent="1" justifyLastLine="0" shrinkToFit="0" readingOrder="0"/>
    </dxf>
    <dxf>
      <numFmt numFmtId="182" formatCode="_(&quot;$&quot;* #,##0_);_(&quot;$&quot;* \(#,##0\);_(&quot;$&quot;* &quot;-&quot;??_);_(@_)"/>
    </dxf>
    <dxf>
      <alignment horizontal="right" textRotation="0" relativeIndent="1" justifyLastLine="0" shrinkToFit="0" readingOrder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4" formatCode="dd\-mmm\-yyyy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2878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5BEB79-BCFE-C562-B6AC-351148A60791}"/>
            </a:ext>
          </a:extLst>
        </xdr:cNvPr>
        <xdr:cNvSpPr txBox="1"/>
      </xdr:nvSpPr>
      <xdr:spPr>
        <a:xfrm>
          <a:off x="0" y="0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ACF85-7486-4AB4-B211-EEFA41947AD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288BEA-28B6-4048-B9F2-2292F763269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9980-B49F-4A9E-8A9C-E7F7C0F7FE8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317D6A-6A94-480E-8CEC-A8375932003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BEEEA7-09AD-4143-A523-32EA8A94524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9CEAF0-C503-4B53-BCA3-AF598BC513A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2E888-2F62-4A1A-830E-14454E9850A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8F9108-D0DE-443E-A3B3-FFA5DA17FE8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BADBD-78CA-4B45-BDB0-840913A9668F}" name="phases" displayName="phases" ref="B7:F11" totalsRowShown="0">
  <autoFilter ref="B7:F11" xr:uid="{F55BADBD-78CA-4B45-BDB0-840913A9668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7A92762-74C7-4A96-A648-07CEBAD75CA2}" name="Phase" dataDxfId="42"/>
    <tableColumn id="2" xr3:uid="{1EE9DF4E-FC92-44FF-8501-D0FC61B0F25B}" name="Quarters" dataDxfId="41"/>
    <tableColumn id="3" xr3:uid="{2C7BF71D-207D-4E6F-BE5C-293DE5ED028E}" name="Multiplier" dataDxfId="40" dataCellStyle="Percent"/>
    <tableColumn id="4" xr3:uid="{3FBC2DE5-99E6-4C04-A776-AF63B2773877}" name="Start" dataDxfId="43">
      <calculatedColumnFormula>IF(OR($B8="",E$7=""),"",IF(E7="Start",$B$3,$F7+1))</calculatedColumnFormula>
    </tableColumn>
    <tableColumn id="5" xr3:uid="{0B9C6DD4-789D-416F-AA98-B663C3426646}" name="End" dataDxfId="36">
      <calculatedColumnFormula array="1">IF(OR(B8="",F$7=""),"",EDATE(E8,(C8*(_xlfn.SWITCH(B$4,"Year",12,"Quarter",3,"Month",1,"Week",0.25,"Day",12/30)))))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AA9DF2-90F4-4630-B355-B6727B5942B5}" name="resources" displayName="resources" ref="H1:N31" totalsRowShown="0">
  <autoFilter ref="H1:N31" xr:uid="{BDAA9DF2-90F4-4630-B355-B6727B5942B5}"/>
  <tableColumns count="7">
    <tableColumn id="1" xr3:uid="{C2CAE9E7-3334-4641-85B8-965EE05A1FC7}" name="Resource" dataDxfId="39"/>
    <tableColumn id="5" xr3:uid="{3FF523BA-9C40-45F9-BA94-AEC29F43E480}" name="Type" dataDxfId="37"/>
    <tableColumn id="2" xr3:uid="{DA7C5B88-87FB-4A76-AC87-0DFAC8F88036}" name="YearlyMin" dataDxfId="38" dataCellStyle="Currency"/>
    <tableColumn id="3" xr3:uid="{B2FF0A7C-82C3-4474-BE41-45A27A4150A8}" name="YearlyMax" dataDxfId="3" dataCellStyle="Currency"/>
    <tableColumn id="4" xr3:uid="{15821225-40BA-4D05-BB9D-0EAABAB183E1}" name="estPerUnit" dataDxfId="2" dataCellStyle="Currency">
      <calculatedColumnFormula>IFERROR(MEDIAN(resources[[#This Row],[YearlyMin]],resources[[#This Row],[YearlyMax]]),1)</calculatedColumnFormula>
    </tableColumn>
    <tableColumn id="6" xr3:uid="{048ABE93-7D1E-462C-B1CF-124E9B0038E2}" name="subtask engagements" dataDxfId="1">
      <calculatedColumnFormula>COUNTIF(enum!$M:$M,resources[[#This Row],[Resource]])</calculatedColumnFormula>
    </tableColumn>
    <tableColumn id="7" xr3:uid="{2BD88DA2-D493-478A-B63B-C1C365167C9C}" name="base qty" dataDxfId="0">
      <calculatedColumnFormula>SUMIF(enum!$M:$M,resources[[#This Row],[Resource]],enum!$N:$N)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CFEFA-00E6-47EF-8ED0-E19375EE59B3}" name="pillarSummary" displayName="pillarSummary" ref="A1:D3" totalsRowShown="0">
  <autoFilter ref="A1:D3" xr:uid="{AD4CFEFA-00E6-47EF-8ED0-E19375EE59B3}"/>
  <sortState xmlns:xlrd2="http://schemas.microsoft.com/office/spreadsheetml/2017/richdata2" ref="A2:D3">
    <sortCondition ref="A1:A3"/>
  </sortState>
  <tableColumns count="4">
    <tableColumn id="4" xr3:uid="{65BE9FE9-E938-4948-ABB8-EFFDB96EFDFD}" name="Order"/>
    <tableColumn id="1" xr3:uid="{22B34CA9-E5CF-4BEF-BAE8-E9A28FF6AE2A}" name="Worksheet"/>
    <tableColumn id="2" xr3:uid="{E9C78CA3-A236-4B25-A873-D2683F33D92F}" name="Workstream" dataDxfId="45">
      <calculatedColumnFormula array="1">IFERROR(INDIRECT("'"&amp;pillarSummary[[#This Row],[Worksheet]]&amp;"'!B2"),"enter valid worksheet name")</calculatedColumnFormula>
    </tableColumn>
    <tableColumn id="3" xr3:uid="{209EE315-429C-4A4D-9CBD-9F715F102167}" name="Tasks" dataDxfId="44">
      <calculatedColumnFormula>COUNTA(_xlfn.UNIQUE(INDIRECT("'"&amp;pillarSummary[[#This Row],[Worksheet]]&amp;"'!B5:B1000")))-1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A71-EF13-4E3F-8365-3C35DD880165}">
  <sheetPr>
    <tabColor theme="4"/>
  </sheetPr>
  <dimension ref="A1:XEF46"/>
  <sheetViews>
    <sheetView showGridLines="0" tabSelected="1" workbookViewId="0">
      <selection activeCell="D4" sqref="D4"/>
    </sheetView>
  </sheetViews>
  <sheetFormatPr defaultRowHeight="14.35" x14ac:dyDescent="0.5"/>
  <cols>
    <col min="2" max="2" width="18.3515625" bestFit="1" customWidth="1"/>
    <col min="3" max="3" width="10" bestFit="1" customWidth="1"/>
    <col min="4" max="4" width="10.64453125" bestFit="1" customWidth="1"/>
    <col min="5" max="6" width="14.1171875" customWidth="1"/>
    <col min="7" max="7" width="13.05859375" customWidth="1"/>
    <col min="8" max="9" width="37.05859375" style="31" customWidth="1"/>
    <col min="10" max="10" width="34.9375" style="32" customWidth="1"/>
    <col min="11" max="34" width="8.9375" style="32"/>
  </cols>
  <sheetData>
    <row r="1" spans="1:34 16358:16360" x14ac:dyDescent="0.5">
      <c r="XED1" t="str">
        <f>IF($G$23="Off","","Populate additional columns to allow summarization by attributes like organization, department, or owner.")</f>
        <v>Populate additional columns to allow summarization by attributes like organization, department, or owner.</v>
      </c>
      <c r="XEE1" t="e" cm="1">
        <f t="array" ref="XEE1">userSheets</f>
        <v>#NAME?</v>
      </c>
    </row>
    <row r="2" spans="1:34 16358:16360" s="6" customFormat="1" x14ac:dyDescent="0.5">
      <c r="A2" s="5" t="s">
        <v>6</v>
      </c>
      <c r="B2" s="21" t="s">
        <v>70</v>
      </c>
      <c r="E2" s="7"/>
      <c r="F2" s="7"/>
      <c r="G2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XEE2" s="8"/>
      <c r="XEF2" s="7"/>
    </row>
    <row r="3" spans="1:34 16358:16360" x14ac:dyDescent="0.5">
      <c r="A3" s="5" t="s">
        <v>5</v>
      </c>
      <c r="B3" s="26">
        <f ca="1">TODAY()</f>
        <v>45561</v>
      </c>
    </row>
    <row r="4" spans="1:34 16358:16360" x14ac:dyDescent="0.5">
      <c r="A4" s="5" t="s">
        <v>68</v>
      </c>
      <c r="B4" s="13" t="s">
        <v>69</v>
      </c>
    </row>
    <row r="5" spans="1:34 16358:16360" x14ac:dyDescent="0.5">
      <c r="H5" s="33" t="str" cm="1">
        <f t="array" ref="H5:I5">TRANSPOSE(pillarSummary[Worksheet])</f>
        <v>Hardware</v>
      </c>
      <c r="I5" s="33" t="str">
        <v>Software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34 16358:16360" x14ac:dyDescent="0.5">
      <c r="H6" s="24" t="str" cm="1">
        <f t="array" aca="1" ref="H6:I6" ca="1">TRANSPOSE(pillarSummary[Workstream])</f>
        <v>Hardware</v>
      </c>
      <c r="I6" s="24" t="str">
        <f ca="1"/>
        <v>Software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</row>
    <row r="7" spans="1:34 16358:16360" x14ac:dyDescent="0.5">
      <c r="B7" t="s">
        <v>3</v>
      </c>
      <c r="C7" t="s">
        <v>71</v>
      </c>
      <c r="D7" t="s">
        <v>67</v>
      </c>
      <c r="E7" t="s">
        <v>5</v>
      </c>
      <c r="F7" t="s">
        <v>72</v>
      </c>
      <c r="H7" s="25" t="str">
        <f t="shared" ref="H7" ca="1" si="0">IF(H6="","","Measures")</f>
        <v>Measures</v>
      </c>
      <c r="I7" s="25" t="str">
        <f t="shared" ref="I7" ca="1" si="1">IF(I6="","","Measures")</f>
        <v>Measures</v>
      </c>
      <c r="J7" s="25" t="str">
        <f t="shared" ref="I7:AH7" si="2">IF(J6="","","Measures")</f>
        <v/>
      </c>
      <c r="K7" s="25" t="str">
        <f t="shared" ref="K7" si="3">IF(K6="","","Measures")</f>
        <v/>
      </c>
      <c r="L7" s="25" t="str">
        <f t="shared" ref="L7" si="4">IF(L6="","","Measures")</f>
        <v/>
      </c>
      <c r="M7" s="25" t="str">
        <f t="shared" ref="M7" si="5">IF(M6="","","Measures")</f>
        <v/>
      </c>
      <c r="N7" s="25" t="str">
        <f t="shared" ref="N7" si="6">IF(N6="","","Measures")</f>
        <v/>
      </c>
      <c r="O7" s="25" t="str">
        <f t="shared" ref="O7" si="7">IF(O6="","","Measures")</f>
        <v/>
      </c>
      <c r="P7" s="25" t="str">
        <f t="shared" ref="P7" si="8">IF(P6="","","Measures")</f>
        <v/>
      </c>
      <c r="Q7" s="25" t="str">
        <f t="shared" ref="Q7" si="9">IF(Q6="","","Measures")</f>
        <v/>
      </c>
      <c r="R7" s="25" t="str">
        <f t="shared" ref="R7" si="10">IF(R6="","","Measures")</f>
        <v/>
      </c>
      <c r="S7" s="25" t="str">
        <f t="shared" ref="S7" si="11">IF(S6="","","Measures")</f>
        <v/>
      </c>
      <c r="T7" s="25" t="str">
        <f t="shared" ref="T7" si="12">IF(T6="","","Measures")</f>
        <v/>
      </c>
      <c r="U7" s="25" t="str">
        <f t="shared" ref="U7" si="13">IF(U6="","","Measures")</f>
        <v/>
      </c>
      <c r="V7" s="25" t="str">
        <f t="shared" ref="V7" si="14">IF(V6="","","Measures")</f>
        <v/>
      </c>
      <c r="W7" s="25" t="str">
        <f t="shared" ref="W7" si="15">IF(W6="","","Measures")</f>
        <v/>
      </c>
      <c r="X7" s="25" t="str">
        <f t="shared" ref="X7" si="16">IF(X6="","","Measures")</f>
        <v/>
      </c>
      <c r="Y7" s="25" t="str">
        <f t="shared" ref="Y7" si="17">IF(Y6="","","Measures")</f>
        <v/>
      </c>
      <c r="Z7" s="25" t="str">
        <f t="shared" ref="Z7" si="18">IF(Z6="","","Measures")</f>
        <v/>
      </c>
      <c r="AA7" s="25" t="str">
        <f t="shared" ref="AA7" si="19">IF(AA6="","","Measures")</f>
        <v/>
      </c>
      <c r="AB7" s="25" t="str">
        <f t="shared" ref="AB7" si="20">IF(AB6="","","Measures")</f>
        <v/>
      </c>
      <c r="AC7" s="25" t="str">
        <f t="shared" ref="AC7" si="21">IF(AC6="","","Measures")</f>
        <v/>
      </c>
      <c r="AD7" s="25" t="str">
        <f t="shared" ref="AD7" si="22">IF(AD6="","","Measures")</f>
        <v/>
      </c>
      <c r="AE7" s="25" t="str">
        <f t="shared" ref="AE7" si="23">IF(AE6="","","Measures")</f>
        <v/>
      </c>
      <c r="AF7" s="25" t="str">
        <f t="shared" ref="AF7" si="24">IF(AF6="","","Measures")</f>
        <v/>
      </c>
      <c r="AG7" s="25" t="str">
        <f t="shared" ref="AG7" si="25">IF(AG6="","","Measures")</f>
        <v/>
      </c>
      <c r="AH7" s="25" t="str">
        <f t="shared" ref="AH7" si="26">IF(AH6="","","Measures")</f>
        <v/>
      </c>
    </row>
    <row r="8" spans="1:34 16358:16360" x14ac:dyDescent="0.5">
      <c r="B8" s="19" t="s">
        <v>73</v>
      </c>
      <c r="C8" s="12">
        <v>2</v>
      </c>
      <c r="D8" s="20">
        <v>0</v>
      </c>
      <c r="E8" s="4">
        <f ca="1">IF(OR($B8="",E$7=""),"",IF(E7="Start",$B$3,$F7+1))</f>
        <v>45561</v>
      </c>
      <c r="F8" s="4" cm="1">
        <f t="array" aca="1" ref="F8" ca="1">IF(OR(B8="",F$7=""),"",EDATE(E8,(C8*(_xlfn.SWITCH(B$4,"Year",12,"Quarter",3,"Month",1,"Week",0.25,"Day",12/30)))))</f>
        <v>45742</v>
      </c>
      <c r="H8" s="36" cm="1">
        <f t="array" aca="1" ref="H8" ca="1">IF(H6="","",(COUNTA(_xlfn.UNIQUE(_xlfn._xlws.FILTER(enum!$J:$J,enum!$H:$H=H$6)))))</f>
        <v>1</v>
      </c>
      <c r="I8" s="36" cm="1">
        <f t="array" aca="1" ref="I8" ca="1">IF(I6="","",(COUNTA(_xlfn.UNIQUE(_xlfn._xlws.FILTER(enum!$J:$J,enum!$H:$H=I$6)))))</f>
        <v>1</v>
      </c>
      <c r="J8" s="36" t="str" cm="1">
        <f t="array" ref="J8">IF(J6="","",(COUNTA(_xlfn.UNIQUE(_xlfn._xlws.FILTER(enum!$J:$J,enum!$H:$H=J$6)))))</f>
        <v/>
      </c>
      <c r="K8" s="36" t="str" cm="1">
        <f t="array" ref="K8">IF(K6="","",(COUNTA(_xlfn.UNIQUE(_xlfn._xlws.FILTER(enum!$J:$J,enum!$H:$H=K$6)))))</f>
        <v/>
      </c>
      <c r="L8" s="36" t="str" cm="1">
        <f t="array" ref="L8">IF(L6="","",(COUNTA(_xlfn.UNIQUE(_xlfn._xlws.FILTER(enum!$J:$J,enum!$H:$H=L$6)))))</f>
        <v/>
      </c>
      <c r="M8" s="36" t="str" cm="1">
        <f t="array" ref="M8">IF(M6="","",(COUNTA(_xlfn.UNIQUE(_xlfn._xlws.FILTER(enum!$J:$J,enum!$H:$H=M$6)))))</f>
        <v/>
      </c>
      <c r="N8" s="36" t="str" cm="1">
        <f t="array" ref="N8">IF(N6="","",(COUNTA(_xlfn.UNIQUE(_xlfn._xlws.FILTER(enum!$J:$J,enum!$H:$H=N$6)))))</f>
        <v/>
      </c>
      <c r="O8" s="36" t="str" cm="1">
        <f t="array" ref="O8">IF(O6="","",(COUNTA(_xlfn.UNIQUE(_xlfn._xlws.FILTER(enum!$J:$J,enum!$H:$H=O$6)))))</f>
        <v/>
      </c>
      <c r="P8" s="36" t="str" cm="1">
        <f t="array" ref="P8">IF(P6="","",(COUNTA(_xlfn.UNIQUE(_xlfn._xlws.FILTER(enum!$J:$J,enum!$H:$H=P$6)))))</f>
        <v/>
      </c>
      <c r="Q8" s="36" t="str" cm="1">
        <f t="array" ref="Q8">IF(Q6="","",(COUNTA(_xlfn.UNIQUE(_xlfn._xlws.FILTER(enum!$J:$J,enum!$H:$H=Q$6)))))</f>
        <v/>
      </c>
      <c r="R8" s="36" t="str" cm="1">
        <f t="array" ref="R8">IF(R6="","",(COUNTA(_xlfn.UNIQUE(_xlfn._xlws.FILTER(enum!$J:$J,enum!$H:$H=R$6)))))</f>
        <v/>
      </c>
      <c r="S8" s="36" t="str" cm="1">
        <f t="array" ref="S8">IF(S6="","",(COUNTA(_xlfn.UNIQUE(_xlfn._xlws.FILTER(enum!$J:$J,enum!$H:$H=S$6)))))</f>
        <v/>
      </c>
      <c r="T8" s="36" t="str" cm="1">
        <f t="array" ref="T8">IF(T6="","",(COUNTA(_xlfn.UNIQUE(_xlfn._xlws.FILTER(enum!$J:$J,enum!$H:$H=T$6)))))</f>
        <v/>
      </c>
      <c r="U8" s="36" t="str" cm="1">
        <f t="array" ref="U8">IF(U6="","",(COUNTA(_xlfn.UNIQUE(_xlfn._xlws.FILTER(enum!$J:$J,enum!$H:$H=U$6)))))</f>
        <v/>
      </c>
      <c r="V8" s="36" t="str" cm="1">
        <f t="array" ref="V8">IF(V6="","",(COUNTA(_xlfn.UNIQUE(_xlfn._xlws.FILTER(enum!$J:$J,enum!$H:$H=V$6)))))</f>
        <v/>
      </c>
      <c r="W8" s="36" t="str" cm="1">
        <f t="array" ref="W8">IF(W6="","",(COUNTA(_xlfn.UNIQUE(_xlfn._xlws.FILTER(enum!$J:$J,enum!$H:$H=W$6)))))</f>
        <v/>
      </c>
      <c r="X8" s="36" t="str" cm="1">
        <f t="array" ref="X8">IF(X6="","",(COUNTA(_xlfn.UNIQUE(_xlfn._xlws.FILTER(enum!$J:$J,enum!$H:$H=X$6)))))</f>
        <v/>
      </c>
      <c r="Y8" s="36" t="str" cm="1">
        <f t="array" ref="Y8">IF(Y6="","",(COUNTA(_xlfn.UNIQUE(_xlfn._xlws.FILTER(enum!$J:$J,enum!$H:$H=Y$6)))))</f>
        <v/>
      </c>
      <c r="Z8" s="36" t="str" cm="1">
        <f t="array" ref="Z8">IF(Z6="","",(COUNTA(_xlfn.UNIQUE(_xlfn._xlws.FILTER(enum!$J:$J,enum!$H:$H=Z$6)))))</f>
        <v/>
      </c>
      <c r="AA8" s="36" t="str" cm="1">
        <f t="array" ref="AA8">IF(AA6="","",(COUNTA(_xlfn.UNIQUE(_xlfn._xlws.FILTER(enum!$J:$J,enum!$H:$H=AA$6)))))</f>
        <v/>
      </c>
      <c r="AB8" s="36" t="str" cm="1">
        <f t="array" ref="AB8">IF(AB6="","",(COUNTA(_xlfn.UNIQUE(_xlfn._xlws.FILTER(enum!$J:$J,enum!$H:$H=AB$6)))))</f>
        <v/>
      </c>
      <c r="AC8" s="36" t="str" cm="1">
        <f t="array" ref="AC8">IF(AC6="","",(COUNTA(_xlfn.UNIQUE(_xlfn._xlws.FILTER(enum!$J:$J,enum!$H:$H=AC$6)))))</f>
        <v/>
      </c>
      <c r="AD8" s="36" t="str" cm="1">
        <f t="array" ref="AD8">IF(AD6="","",(COUNTA(_xlfn.UNIQUE(_xlfn._xlws.FILTER(enum!$J:$J,enum!$H:$H=AD$6)))))</f>
        <v/>
      </c>
      <c r="AE8" s="36" t="str" cm="1">
        <f t="array" ref="AE8">IF(AE6="","",(COUNTA(_xlfn.UNIQUE(_xlfn._xlws.FILTER(enum!$J:$J,enum!$H:$H=AE$6)))))</f>
        <v/>
      </c>
      <c r="AF8" s="36" t="str" cm="1">
        <f t="array" ref="AF8">IF(AF6="","",(COUNTA(_xlfn.UNIQUE(_xlfn._xlws.FILTER(enum!$J:$J,enum!$H:$H=AF$6)))))</f>
        <v/>
      </c>
      <c r="AG8" s="36" t="str" cm="1">
        <f t="array" ref="AG8">IF(AG6="","",(COUNTA(_xlfn.UNIQUE(_xlfn._xlws.FILTER(enum!$J:$J,enum!$H:$H=AG$6)))))</f>
        <v/>
      </c>
      <c r="AH8" s="36" t="str" cm="1">
        <f t="array" ref="AH8">IF(AH6="","",(COUNTA(_xlfn.UNIQUE(_xlfn._xlws.FILTER(enum!$J:$J,enum!$H:$H=AH$6)))))</f>
        <v/>
      </c>
    </row>
    <row r="9" spans="1:34 16358:16360" x14ac:dyDescent="0.5">
      <c r="B9" s="19" t="s">
        <v>74</v>
      </c>
      <c r="C9" s="12">
        <v>4</v>
      </c>
      <c r="D9" s="20">
        <v>0.06</v>
      </c>
      <c r="E9" s="4">
        <f ca="1">IF(OR($B9="",E$7=""),"",IF(E8="Start",$B$3,$F8+1))</f>
        <v>45743</v>
      </c>
      <c r="F9" s="4" cm="1">
        <f t="array" aca="1" ref="F9" ca="1">IF(OR(B9="",F$7=""),"",EDATE(E9,(C9*(_xlfn.SWITCH(B$4,"Year",12,"Quarter",3,"Month",1,"Week",0.25,"Day",12/30)))))</f>
        <v>46108</v>
      </c>
      <c r="H9" s="37" cm="1">
        <f t="array" aca="1" ref="H9" ca="1">IF(H6="","",(COUNTA(_xlfn.UNIQUE(_xlfn._xlws.FILTER(enum!$K:$K,enum!$H:$H=H$6)))))</f>
        <v>6</v>
      </c>
      <c r="I9" s="37" cm="1">
        <f t="array" aca="1" ref="I9" ca="1">IF(I6="","",(COUNTA(_xlfn.UNIQUE(_xlfn._xlws.FILTER(enum!$K:$K,enum!$H:$H=I$6)))))</f>
        <v>6</v>
      </c>
      <c r="J9" s="37" t="str" cm="1">
        <f t="array" ref="J9">IF(J6="","",(COUNTA(_xlfn.UNIQUE(_xlfn._xlws.FILTER(enum!$K:$K,enum!$H:$H=J$6)))))</f>
        <v/>
      </c>
      <c r="K9" s="37" t="str" cm="1">
        <f t="array" ref="K9">IF(K6="","",(COUNTA(_xlfn.UNIQUE(_xlfn._xlws.FILTER(enum!$K:$K,enum!$H:$H=K$6)))))</f>
        <v/>
      </c>
      <c r="L9" s="37" t="str" cm="1">
        <f t="array" ref="L9">IF(L6="","",(COUNTA(_xlfn.UNIQUE(_xlfn._xlws.FILTER(enum!$K:$K,enum!$H:$H=L$6)))))</f>
        <v/>
      </c>
      <c r="M9" s="37" t="str" cm="1">
        <f t="array" ref="M9">IF(M6="","",(COUNTA(_xlfn.UNIQUE(_xlfn._xlws.FILTER(enum!$K:$K,enum!$H:$H=M$6)))))</f>
        <v/>
      </c>
      <c r="N9" s="37" t="str" cm="1">
        <f t="array" ref="N9">IF(N6="","",(COUNTA(_xlfn.UNIQUE(_xlfn._xlws.FILTER(enum!$K:$K,enum!$H:$H=N$6)))))</f>
        <v/>
      </c>
      <c r="O9" s="37" t="str" cm="1">
        <f t="array" ref="O9">IF(O6="","",(COUNTA(_xlfn.UNIQUE(_xlfn._xlws.FILTER(enum!$K:$K,enum!$H:$H=O$6)))))</f>
        <v/>
      </c>
      <c r="P9" s="37" t="str" cm="1">
        <f t="array" ref="P9">IF(P6="","",(COUNTA(_xlfn.UNIQUE(_xlfn._xlws.FILTER(enum!$K:$K,enum!$H:$H=P$6)))))</f>
        <v/>
      </c>
      <c r="Q9" s="37" t="str" cm="1">
        <f t="array" ref="Q9">IF(Q6="","",(COUNTA(_xlfn.UNIQUE(_xlfn._xlws.FILTER(enum!$K:$K,enum!$H:$H=Q$6)))))</f>
        <v/>
      </c>
      <c r="R9" s="37" t="str" cm="1">
        <f t="array" ref="R9">IF(R6="","",(COUNTA(_xlfn.UNIQUE(_xlfn._xlws.FILTER(enum!$K:$K,enum!$H:$H=R$6)))))</f>
        <v/>
      </c>
      <c r="S9" s="37" t="str" cm="1">
        <f t="array" ref="S9">IF(S6="","",(COUNTA(_xlfn.UNIQUE(_xlfn._xlws.FILTER(enum!$K:$K,enum!$H:$H=S$6)))))</f>
        <v/>
      </c>
      <c r="T9" s="37" t="str" cm="1">
        <f t="array" ref="T9">IF(T6="","",(COUNTA(_xlfn.UNIQUE(_xlfn._xlws.FILTER(enum!$K:$K,enum!$H:$H=T$6)))))</f>
        <v/>
      </c>
      <c r="U9" s="37" t="str" cm="1">
        <f t="array" ref="U9">IF(U6="","",(COUNTA(_xlfn.UNIQUE(_xlfn._xlws.FILTER(enum!$K:$K,enum!$H:$H=U$6)))))</f>
        <v/>
      </c>
      <c r="V9" s="37" t="str" cm="1">
        <f t="array" ref="V9">IF(V6="","",(COUNTA(_xlfn.UNIQUE(_xlfn._xlws.FILTER(enum!$K:$K,enum!$H:$H=V$6)))))</f>
        <v/>
      </c>
      <c r="W9" s="37" t="str" cm="1">
        <f t="array" ref="W9">IF(W6="","",(COUNTA(_xlfn.UNIQUE(_xlfn._xlws.FILTER(enum!$K:$K,enum!$H:$H=W$6)))))</f>
        <v/>
      </c>
      <c r="X9" s="37" t="str" cm="1">
        <f t="array" ref="X9">IF(X6="","",(COUNTA(_xlfn.UNIQUE(_xlfn._xlws.FILTER(enum!$K:$K,enum!$H:$H=X$6)))))</f>
        <v/>
      </c>
      <c r="Y9" s="37" t="str" cm="1">
        <f t="array" ref="Y9">IF(Y6="","",(COUNTA(_xlfn.UNIQUE(_xlfn._xlws.FILTER(enum!$K:$K,enum!$H:$H=Y$6)))))</f>
        <v/>
      </c>
      <c r="Z9" s="37" t="str" cm="1">
        <f t="array" ref="Z9">IF(Z6="","",(COUNTA(_xlfn.UNIQUE(_xlfn._xlws.FILTER(enum!$K:$K,enum!$H:$H=Z$6)))))</f>
        <v/>
      </c>
      <c r="AA9" s="37" t="str" cm="1">
        <f t="array" ref="AA9">IF(AA6="","",(COUNTA(_xlfn.UNIQUE(_xlfn._xlws.FILTER(enum!$K:$K,enum!$H:$H=AA$6)))))</f>
        <v/>
      </c>
      <c r="AB9" s="37" t="str" cm="1">
        <f t="array" ref="AB9">IF(AB6="","",(COUNTA(_xlfn.UNIQUE(_xlfn._xlws.FILTER(enum!$K:$K,enum!$H:$H=AB$6)))))</f>
        <v/>
      </c>
      <c r="AC9" s="37" t="str" cm="1">
        <f t="array" ref="AC9">IF(AC6="","",(COUNTA(_xlfn.UNIQUE(_xlfn._xlws.FILTER(enum!$K:$K,enum!$H:$H=AC$6)))))</f>
        <v/>
      </c>
      <c r="AD9" s="37" t="str" cm="1">
        <f t="array" ref="AD9">IF(AD6="","",(COUNTA(_xlfn.UNIQUE(_xlfn._xlws.FILTER(enum!$K:$K,enum!$H:$H=AD$6)))))</f>
        <v/>
      </c>
      <c r="AE9" s="37" t="str" cm="1">
        <f t="array" ref="AE9">IF(AE6="","",(COUNTA(_xlfn.UNIQUE(_xlfn._xlws.FILTER(enum!$K:$K,enum!$H:$H=AE$6)))))</f>
        <v/>
      </c>
      <c r="AF9" s="37" t="str" cm="1">
        <f t="array" ref="AF9">IF(AF6="","",(COUNTA(_xlfn.UNIQUE(_xlfn._xlws.FILTER(enum!$K:$K,enum!$H:$H=AF$6)))))</f>
        <v/>
      </c>
      <c r="AG9" s="37" t="str" cm="1">
        <f t="array" ref="AG9">IF(AG6="","",(COUNTA(_xlfn.UNIQUE(_xlfn._xlws.FILTER(enum!$K:$K,enum!$H:$H=AG$6)))))</f>
        <v/>
      </c>
      <c r="AH9" s="37" t="str" cm="1">
        <f t="array" ref="AH9">IF(AH6="","",(COUNTA(_xlfn.UNIQUE(_xlfn._xlws.FILTER(enum!$K:$K,enum!$H:$H=AH$6)))))</f>
        <v/>
      </c>
    </row>
    <row r="10" spans="1:34 16358:16360" x14ac:dyDescent="0.5">
      <c r="B10" s="19" t="s">
        <v>75</v>
      </c>
      <c r="C10" s="12">
        <v>8</v>
      </c>
      <c r="D10" s="20">
        <v>0.2</v>
      </c>
      <c r="E10" s="4">
        <f ca="1">IF(OR($B10="",E$7=""),"",IF(E9="Start",$B$3,$F9+1))</f>
        <v>46109</v>
      </c>
      <c r="F10" s="4" cm="1">
        <f t="array" aca="1" ref="F10" ca="1">IF(OR(B10="",F$7=""),"",EDATE(E10,(C10*(_xlfn.SWITCH(B$4,"Year",12,"Quarter",3,"Month",1,"Week",0.25,"Day",12/30)))))</f>
        <v>46840</v>
      </c>
      <c r="H10" s="38" cm="1">
        <f t="array" aca="1" ref="H10" ca="1">IF(H6="","",COUNTA(_xlfn.UNIQUE(_xlfn._xlws.FILTER(enum!$L:$L,enum!$H:$H=H$6))))</f>
        <v>21</v>
      </c>
      <c r="I10" s="38" cm="1">
        <f t="array" aca="1" ref="I10" ca="1">IF(I6="","",COUNTA(_xlfn.UNIQUE(_xlfn._xlws.FILTER(enum!$L:$L,enum!$H:$H=I$6))))</f>
        <v>18</v>
      </c>
      <c r="J10" s="38" t="str" cm="1">
        <f t="array" ref="J10">IF(J6="","",COUNTA(_xlfn.UNIQUE(_xlfn._xlws.FILTER(enum!$L:$L,enum!$H:$H=J$6))))</f>
        <v/>
      </c>
      <c r="K10" s="38" t="str" cm="1">
        <f t="array" ref="K10">IF(K6="","",COUNTA(_xlfn.UNIQUE(_xlfn._xlws.FILTER(enum!$L:$L,enum!$H:$H=K$6))))</f>
        <v/>
      </c>
      <c r="L10" s="38" t="str" cm="1">
        <f t="array" ref="L10">IF(L6="","",COUNTA(_xlfn.UNIQUE(_xlfn._xlws.FILTER(enum!$L:$L,enum!$H:$H=L$6))))</f>
        <v/>
      </c>
      <c r="M10" s="38" t="str" cm="1">
        <f t="array" ref="M10">IF(M6="","",COUNTA(_xlfn.UNIQUE(_xlfn._xlws.FILTER(enum!$L:$L,enum!$H:$H=M$6))))</f>
        <v/>
      </c>
      <c r="N10" s="38" t="str" cm="1">
        <f t="array" ref="N10">IF(N6="","",COUNTA(_xlfn.UNIQUE(_xlfn._xlws.FILTER(enum!$L:$L,enum!$H:$H=N$6))))</f>
        <v/>
      </c>
      <c r="O10" s="38" t="str" cm="1">
        <f t="array" ref="O10">IF(O6="","",COUNTA(_xlfn.UNIQUE(_xlfn._xlws.FILTER(enum!$L:$L,enum!$H:$H=O$6))))</f>
        <v/>
      </c>
      <c r="P10" s="38" t="str" cm="1">
        <f t="array" ref="P10">IF(P6="","",COUNTA(_xlfn.UNIQUE(_xlfn._xlws.FILTER(enum!$L:$L,enum!$H:$H=P$6))))</f>
        <v/>
      </c>
      <c r="Q10" s="38" t="str" cm="1">
        <f t="array" ref="Q10">IF(Q6="","",COUNTA(_xlfn.UNIQUE(_xlfn._xlws.FILTER(enum!$L:$L,enum!$H:$H=Q$6))))</f>
        <v/>
      </c>
      <c r="R10" s="38" t="str" cm="1">
        <f t="array" ref="R10">IF(R6="","",COUNTA(_xlfn.UNIQUE(_xlfn._xlws.FILTER(enum!$L:$L,enum!$H:$H=R$6))))</f>
        <v/>
      </c>
      <c r="S10" s="38" t="str" cm="1">
        <f t="array" ref="S10">IF(S6="","",COUNTA(_xlfn.UNIQUE(_xlfn._xlws.FILTER(enum!$L:$L,enum!$H:$H=S$6))))</f>
        <v/>
      </c>
      <c r="T10" s="38" t="str" cm="1">
        <f t="array" ref="T10">IF(T6="","",COUNTA(_xlfn.UNIQUE(_xlfn._xlws.FILTER(enum!$L:$L,enum!$H:$H=T$6))))</f>
        <v/>
      </c>
      <c r="U10" s="38" t="str" cm="1">
        <f t="array" ref="U10">IF(U6="","",COUNTA(_xlfn.UNIQUE(_xlfn._xlws.FILTER(enum!$L:$L,enum!$H:$H=U$6))))</f>
        <v/>
      </c>
      <c r="V10" s="38" t="str" cm="1">
        <f t="array" ref="V10">IF(V6="","",COUNTA(_xlfn.UNIQUE(_xlfn._xlws.FILTER(enum!$L:$L,enum!$H:$H=V$6))))</f>
        <v/>
      </c>
      <c r="W10" s="38" t="str" cm="1">
        <f t="array" ref="W10">IF(W6="","",COUNTA(_xlfn.UNIQUE(_xlfn._xlws.FILTER(enum!$L:$L,enum!$H:$H=W$6))))</f>
        <v/>
      </c>
      <c r="X10" s="38" t="str" cm="1">
        <f t="array" ref="X10">IF(X6="","",COUNTA(_xlfn.UNIQUE(_xlfn._xlws.FILTER(enum!$L:$L,enum!$H:$H=X$6))))</f>
        <v/>
      </c>
      <c r="Y10" s="38" t="str" cm="1">
        <f t="array" ref="Y10">IF(Y6="","",COUNTA(_xlfn.UNIQUE(_xlfn._xlws.FILTER(enum!$L:$L,enum!$H:$H=Y$6))))</f>
        <v/>
      </c>
      <c r="Z10" s="38" t="str" cm="1">
        <f t="array" ref="Z10">IF(Z6="","",COUNTA(_xlfn.UNIQUE(_xlfn._xlws.FILTER(enum!$L:$L,enum!$H:$H=Z$6))))</f>
        <v/>
      </c>
      <c r="AA10" s="38" t="str" cm="1">
        <f t="array" ref="AA10">IF(AA6="","",COUNTA(_xlfn.UNIQUE(_xlfn._xlws.FILTER(enum!$L:$L,enum!$H:$H=AA$6))))</f>
        <v/>
      </c>
      <c r="AB10" s="38" t="str" cm="1">
        <f t="array" ref="AB10">IF(AB6="","",COUNTA(_xlfn.UNIQUE(_xlfn._xlws.FILTER(enum!$L:$L,enum!$H:$H=AB$6))))</f>
        <v/>
      </c>
      <c r="AC10" s="38" t="str" cm="1">
        <f t="array" ref="AC10">IF(AC6="","",COUNTA(_xlfn.UNIQUE(_xlfn._xlws.FILTER(enum!$L:$L,enum!$H:$H=AC$6))))</f>
        <v/>
      </c>
      <c r="AD10" s="38" t="str" cm="1">
        <f t="array" ref="AD10">IF(AD6="","",COUNTA(_xlfn.UNIQUE(_xlfn._xlws.FILTER(enum!$L:$L,enum!$H:$H=AD$6))))</f>
        <v/>
      </c>
      <c r="AE10" s="38" t="str" cm="1">
        <f t="array" ref="AE10">IF(AE6="","",COUNTA(_xlfn.UNIQUE(_xlfn._xlws.FILTER(enum!$L:$L,enum!$H:$H=AE$6))))</f>
        <v/>
      </c>
      <c r="AF10" s="38" t="str" cm="1">
        <f t="array" ref="AF10">IF(AF6="","",COUNTA(_xlfn.UNIQUE(_xlfn._xlws.FILTER(enum!$L:$L,enum!$H:$H=AF$6))))</f>
        <v/>
      </c>
      <c r="AG10" s="38" t="str" cm="1">
        <f t="array" ref="AG10">IF(AG6="","",COUNTA(_xlfn.UNIQUE(_xlfn._xlws.FILTER(enum!$L:$L,enum!$H:$H=AG$6))))</f>
        <v/>
      </c>
      <c r="AH10" s="38" t="str" cm="1">
        <f t="array" ref="AH10">IF(AH6="","",COUNTA(_xlfn.UNIQUE(_xlfn._xlws.FILTER(enum!$L:$L,enum!$H:$H=AH$6))))</f>
        <v/>
      </c>
    </row>
    <row r="11" spans="1:34 16358:16360" x14ac:dyDescent="0.5">
      <c r="B11" s="19" t="s">
        <v>2</v>
      </c>
      <c r="C11" s="12">
        <v>8</v>
      </c>
      <c r="D11" s="20">
        <v>-0.05</v>
      </c>
      <c r="E11" s="4">
        <f ca="1">IF(OR($B11="",E$7=""),"",IF(E10="Start",$B$3,$F10+1))</f>
        <v>46841</v>
      </c>
      <c r="F11" s="4" cm="1">
        <f t="array" aca="1" ref="F11" ca="1">IF(OR(B11="",F$7=""),"",EDATE(E11,(C11*(_xlfn.SWITCH(B$4,"Year",12,"Quarter",3,"Month",1,"Week",0.25,"Day",12/30)))))</f>
        <v>47571</v>
      </c>
      <c r="H11" s="39">
        <f ca="1">IF(H6="","",(SUMIFS(enum!$N:$N,enum!$H:$H,Workstreams!H$6)))</f>
        <v>175015.15</v>
      </c>
      <c r="I11" s="39">
        <f ca="1">IF(I6="","",(SUMIFS(enum!$N:$N,enum!$H:$H,Workstreams!I$6)))</f>
        <v>2507.9499999999998</v>
      </c>
      <c r="J11" s="39" t="str">
        <f>IF(J6="","",(SUMIFS(enum!$N:$N,enum!$H:$H,Workstreams!J$6)))</f>
        <v/>
      </c>
      <c r="K11" s="39" t="str">
        <f>IF(K6="","",(SUMIFS(enum!$N:$N,enum!$H:$H,Workstreams!K$6)))</f>
        <v/>
      </c>
      <c r="L11" s="39" t="str">
        <f>IF(L6="","",(SUMIFS(enum!$N:$N,enum!$H:$H,Workstreams!L$6)))</f>
        <v/>
      </c>
      <c r="M11" s="39" t="str">
        <f>IF(M6="","",(SUMIFS(enum!$N:$N,enum!$H:$H,Workstreams!M$6)))</f>
        <v/>
      </c>
      <c r="N11" s="39" t="str">
        <f>IF(N6="","",(SUMIFS(enum!$N:$N,enum!$H:$H,Workstreams!N$6)))</f>
        <v/>
      </c>
      <c r="O11" s="39" t="str">
        <f>IF(O6="","",(SUMIFS(enum!$N:$N,enum!$H:$H,Workstreams!O$6)))</f>
        <v/>
      </c>
      <c r="P11" s="39" t="str">
        <f>IF(P6="","",(SUMIFS(enum!$N:$N,enum!$H:$H,Workstreams!P$6)))</f>
        <v/>
      </c>
      <c r="Q11" s="39" t="str">
        <f>IF(Q6="","",(SUMIFS(enum!$N:$N,enum!$H:$H,Workstreams!Q$6)))</f>
        <v/>
      </c>
      <c r="R11" s="39" t="str">
        <f>IF(R6="","",(SUMIFS(enum!$N:$N,enum!$H:$H,Workstreams!R$6)))</f>
        <v/>
      </c>
      <c r="S11" s="39" t="str">
        <f>IF(S6="","",(SUMIFS(enum!$N:$N,enum!$H:$H,Workstreams!S$6)))</f>
        <v/>
      </c>
      <c r="T11" s="39" t="str">
        <f>IF(T6="","",(SUMIFS(enum!$N:$N,enum!$H:$H,Workstreams!T$6)))</f>
        <v/>
      </c>
      <c r="U11" s="39" t="str">
        <f>IF(U6="","",(SUMIFS(enum!$N:$N,enum!$H:$H,Workstreams!U$6)))</f>
        <v/>
      </c>
      <c r="V11" s="39" t="str">
        <f>IF(V6="","",(SUMIFS(enum!$N:$N,enum!$H:$H,Workstreams!V$6)))</f>
        <v/>
      </c>
      <c r="W11" s="39" t="str">
        <f>IF(W6="","",(SUMIFS(enum!$N:$N,enum!$H:$H,Workstreams!W$6)))</f>
        <v/>
      </c>
      <c r="X11" s="39" t="str">
        <f>IF(X6="","",(SUMIFS(enum!$N:$N,enum!$H:$H,Workstreams!X$6)))</f>
        <v/>
      </c>
      <c r="Y11" s="39" t="str">
        <f>IF(Y6="","",(SUMIFS(enum!$N:$N,enum!$H:$H,Workstreams!Y$6)))</f>
        <v/>
      </c>
      <c r="Z11" s="39" t="str">
        <f>IF(Z6="","",(SUMIFS(enum!$N:$N,enum!$H:$H,Workstreams!Z$6)))</f>
        <v/>
      </c>
      <c r="AA11" s="39" t="str">
        <f>IF(AA6="","",(SUMIFS(enum!$N:$N,enum!$H:$H,Workstreams!AA$6)))</f>
        <v/>
      </c>
      <c r="AB11" s="39" t="str">
        <f>IF(AB6="","",(SUMIFS(enum!$N:$N,enum!$H:$H,Workstreams!AB$6)))</f>
        <v/>
      </c>
      <c r="AC11" s="39" t="str">
        <f>IF(AC6="","",(SUMIFS(enum!$N:$N,enum!$H:$H,Workstreams!AC$6)))</f>
        <v/>
      </c>
      <c r="AD11" s="39" t="str">
        <f>IF(AD6="","",(SUMIFS(enum!$N:$N,enum!$H:$H,Workstreams!AD$6)))</f>
        <v/>
      </c>
      <c r="AE11" s="39" t="str">
        <f>IF(AE6="","",(SUMIFS(enum!$N:$N,enum!$H:$H,Workstreams!AE$6)))</f>
        <v/>
      </c>
      <c r="AF11" s="39" t="str">
        <f>IF(AF6="","",(SUMIFS(enum!$N:$N,enum!$H:$H,Workstreams!AF$6)))</f>
        <v/>
      </c>
      <c r="AG11" s="39" t="str">
        <f>IF(AG6="","",(SUMIFS(enum!$N:$N,enum!$H:$H,Workstreams!AG$6)))</f>
        <v/>
      </c>
      <c r="AH11" s="39" t="str">
        <f>IF(AH6="","",(SUMIFS(enum!$N:$N,enum!$H:$H,Workstreams!AH$6)))</f>
        <v/>
      </c>
    </row>
    <row r="12" spans="1:34 16358:16360" x14ac:dyDescent="0.5">
      <c r="H12" s="40">
        <f ca="1">IF(H6="","",(SUMIFS(enum!$R:$R,enum!$H:$H,Workstreams!H$6)))</f>
        <v>1847000</v>
      </c>
      <c r="I12" s="40">
        <f ca="1">IF(I6="","",(SUMIFS(enum!$R:$R,enum!$H:$H,Workstreams!I$6)))</f>
        <v>965500</v>
      </c>
      <c r="J12" s="40" t="str">
        <f>IF(J6="","",(SUMIFS(enum!$R:$R,enum!$H:$H,Workstreams!J$6)))</f>
        <v/>
      </c>
      <c r="K12" s="40" t="str">
        <f>IF(K6="","",(SUMIFS(enum!$R:$R,enum!$H:$H,Workstreams!K$6)))</f>
        <v/>
      </c>
      <c r="L12" s="40" t="str">
        <f>IF(L6="","",(SUMIFS(enum!$R:$R,enum!$H:$H,Workstreams!L$6)))</f>
        <v/>
      </c>
      <c r="M12" s="40" t="str">
        <f>IF(M6="","",(SUMIFS(enum!$R:$R,enum!$H:$H,Workstreams!M$6)))</f>
        <v/>
      </c>
      <c r="N12" s="40" t="str">
        <f>IF(N6="","",(SUMIFS(enum!$R:$R,enum!$H:$H,Workstreams!N$6)))</f>
        <v/>
      </c>
      <c r="O12" s="40" t="str">
        <f>IF(O6="","",(SUMIFS(enum!$R:$R,enum!$H:$H,Workstreams!O$6)))</f>
        <v/>
      </c>
      <c r="P12" s="40" t="str">
        <f>IF(P6="","",(SUMIFS(enum!$R:$R,enum!$H:$H,Workstreams!P$6)))</f>
        <v/>
      </c>
      <c r="Q12" s="40" t="str">
        <f>IF(Q6="","",(SUMIFS(enum!$R:$R,enum!$H:$H,Workstreams!Q$6)))</f>
        <v/>
      </c>
      <c r="R12" s="40" t="str">
        <f>IF(R6="","",(SUMIFS(enum!$R:$R,enum!$H:$H,Workstreams!R$6)))</f>
        <v/>
      </c>
      <c r="S12" s="40" t="str">
        <f>IF(S6="","",(SUMIFS(enum!$R:$R,enum!$H:$H,Workstreams!S$6)))</f>
        <v/>
      </c>
      <c r="T12" s="40" t="str">
        <f>IF(T6="","",(SUMIFS(enum!$R:$R,enum!$H:$H,Workstreams!T$6)))</f>
        <v/>
      </c>
      <c r="U12" s="40" t="str">
        <f>IF(U6="","",(SUMIFS(enum!$R:$R,enum!$H:$H,Workstreams!U$6)))</f>
        <v/>
      </c>
      <c r="V12" s="40" t="str">
        <f>IF(V6="","",(SUMIFS(enum!$R:$R,enum!$H:$H,Workstreams!V$6)))</f>
        <v/>
      </c>
      <c r="W12" s="40" t="str">
        <f>IF(W6="","",(SUMIFS(enum!$R:$R,enum!$H:$H,Workstreams!W$6)))</f>
        <v/>
      </c>
      <c r="X12" s="40" t="str">
        <f>IF(X6="","",(SUMIFS(enum!$R:$R,enum!$H:$H,Workstreams!X$6)))</f>
        <v/>
      </c>
      <c r="Y12" s="40" t="str">
        <f>IF(Y6="","",(SUMIFS(enum!$R:$R,enum!$H:$H,Workstreams!Y$6)))</f>
        <v/>
      </c>
      <c r="Z12" s="40" t="str">
        <f>IF(Z6="","",(SUMIFS(enum!$R:$R,enum!$H:$H,Workstreams!Z$6)))</f>
        <v/>
      </c>
      <c r="AA12" s="40" t="str">
        <f>IF(AA6="","",(SUMIFS(enum!$R:$R,enum!$H:$H,Workstreams!AA$6)))</f>
        <v/>
      </c>
      <c r="AB12" s="40" t="str">
        <f>IF(AB6="","",(SUMIFS(enum!$R:$R,enum!$H:$H,Workstreams!AB$6)))</f>
        <v/>
      </c>
      <c r="AC12" s="40" t="str">
        <f>IF(AC6="","",(SUMIFS(enum!$R:$R,enum!$H:$H,Workstreams!AC$6)))</f>
        <v/>
      </c>
      <c r="AD12" s="40" t="str">
        <f>IF(AD6="","",(SUMIFS(enum!$R:$R,enum!$H:$H,Workstreams!AD$6)))</f>
        <v/>
      </c>
      <c r="AE12" s="40" t="str">
        <f>IF(AE6="","",(SUMIFS(enum!$R:$R,enum!$H:$H,Workstreams!AE$6)))</f>
        <v/>
      </c>
      <c r="AF12" s="40" t="str">
        <f>IF(AF6="","",(SUMIFS(enum!$R:$R,enum!$H:$H,Workstreams!AF$6)))</f>
        <v/>
      </c>
      <c r="AG12" s="40" t="str">
        <f>IF(AG6="","",(SUMIFS(enum!$R:$R,enum!$H:$H,Workstreams!AG$6)))</f>
        <v/>
      </c>
      <c r="AH12" s="40" t="str">
        <f>IF(AH6="","",(SUMIFS(enum!$R:$R,enum!$H:$H,Workstreams!AH$6)))</f>
        <v/>
      </c>
    </row>
    <row r="13" spans="1:34 16358:16360" x14ac:dyDescent="0.5">
      <c r="H13" s="25" t="str" cm="1">
        <f t="array" aca="1" ref="H13:H19" ca="1">IF(H$5="","",_xlfn.VSTACK("Tasks",_xlfn.UNIQUE(_xlfn._xlws.FILTER(INDIRECT("'"&amp;H$5&amp;"'!$a5:$A1000"),INDIRECT("'"&amp;H$5&amp;"'!$A5:$A1000")&lt;&gt;""))))</f>
        <v>Tasks</v>
      </c>
      <c r="I13" s="25" t="str" cm="1">
        <f t="array" aca="1" ref="I13:I19" ca="1">IF(I$5="","",_xlfn.VSTACK("Tasks",_xlfn.UNIQUE(_xlfn._xlws.FILTER(INDIRECT("'"&amp;I$5&amp;"'!$a5:$A1000"),INDIRECT("'"&amp;I$5&amp;"'!$A5:$A1000")&lt;&gt;""))))</f>
        <v>Tasks</v>
      </c>
      <c r="J13" s="25" t="str" cm="1">
        <f t="array" aca="1" ref="J13" ca="1">IF(J$5="","",_xlfn.VSTACK("Tasks",_xlfn.UNIQUE(_xlfn._xlws.FILTER(INDIRECT("'"&amp;J$5&amp;"'!$a5:$A1000"),INDIRECT("'"&amp;J$5&amp;"'!$A5:$A1000")&lt;&gt;"","no defined tasks"))))</f>
        <v/>
      </c>
      <c r="K13" s="25" t="str" cm="1">
        <f t="array" aca="1" ref="K13" ca="1">IF(K$5="","",_xlfn.VSTACK("Tasks",_xlfn.UNIQUE(_xlfn._xlws.FILTER(INDIRECT("'"&amp;K$5&amp;"'!$a5:$A1000"),INDIRECT("'"&amp;K$5&amp;"'!$A5:$A1000")&lt;&gt;""))))</f>
        <v/>
      </c>
      <c r="L13" s="25" t="str" cm="1">
        <f t="array" aca="1" ref="L13" ca="1">IF(L$5="","",_xlfn.VSTACK("Tasks",_xlfn.UNIQUE(_xlfn._xlws.FILTER(INDIRECT("'"&amp;L$5&amp;"'!$a5:$A1000"),INDIRECT("'"&amp;L$5&amp;"'!$A5:$A1000")&lt;&gt;""))))</f>
        <v/>
      </c>
      <c r="M13" s="25" t="str" cm="1">
        <f t="array" aca="1" ref="M13" ca="1">IF(M$5="","",_xlfn.VSTACK("Tasks",_xlfn.UNIQUE(_xlfn._xlws.FILTER(INDIRECT("'"&amp;M$5&amp;"'!$a5:$A1000"),INDIRECT("'"&amp;M$5&amp;"'!$A5:$A1000")&lt;&gt;"","no defined tasks"))))</f>
        <v/>
      </c>
      <c r="N13" s="25" t="str" cm="1">
        <f t="array" aca="1" ref="N13" ca="1">IF(N$5="","",_xlfn.VSTACK("Tasks",_xlfn.UNIQUE(_xlfn._xlws.FILTER(INDIRECT("'"&amp;N$5&amp;"'!$a5:$A1000"),INDIRECT("'"&amp;N$5&amp;"'!$A5:$A1000")&lt;&gt;""))))</f>
        <v/>
      </c>
      <c r="O13" s="25" t="str" cm="1">
        <f t="array" aca="1" ref="O13" ca="1">IF(O$5="","",_xlfn.VSTACK("Tasks",_xlfn.UNIQUE(_xlfn._xlws.FILTER(INDIRECT("'"&amp;O$5&amp;"'!$a5:$A1000"),INDIRECT("'"&amp;O$5&amp;"'!$A5:$A1000")&lt;&gt;""))))</f>
        <v/>
      </c>
      <c r="P13" s="25" t="str" cm="1">
        <f t="array" aca="1" ref="P13" ca="1">IF(P$5="","",_xlfn.VSTACK("Tasks",_xlfn.UNIQUE(_xlfn._xlws.FILTER(INDIRECT("'"&amp;P$5&amp;"'!$a5:$A1000"),INDIRECT("'"&amp;P$5&amp;"'!$A5:$A1000")&lt;&gt;"","no defined tasks"))))</f>
        <v/>
      </c>
      <c r="Q13" s="25" t="str" cm="1">
        <f t="array" aca="1" ref="Q13" ca="1">IF(Q$5="","",_xlfn.VSTACK("Tasks",_xlfn.UNIQUE(_xlfn._xlws.FILTER(INDIRECT("'"&amp;Q$5&amp;"'!$a5:$A1000"),INDIRECT("'"&amp;Q$5&amp;"'!$A5:$A1000")&lt;&gt;""))))</f>
        <v/>
      </c>
      <c r="R13" s="25" t="str" cm="1">
        <f t="array" aca="1" ref="R13" ca="1">IF(R$5="","",_xlfn.VSTACK("Tasks",_xlfn.UNIQUE(_xlfn._xlws.FILTER(INDIRECT("'"&amp;R$5&amp;"'!$a5:$A1000"),INDIRECT("'"&amp;R$5&amp;"'!$A5:$A1000")&lt;&gt;""))))</f>
        <v/>
      </c>
      <c r="S13" s="25" t="str" cm="1">
        <f t="array" aca="1" ref="S13" ca="1">IF(S$5="","",_xlfn.VSTACK("Tasks",_xlfn.UNIQUE(_xlfn._xlws.FILTER(INDIRECT("'"&amp;S$5&amp;"'!$a5:$A1000"),INDIRECT("'"&amp;S$5&amp;"'!$A5:$A1000")&lt;&gt;"","no defined tasks"))))</f>
        <v/>
      </c>
      <c r="T13" s="25" t="str" cm="1">
        <f t="array" aca="1" ref="T13" ca="1">IF(T$5="","",_xlfn.VSTACK("Tasks",_xlfn.UNIQUE(_xlfn._xlws.FILTER(INDIRECT("'"&amp;T$5&amp;"'!$a5:$A1000"),INDIRECT("'"&amp;T$5&amp;"'!$A5:$A1000")&lt;&gt;""))))</f>
        <v/>
      </c>
      <c r="U13" s="25" t="str" cm="1">
        <f t="array" aca="1" ref="U13" ca="1">IF(U$5="","",_xlfn.VSTACK("Tasks",_xlfn.UNIQUE(_xlfn._xlws.FILTER(INDIRECT("'"&amp;U$5&amp;"'!$a5:$A1000"),INDIRECT("'"&amp;U$5&amp;"'!$A5:$A1000")&lt;&gt;""))))</f>
        <v/>
      </c>
      <c r="V13" s="25" t="str" cm="1">
        <f t="array" aca="1" ref="V13" ca="1">IF(V$5="","",_xlfn.VSTACK("Tasks",_xlfn.UNIQUE(_xlfn._xlws.FILTER(INDIRECT("'"&amp;V$5&amp;"'!$a5:$A1000"),INDIRECT("'"&amp;V$5&amp;"'!$A5:$A1000")&lt;&gt;"","no defined tasks"))))</f>
        <v/>
      </c>
      <c r="W13" s="25" t="str" cm="1">
        <f t="array" aca="1" ref="W13" ca="1">IF(W$5="","",_xlfn.VSTACK("Tasks",_xlfn.UNIQUE(_xlfn._xlws.FILTER(INDIRECT("'"&amp;W$5&amp;"'!$a5:$A1000"),INDIRECT("'"&amp;W$5&amp;"'!$A5:$A1000")&lt;&gt;""))))</f>
        <v/>
      </c>
      <c r="X13" s="25" t="str" cm="1">
        <f t="array" aca="1" ref="X13" ca="1">IF(X$5="","",_xlfn.VSTACK("Tasks",_xlfn.UNIQUE(_xlfn._xlws.FILTER(INDIRECT("'"&amp;X$5&amp;"'!$a5:$A1000"),INDIRECT("'"&amp;X$5&amp;"'!$A5:$A1000")&lt;&gt;""))))</f>
        <v/>
      </c>
      <c r="Y13" s="25" t="str" cm="1">
        <f t="array" aca="1" ref="Y13" ca="1">IF(Y$5="","",_xlfn.VSTACK("Tasks",_xlfn.UNIQUE(_xlfn._xlws.FILTER(INDIRECT("'"&amp;Y$5&amp;"'!$a5:$A1000"),INDIRECT("'"&amp;Y$5&amp;"'!$A5:$A1000")&lt;&gt;"","no defined tasks"))))</f>
        <v/>
      </c>
      <c r="Z13" s="25" t="str" cm="1">
        <f t="array" aca="1" ref="Z13" ca="1">IF(Z$5="","",_xlfn.VSTACK("Tasks",_xlfn.UNIQUE(_xlfn._xlws.FILTER(INDIRECT("'"&amp;Z$5&amp;"'!$a5:$A1000"),INDIRECT("'"&amp;Z$5&amp;"'!$A5:$A1000")&lt;&gt;""))))</f>
        <v/>
      </c>
      <c r="AA13" s="25" t="str" cm="1">
        <f t="array" aca="1" ref="AA13" ca="1">IF(AA$5="","",_xlfn.VSTACK("Tasks",_xlfn.UNIQUE(_xlfn._xlws.FILTER(INDIRECT("'"&amp;AA$5&amp;"'!$a5:$A1000"),INDIRECT("'"&amp;AA$5&amp;"'!$A5:$A1000")&lt;&gt;""))))</f>
        <v/>
      </c>
      <c r="AB13" s="25" t="str" cm="1">
        <f t="array" aca="1" ref="AB13" ca="1">IF(AB$5="","",_xlfn.VSTACK("Tasks",_xlfn.UNIQUE(_xlfn._xlws.FILTER(INDIRECT("'"&amp;AB$5&amp;"'!$a5:$A1000"),INDIRECT("'"&amp;AB$5&amp;"'!$A5:$A1000")&lt;&gt;"","no defined tasks"))))</f>
        <v/>
      </c>
      <c r="AC13" s="25" t="str" cm="1">
        <f t="array" aca="1" ref="AC13" ca="1">IF(AC$5="","",_xlfn.VSTACK("Tasks",_xlfn.UNIQUE(_xlfn._xlws.FILTER(INDIRECT("'"&amp;AC$5&amp;"'!$a5:$A1000"),INDIRECT("'"&amp;AC$5&amp;"'!$A5:$A1000")&lt;&gt;""))))</f>
        <v/>
      </c>
      <c r="AD13" s="25" t="str" cm="1">
        <f t="array" aca="1" ref="AD13" ca="1">IF(AD$5="","",_xlfn.VSTACK("Tasks",_xlfn.UNIQUE(_xlfn._xlws.FILTER(INDIRECT("'"&amp;AD$5&amp;"'!$a5:$A1000"),INDIRECT("'"&amp;AD$5&amp;"'!$A5:$A1000")&lt;&gt;""))))</f>
        <v/>
      </c>
      <c r="AE13" s="25" t="str" cm="1">
        <f t="array" aca="1" ref="AE13" ca="1">IF(AE$5="","",_xlfn.VSTACK("Tasks",_xlfn.UNIQUE(_xlfn._xlws.FILTER(INDIRECT("'"&amp;AE$5&amp;"'!$a5:$A1000"),INDIRECT("'"&amp;AE$5&amp;"'!$A5:$A1000")&lt;&gt;"","no defined tasks"))))</f>
        <v/>
      </c>
      <c r="AF13" s="25" t="str" cm="1">
        <f t="array" aca="1" ref="AF13" ca="1">IF(AF$5="","",_xlfn.VSTACK("Tasks",_xlfn.UNIQUE(_xlfn._xlws.FILTER(INDIRECT("'"&amp;AF$5&amp;"'!$a5:$A1000"),INDIRECT("'"&amp;AF$5&amp;"'!$A5:$A1000")&lt;&gt;""))))</f>
        <v/>
      </c>
      <c r="AG13" s="25" t="str" cm="1">
        <f t="array" aca="1" ref="AG13" ca="1">IF(AG$5="","",_xlfn.VSTACK("Tasks",_xlfn.UNIQUE(_xlfn._xlws.FILTER(INDIRECT("'"&amp;AG$5&amp;"'!$a5:$A1000"),INDIRECT("'"&amp;AG$5&amp;"'!$A5:$A1000")&lt;&gt;""))))</f>
        <v/>
      </c>
      <c r="AH13" s="25" t="str" cm="1">
        <f t="array" aca="1" ref="AH13" ca="1">IF(AH$5="","",_xlfn.VSTACK("Tasks",_xlfn.UNIQUE(_xlfn._xlws.FILTER(INDIRECT("'"&amp;AH$5&amp;"'!$a5:$A1000"),INDIRECT("'"&amp;AH$5&amp;"'!$A5:$A1000")&lt;&gt;"","no defined tasks"))))</f>
        <v/>
      </c>
    </row>
    <row r="14" spans="1:34 16358:16360" ht="28.7" x14ac:dyDescent="0.5">
      <c r="H14" s="31" t="str">
        <f ca="1"/>
        <v>• Ideation
      4 subtasks, 4 resources, 1.55 qty</v>
      </c>
      <c r="I14" s="31" t="str">
        <f ca="1"/>
        <v>• Ideation
      4 subtasks, 3 resources, 1.55 qty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 16358:16360" ht="28.7" x14ac:dyDescent="0.5">
      <c r="H15" s="31" t="str">
        <f ca="1"/>
        <v>• Design
      9 subtasks, 7 resources, 4.1 qty</v>
      </c>
      <c r="I15" s="31" t="str">
        <f ca="1"/>
        <v>• Design
      3 subtasks, 2 resources, 2.3 qty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 16358:16360" ht="28.7" x14ac:dyDescent="0.5">
      <c r="H16" s="31" t="str">
        <f ca="1"/>
        <v>• Prototype
      3 subtasks, 3 resources, 1.8 qty</v>
      </c>
      <c r="I16" s="31" t="str">
        <f ca="1"/>
        <v>• Prototype
      2 subtasks, 2 resources, 1 qty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8:34" ht="28.7" x14ac:dyDescent="0.5">
      <c r="H17" s="31" t="str">
        <f ca="1"/>
        <v>• Development
      4 subtasks, 4 resources, 2.9 qty</v>
      </c>
      <c r="I17" s="31" t="str">
        <f ca="1"/>
        <v>• Development
      3 subtasks, 1 resources, 0.5 qty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</row>
    <row r="18" spans="8:34" ht="28.7" x14ac:dyDescent="0.5">
      <c r="H18" s="31" t="str">
        <f ca="1"/>
        <v>• Testing
      5 subtasks, 3 resources, 2.3 qty</v>
      </c>
      <c r="I18" s="31" t="str">
        <f ca="1"/>
        <v>• Testing
      3 subtasks, 3 resources, 1.2 qty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</row>
    <row r="19" spans="8:34" ht="28.7" x14ac:dyDescent="0.5">
      <c r="H19" s="31" t="str">
        <f ca="1"/>
        <v>• Operations
      4 subtasks, 4 resources, 175002.5 qty</v>
      </c>
      <c r="I19" s="31" t="str">
        <f ca="1"/>
        <v>• Operations
      3 subtasks, 3 resources, 2501.4 qty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</row>
    <row r="20" spans="8:34" x14ac:dyDescent="0.5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</row>
    <row r="21" spans="8:34" x14ac:dyDescent="0.5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</row>
    <row r="22" spans="8:34" x14ac:dyDescent="0.5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</row>
    <row r="23" spans="8:34" x14ac:dyDescent="0.5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</row>
    <row r="24" spans="8:34" x14ac:dyDescent="0.5"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</row>
    <row r="25" spans="8:34" x14ac:dyDescent="0.5"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</row>
    <row r="26" spans="8:34" x14ac:dyDescent="0.5"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spans="8:34" x14ac:dyDescent="0.5"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</row>
    <row r="28" spans="8:34" x14ac:dyDescent="0.5"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spans="8:34" x14ac:dyDescent="0.5"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8:34" x14ac:dyDescent="0.5"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</row>
    <row r="31" spans="8:34" x14ac:dyDescent="0.5"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</row>
    <row r="32" spans="8:34" x14ac:dyDescent="0.5"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</row>
    <row r="33" spans="9:34" x14ac:dyDescent="0.5"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</row>
    <row r="34" spans="9:34" x14ac:dyDescent="0.5"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</row>
    <row r="35" spans="9:34" x14ac:dyDescent="0.5"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</row>
    <row r="36" spans="9:34" x14ac:dyDescent="0.5"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</row>
    <row r="37" spans="9:34" x14ac:dyDescent="0.5"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</row>
    <row r="38" spans="9:34" x14ac:dyDescent="0.5"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</row>
    <row r="39" spans="9:34" x14ac:dyDescent="0.5"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</row>
    <row r="40" spans="9:34" x14ac:dyDescent="0.5"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</row>
    <row r="41" spans="9:34" x14ac:dyDescent="0.5"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</row>
    <row r="42" spans="9:34" x14ac:dyDescent="0.5"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</row>
    <row r="43" spans="9:34" x14ac:dyDescent="0.5"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</row>
    <row r="44" spans="9:34" x14ac:dyDescent="0.5"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</row>
    <row r="45" spans="9:34" x14ac:dyDescent="0.5"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</row>
    <row r="46" spans="9:34" x14ac:dyDescent="0.5"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</row>
  </sheetData>
  <sheetProtection insertRows="0" deleteRows="0"/>
  <conditionalFormatting sqref="I46:AH46 H7:AH31">
    <cfRule type="expression" dxfId="35" priority="3">
      <formula>AND(H$5&lt;&gt;"",MOD(COLUMN(),2)=1,H7&lt;&gt;"")</formula>
    </cfRule>
    <cfRule type="expression" dxfId="34" priority="4">
      <formula>AND(H$5&lt;&gt;"",MOD(COLUMN(),2)=0,H7&lt;&gt;"")</formula>
    </cfRule>
  </conditionalFormatting>
  <conditionalFormatting sqref="H47:I1003 H38:H46 I38:AH45">
    <cfRule type="expression" dxfId="33" priority="38">
      <formula>AND(H$5&lt;&gt;"",MOD(COLUMN(),2)=1,H38&lt;&gt;"")</formula>
    </cfRule>
    <cfRule type="expression" dxfId="32" priority="39">
      <formula>AND(H$5&lt;&gt;"",MOD(COLUMN(),2)=0,H38&lt;&gt;"")</formula>
    </cfRule>
  </conditionalFormatting>
  <dataValidations count="1">
    <dataValidation type="list" allowBlank="1" showInputMessage="1" showErrorMessage="1" sqref="B4" xr:uid="{4CCFEFF5-4B28-42A8-9E6E-B256AC61A9D2}">
      <formula1>"Day,Week,Month,Quarter,Year"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D225-51D5-4770-822C-A9941A565D59}">
  <sheetPr>
    <tabColor theme="6"/>
  </sheetPr>
  <dimension ref="H1:N55"/>
  <sheetViews>
    <sheetView showGridLines="0" workbookViewId="0">
      <selection activeCell="M21" sqref="M21"/>
    </sheetView>
  </sheetViews>
  <sheetFormatPr defaultRowHeight="14.35" x14ac:dyDescent="0.5"/>
  <cols>
    <col min="8" max="8" width="21" bestFit="1" customWidth="1"/>
    <col min="9" max="9" width="6.76171875" bestFit="1" customWidth="1"/>
    <col min="10" max="10" width="11.52734375" bestFit="1" customWidth="1"/>
    <col min="11" max="12" width="12" bestFit="1" customWidth="1"/>
    <col min="13" max="13" width="20.52734375" bestFit="1" customWidth="1"/>
    <col min="14" max="14" width="9.703125" bestFit="1" customWidth="1"/>
  </cols>
  <sheetData>
    <row r="1" spans="8:14" x14ac:dyDescent="0.5">
      <c r="H1" t="s">
        <v>1</v>
      </c>
      <c r="I1" t="s">
        <v>77</v>
      </c>
      <c r="J1" t="s">
        <v>91</v>
      </c>
      <c r="K1" t="s">
        <v>92</v>
      </c>
      <c r="L1" t="s">
        <v>95</v>
      </c>
      <c r="M1" t="s">
        <v>104</v>
      </c>
      <c r="N1" t="s">
        <v>105</v>
      </c>
    </row>
    <row r="2" spans="8:14" x14ac:dyDescent="0.5">
      <c r="H2" s="27" t="s">
        <v>78</v>
      </c>
      <c r="I2" s="27" t="s">
        <v>103</v>
      </c>
      <c r="J2" s="28">
        <v>130000</v>
      </c>
      <c r="K2" s="28">
        <v>170000</v>
      </c>
      <c r="L2" s="30">
        <f>IFERROR(MEDIAN(resources[[#This Row],[YearlyMin]],resources[[#This Row],[YearlyMax]]),1)</f>
        <v>150000</v>
      </c>
      <c r="M2" s="15">
        <f ca="1">COUNTIF(enum!$M:$M,resources[[#This Row],[Resource]])</f>
        <v>2</v>
      </c>
      <c r="N2" s="15">
        <f ca="1">SUMIF(enum!$M:$M,resources[[#This Row],[Resource]],enum!$N:$N)</f>
        <v>1.5</v>
      </c>
    </row>
    <row r="3" spans="8:14" x14ac:dyDescent="0.5">
      <c r="H3" s="27" t="s">
        <v>8</v>
      </c>
      <c r="I3" s="27" t="s">
        <v>103</v>
      </c>
      <c r="J3" s="28">
        <v>80000</v>
      </c>
      <c r="K3" s="28">
        <v>120000</v>
      </c>
      <c r="L3" s="30">
        <f>IFERROR(MEDIAN(resources[[#This Row],[YearlyMin]],resources[[#This Row],[YearlyMax]]),1)</f>
        <v>100000</v>
      </c>
      <c r="M3" s="15">
        <f ca="1">COUNTIF(enum!$M:$M,resources[[#This Row],[Resource]])</f>
        <v>2</v>
      </c>
      <c r="N3" s="15">
        <f ca="1">SUMIF(enum!$M:$M,resources[[#This Row],[Resource]],enum!$N:$N)</f>
        <v>0.6</v>
      </c>
    </row>
    <row r="4" spans="8:14" x14ac:dyDescent="0.5">
      <c r="H4" s="27" t="s">
        <v>53</v>
      </c>
      <c r="I4" s="27" t="s">
        <v>103</v>
      </c>
      <c r="J4" s="28">
        <v>70000</v>
      </c>
      <c r="K4" s="28">
        <v>100000</v>
      </c>
      <c r="L4" s="30">
        <f>IFERROR(MEDIAN(resources[[#This Row],[YearlyMin]],resources[[#This Row],[YearlyMax]]),1)</f>
        <v>85000</v>
      </c>
      <c r="M4" s="15">
        <f ca="1">COUNTIF(enum!$M:$M,resources[[#This Row],[Resource]])</f>
        <v>1</v>
      </c>
      <c r="N4" s="15">
        <f ca="1">SUMIF(enum!$M:$M,resources[[#This Row],[Resource]],enum!$N:$N)</f>
        <v>0.2</v>
      </c>
    </row>
    <row r="5" spans="8:14" x14ac:dyDescent="0.5">
      <c r="H5" s="27" t="s">
        <v>54</v>
      </c>
      <c r="I5" s="27" t="s">
        <v>103</v>
      </c>
      <c r="J5" s="28">
        <v>70000</v>
      </c>
      <c r="K5" s="28">
        <v>100000</v>
      </c>
      <c r="L5" s="30">
        <f>IFERROR(MEDIAN(resources[[#This Row],[YearlyMin]],resources[[#This Row],[YearlyMax]]),1)</f>
        <v>85000</v>
      </c>
      <c r="M5" s="15">
        <f ca="1">COUNTIF(enum!$M:$M,resources[[#This Row],[Resource]])</f>
        <v>1</v>
      </c>
      <c r="N5" s="15">
        <f ca="1">SUMIF(enum!$M:$M,resources[[#This Row],[Resource]],enum!$N:$N)</f>
        <v>0.3</v>
      </c>
    </row>
    <row r="6" spans="8:14" x14ac:dyDescent="0.5">
      <c r="H6" s="27" t="s">
        <v>50</v>
      </c>
      <c r="I6" s="27" t="s">
        <v>103</v>
      </c>
      <c r="J6" s="28">
        <v>70000</v>
      </c>
      <c r="K6" s="28">
        <v>90000</v>
      </c>
      <c r="L6" s="30">
        <f>IFERROR(MEDIAN(resources[[#This Row],[YearlyMin]],resources[[#This Row],[YearlyMax]]),1)</f>
        <v>80000</v>
      </c>
      <c r="M6" s="15">
        <f ca="1">COUNTIF(enum!$M:$M,resources[[#This Row],[Resource]])</f>
        <v>1</v>
      </c>
      <c r="N6" s="15">
        <f ca="1">SUMIF(enum!$M:$M,resources[[#This Row],[Resource]],enum!$N:$N)</f>
        <v>0.1</v>
      </c>
    </row>
    <row r="7" spans="8:14" x14ac:dyDescent="0.5">
      <c r="H7" s="27" t="s">
        <v>52</v>
      </c>
      <c r="I7" s="27" t="s">
        <v>103</v>
      </c>
      <c r="J7" s="28">
        <v>60000</v>
      </c>
      <c r="K7" s="28">
        <v>90000</v>
      </c>
      <c r="L7" s="30">
        <f>IFERROR(MEDIAN(resources[[#This Row],[YearlyMin]],resources[[#This Row],[YearlyMax]]),1)</f>
        <v>75000</v>
      </c>
      <c r="M7" s="15">
        <f ca="1">COUNTIF(enum!$M:$M,resources[[#This Row],[Resource]])</f>
        <v>2</v>
      </c>
      <c r="N7" s="15">
        <f ca="1">SUMIF(enum!$M:$M,resources[[#This Row],[Resource]],enum!$N:$N)</f>
        <v>0.30000000000000004</v>
      </c>
    </row>
    <row r="8" spans="8:14" x14ac:dyDescent="0.5">
      <c r="H8" s="27" t="s">
        <v>86</v>
      </c>
      <c r="I8" s="27" t="s">
        <v>103</v>
      </c>
      <c r="J8" s="28">
        <v>110000</v>
      </c>
      <c r="K8" s="28">
        <v>150000</v>
      </c>
      <c r="L8" s="30">
        <f>IFERROR(MEDIAN(resources[[#This Row],[YearlyMin]],resources[[#This Row],[YearlyMax]]),1)</f>
        <v>130000</v>
      </c>
      <c r="M8" s="15">
        <f ca="1">COUNTIF(enum!$M:$M,resources[[#This Row],[Resource]])</f>
        <v>7</v>
      </c>
      <c r="N8" s="15">
        <f ca="1">SUMIF(enum!$M:$M,resources[[#This Row],[Resource]],enum!$N:$N)</f>
        <v>6</v>
      </c>
    </row>
    <row r="9" spans="8:14" x14ac:dyDescent="0.5">
      <c r="H9" s="27" t="s">
        <v>35</v>
      </c>
      <c r="I9" s="27" t="s">
        <v>103</v>
      </c>
      <c r="J9" s="28">
        <v>90000</v>
      </c>
      <c r="K9" s="28">
        <v>130000</v>
      </c>
      <c r="L9" s="30">
        <f>IFERROR(MEDIAN(resources[[#This Row],[YearlyMin]],resources[[#This Row],[YearlyMax]]),1)</f>
        <v>110000</v>
      </c>
      <c r="M9" s="15">
        <f ca="1">COUNTIF(enum!$M:$M,resources[[#This Row],[Resource]])</f>
        <v>4</v>
      </c>
      <c r="N9" s="15">
        <f ca="1">SUMIF(enum!$M:$M,resources[[#This Row],[Resource]],enum!$N:$N)</f>
        <v>1.2999999999999998</v>
      </c>
    </row>
    <row r="10" spans="8:14" x14ac:dyDescent="0.5">
      <c r="H10" s="27" t="s">
        <v>82</v>
      </c>
      <c r="I10" s="27" t="s">
        <v>103</v>
      </c>
      <c r="J10" s="28">
        <v>130000</v>
      </c>
      <c r="K10" s="28">
        <v>160000</v>
      </c>
      <c r="L10" s="30">
        <f>IFERROR(MEDIAN(resources[[#This Row],[YearlyMin]],resources[[#This Row],[YearlyMax]]),1)</f>
        <v>145000</v>
      </c>
      <c r="M10" s="15">
        <f ca="1">COUNTIF(enum!$M:$M,resources[[#This Row],[Resource]])</f>
        <v>1</v>
      </c>
      <c r="N10" s="15">
        <f ca="1">SUMIF(enum!$M:$M,resources[[#This Row],[Resource]],enum!$N:$N)</f>
        <v>0.1</v>
      </c>
    </row>
    <row r="11" spans="8:14" x14ac:dyDescent="0.5">
      <c r="H11" s="27" t="s">
        <v>83</v>
      </c>
      <c r="I11" s="27" t="s">
        <v>103</v>
      </c>
      <c r="J11" s="28">
        <v>70000</v>
      </c>
      <c r="K11" s="28">
        <v>100000</v>
      </c>
      <c r="L11" s="30">
        <f>IFERROR(MEDIAN(resources[[#This Row],[YearlyMin]],resources[[#This Row],[YearlyMax]]),1)</f>
        <v>85000</v>
      </c>
      <c r="M11" s="15">
        <f ca="1">COUNTIF(enum!$M:$M,resources[[#This Row],[Resource]])</f>
        <v>1</v>
      </c>
      <c r="N11" s="15">
        <f ca="1">SUMIF(enum!$M:$M,resources[[#This Row],[Resource]],enum!$N:$N)</f>
        <v>0.3</v>
      </c>
    </row>
    <row r="12" spans="8:14" x14ac:dyDescent="0.5">
      <c r="H12" s="27" t="s">
        <v>58</v>
      </c>
      <c r="I12" s="27" t="s">
        <v>103</v>
      </c>
      <c r="J12" s="28">
        <v>45000</v>
      </c>
      <c r="K12" s="28">
        <v>65000</v>
      </c>
      <c r="L12" s="30">
        <f>IFERROR(MEDIAN(resources[[#This Row],[YearlyMin]],resources[[#This Row],[YearlyMax]]),1)</f>
        <v>55000</v>
      </c>
      <c r="M12" s="15">
        <f ca="1">COUNTIF(enum!$M:$M,resources[[#This Row],[Resource]])</f>
        <v>1</v>
      </c>
      <c r="N12" s="15">
        <f ca="1">SUMIF(enum!$M:$M,resources[[#This Row],[Resource]],enum!$N:$N)</f>
        <v>0.8</v>
      </c>
    </row>
    <row r="13" spans="8:14" x14ac:dyDescent="0.5">
      <c r="H13" s="27" t="s">
        <v>84</v>
      </c>
      <c r="I13" s="27" t="s">
        <v>103</v>
      </c>
      <c r="J13" s="28">
        <v>100000</v>
      </c>
      <c r="K13" s="28">
        <v>130000</v>
      </c>
      <c r="L13" s="30">
        <f>IFERROR(MEDIAN(resources[[#This Row],[YearlyMin]],resources[[#This Row],[YearlyMax]]),1)</f>
        <v>115000</v>
      </c>
      <c r="M13" s="15">
        <f ca="1">COUNTIF(enum!$M:$M,resources[[#This Row],[Resource]])</f>
        <v>3</v>
      </c>
      <c r="N13" s="15">
        <f ca="1">SUMIF(enum!$M:$M,resources[[#This Row],[Resource]],enum!$N:$N)</f>
        <v>0.7</v>
      </c>
    </row>
    <row r="14" spans="8:14" x14ac:dyDescent="0.5">
      <c r="H14" s="27" t="s">
        <v>85</v>
      </c>
      <c r="I14" s="27" t="s">
        <v>103</v>
      </c>
      <c r="J14" s="28">
        <v>80000</v>
      </c>
      <c r="K14" s="28">
        <v>110000</v>
      </c>
      <c r="L14" s="30">
        <f>IFERROR(MEDIAN(resources[[#This Row],[YearlyMin]],resources[[#This Row],[YearlyMax]]),1)</f>
        <v>95000</v>
      </c>
      <c r="M14" s="15">
        <f ca="1">COUNTIF(enum!$M:$M,resources[[#This Row],[Resource]])</f>
        <v>3</v>
      </c>
      <c r="N14" s="15">
        <f ca="1">SUMIF(enum!$M:$M,resources[[#This Row],[Resource]],enum!$N:$N)</f>
        <v>2.1</v>
      </c>
    </row>
    <row r="15" spans="8:14" x14ac:dyDescent="0.5">
      <c r="H15" s="27" t="s">
        <v>88</v>
      </c>
      <c r="I15" s="27" t="s">
        <v>103</v>
      </c>
      <c r="J15" s="28">
        <v>120000</v>
      </c>
      <c r="K15" s="28">
        <v>160000</v>
      </c>
      <c r="L15" s="30">
        <f>IFERROR(MEDIAN(resources[[#This Row],[YearlyMin]],resources[[#This Row],[YearlyMax]]),1)</f>
        <v>140000</v>
      </c>
      <c r="M15" s="15">
        <f ca="1">COUNTIF(enum!$M:$M,resources[[#This Row],[Resource]])</f>
        <v>3</v>
      </c>
      <c r="N15" s="15">
        <f ca="1">SUMIF(enum!$M:$M,resources[[#This Row],[Resource]],enum!$N:$N)</f>
        <v>1.9</v>
      </c>
    </row>
    <row r="16" spans="8:14" x14ac:dyDescent="0.5">
      <c r="H16" s="27" t="s">
        <v>89</v>
      </c>
      <c r="I16" s="27" t="s">
        <v>103</v>
      </c>
      <c r="J16" s="28">
        <v>90000</v>
      </c>
      <c r="K16" s="28">
        <v>130000</v>
      </c>
      <c r="L16" s="30">
        <f>IFERROR(MEDIAN(resources[[#This Row],[YearlyMin]],resources[[#This Row],[YearlyMax]]),1)</f>
        <v>110000</v>
      </c>
      <c r="M16" s="15">
        <f ca="1">COUNTIF(enum!$M:$M,resources[[#This Row],[Resource]])</f>
        <v>3</v>
      </c>
      <c r="N16" s="15">
        <f ca="1">SUMIF(enum!$M:$M,resources[[#This Row],[Resource]],enum!$N:$N)</f>
        <v>4.5</v>
      </c>
    </row>
    <row r="17" spans="8:14" x14ac:dyDescent="0.5">
      <c r="H17" s="27" t="s">
        <v>65</v>
      </c>
      <c r="I17" s="27" t="s">
        <v>103</v>
      </c>
      <c r="J17" s="28">
        <v>70000</v>
      </c>
      <c r="K17" s="28">
        <v>100000</v>
      </c>
      <c r="L17" s="30">
        <f>IFERROR(MEDIAN(resources[[#This Row],[YearlyMin]],resources[[#This Row],[YearlyMax]]),1)</f>
        <v>85000</v>
      </c>
      <c r="M17" s="15">
        <f ca="1">COUNTIF(enum!$M:$M,resources[[#This Row],[Resource]])</f>
        <v>1</v>
      </c>
      <c r="N17" s="15">
        <f ca="1">SUMIF(enum!$M:$M,resources[[#This Row],[Resource]],enum!$N:$N)</f>
        <v>0.3</v>
      </c>
    </row>
    <row r="18" spans="8:14" x14ac:dyDescent="0.5">
      <c r="H18" s="27" t="s">
        <v>87</v>
      </c>
      <c r="I18" s="27" t="s">
        <v>103</v>
      </c>
      <c r="J18" s="28">
        <v>90000</v>
      </c>
      <c r="K18" s="28">
        <v>120000</v>
      </c>
      <c r="L18" s="30">
        <f>IFERROR(MEDIAN(resources[[#This Row],[YearlyMin]],resources[[#This Row],[YearlyMax]]),1)</f>
        <v>105000</v>
      </c>
      <c r="M18" s="15">
        <f ca="1">COUNTIF(enum!$M:$M,resources[[#This Row],[Resource]])</f>
        <v>4</v>
      </c>
      <c r="N18" s="15">
        <f ca="1">SUMIF(enum!$M:$M,resources[[#This Row],[Resource]],enum!$N:$N)</f>
        <v>1.3</v>
      </c>
    </row>
    <row r="19" spans="8:14" x14ac:dyDescent="0.5">
      <c r="H19" s="27" t="s">
        <v>90</v>
      </c>
      <c r="I19" s="27" t="s">
        <v>103</v>
      </c>
      <c r="J19" s="28">
        <v>60000</v>
      </c>
      <c r="K19" s="28">
        <v>90000</v>
      </c>
      <c r="L19" s="30">
        <f>IFERROR(MEDIAN(resources[[#This Row],[YearlyMin]],resources[[#This Row],[YearlyMax]]),1)</f>
        <v>75000</v>
      </c>
      <c r="M19" s="15">
        <f ca="1">COUNTIF(enum!$M:$M,resources[[#This Row],[Resource]])</f>
        <v>0</v>
      </c>
      <c r="N19" s="15">
        <f ca="1">SUMIF(enum!$M:$M,resources[[#This Row],[Resource]],enum!$N:$N)</f>
        <v>0</v>
      </c>
    </row>
    <row r="20" spans="8:14" x14ac:dyDescent="0.5">
      <c r="H20" s="27" t="s">
        <v>17</v>
      </c>
      <c r="I20" s="27" t="s">
        <v>103</v>
      </c>
      <c r="J20" s="28">
        <v>60000</v>
      </c>
      <c r="K20" s="28">
        <v>90000</v>
      </c>
      <c r="L20" s="30">
        <f>IFERROR(MEDIAN(resources[[#This Row],[YearlyMin]],resources[[#This Row],[YearlyMax]]),1)</f>
        <v>75000</v>
      </c>
      <c r="M20" s="15">
        <f ca="1">COUNTIF(enum!$M:$M,resources[[#This Row],[Resource]])</f>
        <v>2</v>
      </c>
      <c r="N20" s="15">
        <f ca="1">SUMIF(enum!$M:$M,resources[[#This Row],[Resource]],enum!$N:$N)</f>
        <v>0.5</v>
      </c>
    </row>
    <row r="21" spans="8:14" x14ac:dyDescent="0.5">
      <c r="H21" s="27" t="s">
        <v>46</v>
      </c>
      <c r="I21" s="27" t="s">
        <v>103</v>
      </c>
      <c r="J21" s="28">
        <v>80000</v>
      </c>
      <c r="K21" s="28">
        <v>110000</v>
      </c>
      <c r="L21" s="30">
        <f>IFERROR(MEDIAN(resources[[#This Row],[YearlyMin]],resources[[#This Row],[YearlyMax]]),1)</f>
        <v>95000</v>
      </c>
      <c r="M21" s="15">
        <f ca="1">COUNTIF(enum!$M:$M,resources[[#This Row],[Resource]])</f>
        <v>1</v>
      </c>
      <c r="N21" s="15">
        <f ca="1">SUMIF(enum!$M:$M,resources[[#This Row],[Resource]],enum!$N:$N)</f>
        <v>0.1</v>
      </c>
    </row>
    <row r="22" spans="8:14" x14ac:dyDescent="0.5">
      <c r="H22" s="27" t="s">
        <v>79</v>
      </c>
      <c r="I22" s="27" t="s">
        <v>103</v>
      </c>
      <c r="J22" s="28">
        <v>90000</v>
      </c>
      <c r="K22" s="28">
        <v>130000</v>
      </c>
      <c r="L22" s="30">
        <f>IFERROR(MEDIAN(resources[[#This Row],[YearlyMin]],resources[[#This Row],[YearlyMax]]),1)</f>
        <v>110000</v>
      </c>
      <c r="M22" s="15">
        <f ca="1">COUNTIF(enum!$M:$M,resources[[#This Row],[Resource]])</f>
        <v>0</v>
      </c>
      <c r="N22" s="15">
        <f ca="1">SUMIF(enum!$M:$M,resources[[#This Row],[Resource]],enum!$N:$N)</f>
        <v>0</v>
      </c>
    </row>
    <row r="23" spans="8:14" x14ac:dyDescent="0.5">
      <c r="H23" s="27" t="s">
        <v>80</v>
      </c>
      <c r="I23" s="27" t="s">
        <v>103</v>
      </c>
      <c r="J23" s="28">
        <v>110000</v>
      </c>
      <c r="K23" s="28">
        <v>160000</v>
      </c>
      <c r="L23" s="30">
        <f>IFERROR(MEDIAN(resources[[#This Row],[YearlyMin]],resources[[#This Row],[YearlyMax]]),1)</f>
        <v>135000</v>
      </c>
      <c r="M23" s="15">
        <f ca="1">COUNTIF(enum!$M:$M,resources[[#This Row],[Resource]])</f>
        <v>0</v>
      </c>
      <c r="N23" s="15">
        <f ca="1">SUMIF(enum!$M:$M,resources[[#This Row],[Resource]],enum!$N:$N)</f>
        <v>0</v>
      </c>
    </row>
    <row r="24" spans="8:14" x14ac:dyDescent="0.5">
      <c r="H24" s="27" t="s">
        <v>81</v>
      </c>
      <c r="I24" s="27" t="s">
        <v>103</v>
      </c>
      <c r="J24" s="28">
        <v>150000</v>
      </c>
      <c r="K24" s="28">
        <v>250000</v>
      </c>
      <c r="L24" s="30">
        <f>IFERROR(MEDIAN(resources[[#This Row],[YearlyMin]],resources[[#This Row],[YearlyMax]]),1)</f>
        <v>200000</v>
      </c>
      <c r="M24" s="15">
        <f ca="1">COUNTIF(enum!$M:$M,resources[[#This Row],[Resource]])</f>
        <v>0</v>
      </c>
      <c r="N24" s="15">
        <f ca="1">SUMIF(enum!$M:$M,resources[[#This Row],[Resource]],enum!$N:$N)</f>
        <v>0</v>
      </c>
    </row>
    <row r="25" spans="8:14" x14ac:dyDescent="0.5">
      <c r="H25" s="10" t="s">
        <v>94</v>
      </c>
      <c r="I25" s="27" t="s">
        <v>103</v>
      </c>
      <c r="J25" s="29">
        <v>80000</v>
      </c>
      <c r="K25" s="29">
        <v>120000</v>
      </c>
      <c r="L25" s="30">
        <f>IFERROR(MEDIAN(resources[[#This Row],[YearlyMin]],resources[[#This Row],[YearlyMax]]),1)</f>
        <v>100000</v>
      </c>
      <c r="M25" s="15">
        <f ca="1">COUNTIF(enum!$M:$M,resources[[#This Row],[Resource]])</f>
        <v>1</v>
      </c>
      <c r="N25" s="15">
        <f ca="1">SUMIF(enum!$M:$M,resources[[#This Row],[Resource]],enum!$N:$N)</f>
        <v>0.2</v>
      </c>
    </row>
    <row r="26" spans="8:14" x14ac:dyDescent="0.5">
      <c r="H26" s="10" t="s">
        <v>97</v>
      </c>
      <c r="I26" s="27" t="s">
        <v>96</v>
      </c>
      <c r="J26" s="29"/>
      <c r="K26" s="29"/>
      <c r="L26" s="30">
        <f>IFERROR(MEDIAN(resources[[#This Row],[YearlyMin]],resources[[#This Row],[YearlyMax]]),1)</f>
        <v>1</v>
      </c>
      <c r="M26" s="15">
        <f ca="1">COUNTIF(enum!$M:$M,resources[[#This Row],[Resource]])</f>
        <v>0</v>
      </c>
      <c r="N26" s="15">
        <f ca="1">SUMIF(enum!$M:$M,resources[[#This Row],[Resource]],enum!$N:$N)</f>
        <v>0</v>
      </c>
    </row>
    <row r="27" spans="8:14" x14ac:dyDescent="0.5">
      <c r="H27" s="10" t="s">
        <v>98</v>
      </c>
      <c r="I27" s="27" t="s">
        <v>103</v>
      </c>
      <c r="J27" s="29"/>
      <c r="K27" s="29"/>
      <c r="L27" s="30">
        <f>IFERROR(MEDIAN(resources[[#This Row],[YearlyMin]],resources[[#This Row],[YearlyMax]]),1)</f>
        <v>1</v>
      </c>
      <c r="M27" s="15">
        <f ca="1">COUNTIF(enum!$M:$M,resources[[#This Row],[Resource]])</f>
        <v>0</v>
      </c>
      <c r="N27" s="15">
        <f ca="1">SUMIF(enum!$M:$M,resources[[#This Row],[Resource]],enum!$N:$N)</f>
        <v>0</v>
      </c>
    </row>
    <row r="28" spans="8:14" x14ac:dyDescent="0.5">
      <c r="H28" s="10" t="s">
        <v>99</v>
      </c>
      <c r="I28" s="27" t="s">
        <v>103</v>
      </c>
      <c r="J28" s="29"/>
      <c r="K28" s="29"/>
      <c r="L28" s="30">
        <f>IFERROR(MEDIAN(resources[[#This Row],[YearlyMin]],resources[[#This Row],[YearlyMax]]),1)</f>
        <v>1</v>
      </c>
      <c r="M28" s="15">
        <f ca="1">COUNTIF(enum!$M:$M,resources[[#This Row],[Resource]])</f>
        <v>0</v>
      </c>
      <c r="N28" s="15">
        <f ca="1">SUMIF(enum!$M:$M,resources[[#This Row],[Resource]],enum!$N:$N)</f>
        <v>0</v>
      </c>
    </row>
    <row r="29" spans="8:14" x14ac:dyDescent="0.5">
      <c r="H29" s="10" t="s">
        <v>100</v>
      </c>
      <c r="I29" s="27" t="s">
        <v>103</v>
      </c>
      <c r="J29" s="29"/>
      <c r="K29" s="29"/>
      <c r="L29" s="30">
        <f>IFERROR(MEDIAN(resources[[#This Row],[YearlyMin]],resources[[#This Row],[YearlyMax]]),1)</f>
        <v>1</v>
      </c>
      <c r="M29" s="15">
        <f ca="1">COUNTIF(enum!$M:$M,resources[[#This Row],[Resource]])</f>
        <v>0</v>
      </c>
      <c r="N29" s="15">
        <f ca="1">SUMIF(enum!$M:$M,resources[[#This Row],[Resource]],enum!$N:$N)</f>
        <v>0</v>
      </c>
    </row>
    <row r="30" spans="8:14" x14ac:dyDescent="0.5">
      <c r="H30" s="10" t="s">
        <v>101</v>
      </c>
      <c r="I30" s="27" t="s">
        <v>96</v>
      </c>
      <c r="J30" s="29"/>
      <c r="K30" s="29"/>
      <c r="L30" s="30">
        <f>IFERROR(MEDIAN(resources[[#This Row],[YearlyMin]],resources[[#This Row],[YearlyMax]]),1)</f>
        <v>1</v>
      </c>
      <c r="M30" s="15">
        <f ca="1">COUNTIF(enum!$M:$M,resources[[#This Row],[Resource]])</f>
        <v>1</v>
      </c>
      <c r="N30" s="15">
        <f ca="1">SUMIF(enum!$M:$M,resources[[#This Row],[Resource]],enum!$N:$N)</f>
        <v>150000</v>
      </c>
    </row>
    <row r="31" spans="8:14" x14ac:dyDescent="0.5">
      <c r="H31" s="10" t="s">
        <v>102</v>
      </c>
      <c r="I31" s="27" t="s">
        <v>103</v>
      </c>
      <c r="J31" s="29"/>
      <c r="K31" s="29"/>
      <c r="L31" s="30">
        <f>IFERROR(MEDIAN(resources[[#This Row],[YearlyMin]],resources[[#This Row],[YearlyMax]]),1)</f>
        <v>1</v>
      </c>
      <c r="M31" s="15">
        <f ca="1">COUNTIF(enum!$M:$M,resources[[#This Row],[Resource]])</f>
        <v>2</v>
      </c>
      <c r="N31" s="15">
        <f ca="1">SUMIF(enum!$M:$M,resources[[#This Row],[Resource]],enum!$N:$N)</f>
        <v>27500</v>
      </c>
    </row>
    <row r="33" spans="8:9" x14ac:dyDescent="0.5">
      <c r="H33" s="18"/>
      <c r="I33" s="18"/>
    </row>
    <row r="34" spans="8:9" x14ac:dyDescent="0.5">
      <c r="H34" s="18"/>
      <c r="I34" s="18"/>
    </row>
    <row r="35" spans="8:9" x14ac:dyDescent="0.5">
      <c r="H35" s="18"/>
      <c r="I35" s="18"/>
    </row>
    <row r="36" spans="8:9" x14ac:dyDescent="0.5">
      <c r="H36" s="18"/>
      <c r="I36" s="18"/>
    </row>
    <row r="37" spans="8:9" x14ac:dyDescent="0.5">
      <c r="H37" s="18"/>
      <c r="I37" s="18"/>
    </row>
    <row r="38" spans="8:9" x14ac:dyDescent="0.5">
      <c r="H38" s="18"/>
      <c r="I38" s="18"/>
    </row>
    <row r="39" spans="8:9" x14ac:dyDescent="0.5">
      <c r="H39" s="18"/>
      <c r="I39" s="18"/>
    </row>
    <row r="40" spans="8:9" x14ac:dyDescent="0.5">
      <c r="H40" s="18"/>
      <c r="I40" s="18"/>
    </row>
    <row r="41" spans="8:9" x14ac:dyDescent="0.5">
      <c r="H41" s="18"/>
      <c r="I41" s="18"/>
    </row>
    <row r="42" spans="8:9" x14ac:dyDescent="0.5">
      <c r="H42" s="18"/>
      <c r="I42" s="18"/>
    </row>
    <row r="43" spans="8:9" x14ac:dyDescent="0.5">
      <c r="H43" s="18"/>
      <c r="I43" s="18"/>
    </row>
    <row r="44" spans="8:9" x14ac:dyDescent="0.5">
      <c r="H44" s="18"/>
      <c r="I44" s="18"/>
    </row>
    <row r="45" spans="8:9" x14ac:dyDescent="0.5">
      <c r="H45" s="18"/>
      <c r="I45" s="18"/>
    </row>
    <row r="46" spans="8:9" x14ac:dyDescent="0.5">
      <c r="H46" s="18"/>
      <c r="I46" s="18"/>
    </row>
    <row r="47" spans="8:9" x14ac:dyDescent="0.5">
      <c r="H47" s="18"/>
      <c r="I47" s="18"/>
    </row>
    <row r="48" spans="8:9" x14ac:dyDescent="0.5">
      <c r="H48" s="18"/>
      <c r="I48" s="18"/>
    </row>
    <row r="49" spans="8:9" x14ac:dyDescent="0.5">
      <c r="H49" s="18"/>
      <c r="I49" s="18"/>
    </row>
    <row r="50" spans="8:9" x14ac:dyDescent="0.5">
      <c r="H50" s="18"/>
      <c r="I50" s="18"/>
    </row>
    <row r="51" spans="8:9" x14ac:dyDescent="0.5">
      <c r="H51" s="18"/>
      <c r="I51" s="18"/>
    </row>
    <row r="52" spans="8:9" x14ac:dyDescent="0.5">
      <c r="H52" s="18"/>
      <c r="I52" s="18"/>
    </row>
    <row r="53" spans="8:9" x14ac:dyDescent="0.5">
      <c r="H53" s="18"/>
      <c r="I53" s="18"/>
    </row>
    <row r="54" spans="8:9" x14ac:dyDescent="0.5">
      <c r="H54" s="18"/>
      <c r="I54" s="18"/>
    </row>
    <row r="55" spans="8:9" x14ac:dyDescent="0.5">
      <c r="H55" s="18"/>
      <c r="I55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F67-B821-4CDE-B222-EBE121F66766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XEQ1" sqref="XEO1:XEQ1"/>
      <selection pane="bottomLeft" activeCell="E1" sqref="E1:E1048576"/>
    </sheetView>
  </sheetViews>
  <sheetFormatPr defaultRowHeight="14.35" x14ac:dyDescent="0.5"/>
  <cols>
    <col min="1" max="1" width="10.52734375" customWidth="1"/>
    <col min="2" max="2" width="12.29296875" style="1" bestFit="1" customWidth="1"/>
    <col min="3" max="3" width="9" style="1" bestFit="1" customWidth="1"/>
    <col min="4" max="4" width="8.41015625" style="1" bestFit="1" customWidth="1"/>
    <col min="5" max="5" width="6.703125" style="1" customWidth="1"/>
    <col min="7" max="8" width="9.1171875" style="9"/>
    <col min="9" max="9" width="8.9375" style="9"/>
    <col min="10" max="10" width="12.29296875" style="11" bestFit="1" customWidth="1"/>
    <col min="11" max="12" width="24.703125" style="22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12</v>
      </c>
      <c r="H1" s="9" t="s">
        <v>13</v>
      </c>
      <c r="I1" s="9" t="s">
        <v>106</v>
      </c>
      <c r="J1" s="2" t="s">
        <v>0</v>
      </c>
      <c r="K1" s="2" t="s">
        <v>14</v>
      </c>
      <c r="L1" s="2" t="s">
        <v>1</v>
      </c>
      <c r="M1" t="str" cm="1">
        <f t="array" ref="M1:Q1">IF(E2="off","qty",_xlfn.HSTACK("qty",TRANSPOSE(phases[Phase])))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6">_xlfn._xlws.SORT(_xlfn.UNIQUE(_xlfn._xlws.FILTER(J:J,(J:J&lt;&gt;"")*(J:J&lt;&gt;"Task"),"")))</f>
        <v>Design</v>
      </c>
      <c r="XEQ1" t="str" cm="1">
        <f t="array" ref="XEQ1:XEQ21">_xlfn._xlws.SORT(_xlfn.UNIQUE(_xlfn._xlws.FILTER(K:K,(K:K&lt;&gt;"")*(K:K&lt;&gt;"Subtask"),"")))</f>
        <v>Assembly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63</v>
      </c>
      <c r="B2" s="14" t="s">
        <v>25</v>
      </c>
      <c r="C2"/>
      <c r="D2" s="5" t="s">
        <v>7</v>
      </c>
      <c r="E2" s="13" t="s">
        <v>19</v>
      </c>
      <c r="G2" s="9" t="str">
        <f>IF(J2="","",$B$2)</f>
        <v>Hardware</v>
      </c>
      <c r="H2" s="9" t="str">
        <f>IF(K2="","",$E$2)</f>
        <v>On</v>
      </c>
      <c r="I2" s="9" t="b">
        <f>IF(J2="","",IFERROR(_xlfn.XMATCH(L2,resources[Resource])&gt;0,FALSE))</f>
        <v>1</v>
      </c>
      <c r="J2" s="11" t="s">
        <v>27</v>
      </c>
      <c r="K2" s="11" t="s">
        <v>20</v>
      </c>
      <c r="L2" s="11" t="s">
        <v>78</v>
      </c>
      <c r="M2" s="12">
        <v>0.75</v>
      </c>
      <c r="N2" s="12">
        <f>IF($J2="","",$M2)</f>
        <v>0.75</v>
      </c>
      <c r="O2" s="12">
        <f t="shared" ref="O2:Q21" si="0">IF($J2="","",$M2)</f>
        <v>0.75</v>
      </c>
      <c r="P2" s="12">
        <f t="shared" si="0"/>
        <v>0.75</v>
      </c>
      <c r="Q2" s="12">
        <f t="shared" si="0"/>
        <v>0.75</v>
      </c>
      <c r="XEP2" t="str">
        <v>Development</v>
      </c>
      <c r="XEQ2" t="str">
        <v>CAD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1">IF(J3="","",$B$2)</f>
        <v>Hardware</v>
      </c>
      <c r="H3" s="9" t="str">
        <f t="shared" ref="H3:H66" si="2">IF(K3="","",$E$2)</f>
        <v>On</v>
      </c>
      <c r="I3" s="9" t="b">
        <f>IF(J3="","",IFERROR(_xlfn.XMATCH(L3,resources[Resource])&gt;0,FALSE))</f>
        <v>1</v>
      </c>
      <c r="J3" s="11" t="s">
        <v>27</v>
      </c>
      <c r="K3" s="11" t="s">
        <v>21</v>
      </c>
      <c r="L3" s="11" t="s">
        <v>8</v>
      </c>
      <c r="M3" s="12">
        <v>0.3</v>
      </c>
      <c r="N3" s="12">
        <f t="shared" ref="N3:Q22" si="3">IF($J3="","",$M3)</f>
        <v>0.3</v>
      </c>
      <c r="O3" s="12">
        <f t="shared" si="0"/>
        <v>0.3</v>
      </c>
      <c r="P3" s="12">
        <f t="shared" si="0"/>
        <v>0.3</v>
      </c>
      <c r="Q3" s="12">
        <f t="shared" si="0"/>
        <v>0.3</v>
      </c>
      <c r="XEP3" t="str">
        <v>Ideation</v>
      </c>
      <c r="XEQ3" t="str">
        <v>CNC/3d print</v>
      </c>
      <c r="XER3" t="str">
        <v>Contract Analyst</v>
      </c>
    </row>
    <row r="4" spans="1:17 16370:16372" x14ac:dyDescent="0.5">
      <c r="A4" s="17" t="s">
        <v>18</v>
      </c>
      <c r="B4" s="3" t="s">
        <v>0</v>
      </c>
      <c r="C4" s="3" t="s">
        <v>16</v>
      </c>
      <c r="D4" s="3" t="s">
        <v>15</v>
      </c>
      <c r="E4" s="3" t="s">
        <v>30</v>
      </c>
      <c r="G4" s="9" t="str">
        <f t="shared" si="1"/>
        <v>Hardware</v>
      </c>
      <c r="H4" s="9" t="str">
        <f t="shared" si="2"/>
        <v>On</v>
      </c>
      <c r="I4" s="9" t="b">
        <f>IF(J4="","",IFERROR(_xlfn.XMATCH(L4,resources[Resource])&gt;0,FALSE))</f>
        <v>1</v>
      </c>
      <c r="J4" s="11" t="s">
        <v>27</v>
      </c>
      <c r="K4" s="11" t="s">
        <v>31</v>
      </c>
      <c r="L4" s="11" t="s">
        <v>53</v>
      </c>
      <c r="M4" s="12">
        <v>0.2</v>
      </c>
      <c r="N4" s="12">
        <f t="shared" si="3"/>
        <v>0.2</v>
      </c>
      <c r="O4" s="12">
        <f t="shared" si="0"/>
        <v>0.2</v>
      </c>
      <c r="P4" s="12">
        <f t="shared" si="0"/>
        <v>0.2</v>
      </c>
      <c r="Q4" s="12">
        <f t="shared" si="0"/>
        <v>0.2</v>
      </c>
      <c r="XEP4" t="str">
        <v>Operations</v>
      </c>
      <c r="XEQ4" t="str">
        <v>Day 0 / Packaging</v>
      </c>
      <c r="XER4" t="str">
        <v>Director</v>
      </c>
    </row>
    <row r="5" spans="1:17 16370:16372" x14ac:dyDescent="0.5">
      <c r="A5" s="16" t="str">
        <f>IF(B5="","","• "&amp;B5&amp;CHAR(10)&amp;
"      "&amp;C5&amp;" "&amp;C$4&amp;", "&amp;D5&amp;" "&amp;D$4&amp; ", "&amp;E5&amp; " "&amp;E$4)</f>
        <v>• Ideation
      4 subtasks, 4 resources, 1.55 qty</v>
      </c>
      <c r="B5" s="10" t="str" cm="1">
        <f t="array" ref="B5:B10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4</v>
      </c>
      <c r="E5" s="1">
        <f t="shared" ref="E5:E10" si="4">IF(B5="","",SUMIFS(M:M,J:J,B5))</f>
        <v>1.55</v>
      </c>
      <c r="G5" s="9" t="str">
        <f t="shared" si="1"/>
        <v>Hardware</v>
      </c>
      <c r="H5" s="9" t="str">
        <f t="shared" si="2"/>
        <v>On</v>
      </c>
      <c r="I5" s="9" t="b">
        <f>IF(J5="","",IFERROR(_xlfn.XMATCH(L5,resources[Resource])&gt;0,FALSE))</f>
        <v>1</v>
      </c>
      <c r="J5" s="11" t="s">
        <v>27</v>
      </c>
      <c r="K5" s="11" t="s">
        <v>24</v>
      </c>
      <c r="L5" s="11" t="s">
        <v>54</v>
      </c>
      <c r="M5" s="12">
        <v>0.3</v>
      </c>
      <c r="N5" s="12">
        <f t="shared" si="3"/>
        <v>0.3</v>
      </c>
      <c r="O5" s="12">
        <f t="shared" si="0"/>
        <v>0.3</v>
      </c>
      <c r="P5" s="12">
        <f t="shared" si="0"/>
        <v>0.3</v>
      </c>
      <c r="Q5" s="12">
        <f t="shared" si="0"/>
        <v>0.3</v>
      </c>
      <c r="XEP5" t="str">
        <v>Prototype</v>
      </c>
      <c r="XEQ5" t="str">
        <v>Day 1</v>
      </c>
      <c r="XER5" t="str">
        <v>Equipment Leasing</v>
      </c>
    </row>
    <row r="6" spans="1:17 16370:16372" x14ac:dyDescent="0.5">
      <c r="A6" s="16" t="str">
        <f t="shared" ref="A6:A69" si="5">IF(B6="","","• "&amp;B6&amp;CHAR(10)&amp;
"      "&amp;C6&amp;" "&amp;C$4&amp;", "&amp;D6&amp;" "&amp;D$4&amp; ", "&amp;E6&amp; " "&amp;E$4)</f>
        <v>• Design
      9 subtasks, 7 resources, 4.1 qty</v>
      </c>
      <c r="B6" s="10" t="str">
        <v>Design</v>
      </c>
      <c r="C6" s="1">
        <f t="shared" ref="C6:C10" si="6">IF($B6="","",COUNTIFS(J:J,B6))</f>
        <v>9</v>
      </c>
      <c r="D6" s="1" cm="1">
        <f t="array" ref="D6">IF(B6="","",COUNTA(_xlfn.UNIQUE(_xlfn._xlws.FILTER(L:L,J:J=B6))))</f>
        <v>7</v>
      </c>
      <c r="E6" s="1">
        <f t="shared" si="4"/>
        <v>4.1000000000000005</v>
      </c>
      <c r="G6" s="9" t="str">
        <f t="shared" si="1"/>
        <v>Hardware</v>
      </c>
      <c r="H6" s="9" t="str">
        <f t="shared" si="2"/>
        <v>On</v>
      </c>
      <c r="I6" s="9" t="b">
        <f>IF(J6="","",IFERROR(_xlfn.XMATCH(L6,resources[Resource])&gt;0,FALSE))</f>
        <v>1</v>
      </c>
      <c r="J6" s="11" t="s">
        <v>22</v>
      </c>
      <c r="K6" s="11" t="s">
        <v>49</v>
      </c>
      <c r="L6" s="11" t="s">
        <v>50</v>
      </c>
      <c r="M6" s="12">
        <v>0.1</v>
      </c>
      <c r="N6" s="12">
        <f t="shared" si="3"/>
        <v>0.1</v>
      </c>
      <c r="O6" s="12">
        <f t="shared" si="0"/>
        <v>0.1</v>
      </c>
      <c r="P6" s="12">
        <f t="shared" si="0"/>
        <v>0.1</v>
      </c>
      <c r="Q6" s="12">
        <f t="shared" si="0"/>
        <v>0.1</v>
      </c>
      <c r="XEP6" t="str">
        <v>Testing</v>
      </c>
      <c r="XEQ6" t="str">
        <v>Day -1</v>
      </c>
      <c r="XER6" t="str">
        <v>Equipment Procurement</v>
      </c>
    </row>
    <row r="7" spans="1:17 16370:16372" x14ac:dyDescent="0.5">
      <c r="A7" s="16" t="str">
        <f t="shared" si="5"/>
        <v>• Prototype
      3 subtasks, 3 resources, 1.8 qty</v>
      </c>
      <c r="B7" s="10" t="str">
        <v>Prototype</v>
      </c>
      <c r="C7" s="1">
        <f t="shared" si="6"/>
        <v>3</v>
      </c>
      <c r="D7" s="1" cm="1">
        <f t="array" ref="D7">IF(B7="","",COUNTA(_xlfn.UNIQUE(_xlfn._xlws.FILTER(L:L,J:J=B7))))</f>
        <v>3</v>
      </c>
      <c r="E7" s="1">
        <f t="shared" si="4"/>
        <v>1.8</v>
      </c>
      <c r="G7" s="9" t="str">
        <f t="shared" si="1"/>
        <v>Hardware</v>
      </c>
      <c r="H7" s="9" t="str">
        <f t="shared" si="2"/>
        <v>On</v>
      </c>
      <c r="I7" s="9" t="b">
        <f>IF(J7="","",IFERROR(_xlfn.XMATCH(L7,resources[Resource])&gt;0,FALSE))</f>
        <v>1</v>
      </c>
      <c r="J7" s="11" t="s">
        <v>22</v>
      </c>
      <c r="K7" s="11" t="s">
        <v>51</v>
      </c>
      <c r="L7" s="11" t="s">
        <v>52</v>
      </c>
      <c r="M7" s="12">
        <v>0.2</v>
      </c>
      <c r="N7" s="12">
        <f t="shared" si="3"/>
        <v>0.2</v>
      </c>
      <c r="O7" s="12">
        <f t="shared" si="0"/>
        <v>0.2</v>
      </c>
      <c r="P7" s="12">
        <f t="shared" si="0"/>
        <v>0.2</v>
      </c>
      <c r="Q7" s="12">
        <f t="shared" si="0"/>
        <v>0.2</v>
      </c>
      <c r="XEQ7" t="str">
        <v>Day 2</v>
      </c>
      <c r="XER7" t="str">
        <v>Facilities Maintenance</v>
      </c>
    </row>
    <row r="8" spans="1:17 16370:16372" x14ac:dyDescent="0.5">
      <c r="A8" s="16" t="str">
        <f t="shared" si="5"/>
        <v>• Development
      4 subtasks, 4 resources, 2.9 qty</v>
      </c>
      <c r="B8" s="10" t="str">
        <v>Development</v>
      </c>
      <c r="C8" s="1">
        <f t="shared" si="6"/>
        <v>4</v>
      </c>
      <c r="D8" s="1" cm="1">
        <f t="array" ref="D8">IF(B8="","",COUNTA(_xlfn.UNIQUE(_xlfn._xlws.FILTER(L:L,J:J=B8))))</f>
        <v>4</v>
      </c>
      <c r="E8" s="1">
        <f t="shared" si="4"/>
        <v>2.9</v>
      </c>
      <c r="G8" s="9" t="str">
        <f t="shared" si="1"/>
        <v>Hardware</v>
      </c>
      <c r="H8" s="9" t="str">
        <f t="shared" si="2"/>
        <v>On</v>
      </c>
      <c r="I8" s="9" t="b">
        <f>IF(J8="","",IFERROR(_xlfn.XMATCH(L8,resources[Resource])&gt;0,FALSE))</f>
        <v>1</v>
      </c>
      <c r="J8" s="11" t="s">
        <v>22</v>
      </c>
      <c r="K8" s="11" t="s">
        <v>47</v>
      </c>
      <c r="L8" s="11" t="s">
        <v>86</v>
      </c>
      <c r="M8" s="12">
        <v>2</v>
      </c>
      <c r="N8" s="12">
        <f t="shared" si="3"/>
        <v>2</v>
      </c>
      <c r="O8" s="12">
        <f t="shared" si="0"/>
        <v>2</v>
      </c>
      <c r="P8" s="12">
        <f t="shared" si="0"/>
        <v>2</v>
      </c>
      <c r="Q8" s="12">
        <f t="shared" si="0"/>
        <v>2</v>
      </c>
      <c r="XEQ8" t="str">
        <v>Design Review</v>
      </c>
      <c r="XER8" t="str">
        <v>Finance Analyst</v>
      </c>
    </row>
    <row r="9" spans="1:17 16370:16372" x14ac:dyDescent="0.5">
      <c r="A9" s="16" t="str">
        <f t="shared" si="5"/>
        <v>• Testing
      5 subtasks, 3 resources, 2.3 qty</v>
      </c>
      <c r="B9" s="10" t="str">
        <v>Testing</v>
      </c>
      <c r="C9" s="1">
        <f t="shared" si="6"/>
        <v>5</v>
      </c>
      <c r="D9" s="1" cm="1">
        <f t="array" ref="D9">IF(B9="","",COUNTA(_xlfn.UNIQUE(_xlfn._xlws.FILTER(L:L,J:J=B9))))</f>
        <v>3</v>
      </c>
      <c r="E9" s="1">
        <f t="shared" si="4"/>
        <v>2.3000000000000003</v>
      </c>
      <c r="G9" s="9" t="str">
        <f t="shared" si="1"/>
        <v>Hardware</v>
      </c>
      <c r="H9" s="9" t="str">
        <f t="shared" si="2"/>
        <v>On</v>
      </c>
      <c r="I9" s="9" t="b">
        <f>IF(J9="","",IFERROR(_xlfn.XMATCH(L9,resources[Resource])&gt;0,FALSE))</f>
        <v>1</v>
      </c>
      <c r="J9" s="11" t="s">
        <v>22</v>
      </c>
      <c r="K9" s="11" t="s">
        <v>47</v>
      </c>
      <c r="L9" s="11" t="s">
        <v>35</v>
      </c>
      <c r="M9" s="12">
        <v>0.5</v>
      </c>
      <c r="N9" s="12">
        <f t="shared" si="3"/>
        <v>0.5</v>
      </c>
      <c r="O9" s="12">
        <f t="shared" si="0"/>
        <v>0.5</v>
      </c>
      <c r="P9" s="12">
        <f t="shared" si="0"/>
        <v>0.5</v>
      </c>
      <c r="Q9" s="12">
        <f t="shared" si="0"/>
        <v>0.5</v>
      </c>
      <c r="XEQ9" t="str">
        <v>Durability/Stress</v>
      </c>
      <c r="XER9" t="str">
        <v>General Capex</v>
      </c>
    </row>
    <row r="10" spans="1:17 16370:16372" x14ac:dyDescent="0.5">
      <c r="A10" s="16" t="str">
        <f t="shared" si="5"/>
        <v>• Operations
      4 subtasks, 4 resources, 175002.5 qty</v>
      </c>
      <c r="B10" s="10" t="str">
        <v>Operations</v>
      </c>
      <c r="C10" s="1">
        <f t="shared" si="6"/>
        <v>4</v>
      </c>
      <c r="D10" s="1" cm="1">
        <f t="array" ref="D10">IF(B10="","",COUNTA(_xlfn.UNIQUE(_xlfn._xlws.FILTER(L:L,J:J=B10))))</f>
        <v>4</v>
      </c>
      <c r="E10" s="1">
        <f t="shared" si="4"/>
        <v>175002.5</v>
      </c>
      <c r="G10" s="9" t="str">
        <f t="shared" si="1"/>
        <v>Hardware</v>
      </c>
      <c r="H10" s="9" t="str">
        <f t="shared" si="2"/>
        <v>On</v>
      </c>
      <c r="I10" s="9" t="b">
        <f>IF(J10="","",IFERROR(_xlfn.XMATCH(L10,resources[Resource])&gt;0,FALSE))</f>
        <v>1</v>
      </c>
      <c r="J10" s="11" t="s">
        <v>22</v>
      </c>
      <c r="K10" s="11" t="s">
        <v>48</v>
      </c>
      <c r="L10" s="11" t="s">
        <v>86</v>
      </c>
      <c r="M10" s="12">
        <v>0.5</v>
      </c>
      <c r="N10" s="12">
        <f t="shared" si="3"/>
        <v>0.5</v>
      </c>
      <c r="O10" s="12">
        <f t="shared" si="0"/>
        <v>0.5</v>
      </c>
      <c r="P10" s="12">
        <f t="shared" si="0"/>
        <v>0.5</v>
      </c>
      <c r="Q10" s="12">
        <f t="shared" si="0"/>
        <v>0.5</v>
      </c>
      <c r="XEQ10" t="str">
        <v>Factory Flow</v>
      </c>
      <c r="XER10" t="str">
        <v>General Opex</v>
      </c>
    </row>
    <row r="11" spans="1:17 16370:16372" x14ac:dyDescent="0.5">
      <c r="A11" s="16" t="str">
        <f t="shared" si="5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1" t="str">
        <f>IF(B11="","",SUMIFS(M:M,J:J,B11))</f>
        <v/>
      </c>
      <c r="G11" s="9" t="str">
        <f t="shared" si="1"/>
        <v>Hardware</v>
      </c>
      <c r="H11" s="9" t="str">
        <f t="shared" si="2"/>
        <v>On</v>
      </c>
      <c r="I11" s="9" t="b">
        <f>IF(J11="","",IFERROR(_xlfn.XMATCH(L11,resources[Resource])&gt;0,FALSE))</f>
        <v>1</v>
      </c>
      <c r="J11" s="11" t="s">
        <v>22</v>
      </c>
      <c r="K11" s="11" t="s">
        <v>93</v>
      </c>
      <c r="L11" s="11" t="s">
        <v>94</v>
      </c>
      <c r="M11" s="12">
        <v>0.2</v>
      </c>
      <c r="N11" s="12">
        <f t="shared" si="3"/>
        <v>0.2</v>
      </c>
      <c r="O11" s="12">
        <f t="shared" si="0"/>
        <v>0.2</v>
      </c>
      <c r="P11" s="12">
        <f t="shared" si="0"/>
        <v>0.2</v>
      </c>
      <c r="Q11" s="12">
        <f t="shared" si="0"/>
        <v>0.2</v>
      </c>
      <c r="XEQ11" t="str">
        <v>Feasibility</v>
      </c>
      <c r="XER11" t="str">
        <v>Hardware Engineer 1</v>
      </c>
    </row>
    <row r="12" spans="1:17 16370:16372" x14ac:dyDescent="0.5">
      <c r="A12" s="16" t="str">
        <f t="shared" si="5"/>
        <v/>
      </c>
      <c r="B12" s="10"/>
      <c r="C12" s="1" t="str">
        <f t="shared" ref="C12:C75" si="7">IF($B12="","",COUNTIFS(J:J,B12))</f>
        <v/>
      </c>
      <c r="D12" s="1" t="str" cm="1">
        <f t="array" ref="D12">IF(B12="","",COUNTA(_xlfn.UNIQUE(_xlfn._xlws.FILTER(L:L,J:J=B12))))</f>
        <v/>
      </c>
      <c r="E12" s="1" t="str">
        <f t="shared" ref="E12:E75" si="8">IF(B12="","",SUMIFS(M:M,J:J,B12))</f>
        <v/>
      </c>
      <c r="G12" s="9" t="str">
        <f t="shared" si="1"/>
        <v>Hardware</v>
      </c>
      <c r="H12" s="9" t="str">
        <f t="shared" si="2"/>
        <v>On</v>
      </c>
      <c r="I12" s="9" t="b">
        <f>IF(J12="","",IFERROR(_xlfn.XMATCH(L12,resources[Resource])&gt;0,FALSE))</f>
        <v>1</v>
      </c>
      <c r="J12" s="11" t="s">
        <v>22</v>
      </c>
      <c r="K12" s="11" t="s">
        <v>48</v>
      </c>
      <c r="L12" s="11" t="s">
        <v>35</v>
      </c>
      <c r="M12" s="12">
        <v>0.2</v>
      </c>
      <c r="N12" s="12">
        <f t="shared" si="3"/>
        <v>0.2</v>
      </c>
      <c r="O12" s="12">
        <f t="shared" si="0"/>
        <v>0.2</v>
      </c>
      <c r="P12" s="12">
        <f t="shared" si="0"/>
        <v>0.2</v>
      </c>
      <c r="Q12" s="12">
        <f t="shared" si="0"/>
        <v>0.2</v>
      </c>
      <c r="XEQ12" t="str">
        <v>Finance Support</v>
      </c>
      <c r="XER12" t="str">
        <v>Hardware Engineer 2</v>
      </c>
    </row>
    <row r="13" spans="1:17 16370:16372" x14ac:dyDescent="0.5">
      <c r="A13" s="16" t="str">
        <f t="shared" si="5"/>
        <v/>
      </c>
      <c r="B13" s="10"/>
      <c r="C13" s="1" t="str">
        <f t="shared" si="7"/>
        <v/>
      </c>
      <c r="D13" s="1" t="str" cm="1">
        <f t="array" ref="D13">IF(B13="","",COUNTA(_xlfn.UNIQUE(_xlfn._xlws.FILTER(L:L,J:J=B13))))</f>
        <v/>
      </c>
      <c r="E13" s="1" t="str">
        <f t="shared" si="8"/>
        <v/>
      </c>
      <c r="G13" s="9" t="str">
        <f t="shared" si="1"/>
        <v>Hardware</v>
      </c>
      <c r="H13" s="9" t="str">
        <f t="shared" si="2"/>
        <v>On</v>
      </c>
      <c r="I13" s="9" t="b">
        <f>IF(J13="","",IFERROR(_xlfn.XMATCH(L13,resources[Resource])&gt;0,FALSE))</f>
        <v>1</v>
      </c>
      <c r="J13" s="11" t="s">
        <v>22</v>
      </c>
      <c r="K13" s="11" t="s">
        <v>55</v>
      </c>
      <c r="L13" s="11" t="s">
        <v>82</v>
      </c>
      <c r="M13" s="12">
        <v>0.1</v>
      </c>
      <c r="N13" s="12">
        <f t="shared" si="3"/>
        <v>0.1</v>
      </c>
      <c r="O13" s="12">
        <f t="shared" si="0"/>
        <v>0.1</v>
      </c>
      <c r="P13" s="12">
        <f t="shared" si="0"/>
        <v>0.1</v>
      </c>
      <c r="Q13" s="12">
        <f t="shared" si="0"/>
        <v>0.1</v>
      </c>
      <c r="XEQ13" t="str">
        <v>Integration Testing</v>
      </c>
      <c r="XER13" t="str">
        <v>Hardware Engineer 3</v>
      </c>
    </row>
    <row r="14" spans="1:17 16370:16372" x14ac:dyDescent="0.5">
      <c r="A14" s="16" t="str">
        <f t="shared" si="5"/>
        <v/>
      </c>
      <c r="B14" s="10"/>
      <c r="C14" s="1" t="str">
        <f t="shared" si="7"/>
        <v/>
      </c>
      <c r="D14" s="1" t="str" cm="1">
        <f t="array" ref="D14">IF(B14="","",COUNTA(_xlfn.UNIQUE(_xlfn._xlws.FILTER(L:L,J:J=B14))))</f>
        <v/>
      </c>
      <c r="E14" s="1" t="str">
        <f t="shared" si="8"/>
        <v/>
      </c>
      <c r="G14" s="9" t="str">
        <f t="shared" si="1"/>
        <v>Hardware</v>
      </c>
      <c r="H14" s="9" t="str">
        <f t="shared" si="2"/>
        <v>On</v>
      </c>
      <c r="I14" s="9" t="b">
        <f>IF(J14="","",IFERROR(_xlfn.XMATCH(L14,resources[Resource])&gt;0,FALSE))</f>
        <v>1</v>
      </c>
      <c r="J14" s="11" t="s">
        <v>22</v>
      </c>
      <c r="K14" s="11" t="s">
        <v>56</v>
      </c>
      <c r="L14" s="11" t="s">
        <v>83</v>
      </c>
      <c r="M14" s="12">
        <v>0.3</v>
      </c>
      <c r="N14" s="12">
        <f t="shared" si="3"/>
        <v>0.3</v>
      </c>
      <c r="O14" s="12">
        <f t="shared" si="0"/>
        <v>0.3</v>
      </c>
      <c r="P14" s="12">
        <f t="shared" si="0"/>
        <v>0.3</v>
      </c>
      <c r="Q14" s="12">
        <f t="shared" si="0"/>
        <v>0.3</v>
      </c>
      <c r="XEQ14" t="str">
        <v>Lab Equipment</v>
      </c>
      <c r="XER14" t="str">
        <v>Logistics Analyst</v>
      </c>
    </row>
    <row r="15" spans="1:17 16370:16372" x14ac:dyDescent="0.5">
      <c r="A15" s="16" t="str">
        <f t="shared" si="5"/>
        <v/>
      </c>
      <c r="B15" s="10"/>
      <c r="C15" s="1" t="str">
        <f t="shared" si="7"/>
        <v/>
      </c>
      <c r="D15" s="1" t="str" cm="1">
        <f t="array" ref="D15">IF(B15="","",COUNTA(_xlfn.UNIQUE(_xlfn._xlws.FILTER(L:L,J:J=B15))))</f>
        <v/>
      </c>
      <c r="E15" s="1" t="str">
        <f t="shared" si="8"/>
        <v/>
      </c>
      <c r="G15" s="9" t="str">
        <f t="shared" si="1"/>
        <v>Hardware</v>
      </c>
      <c r="H15" s="9" t="str">
        <f t="shared" si="2"/>
        <v>On</v>
      </c>
      <c r="I15" s="9" t="b">
        <f>IF(J15="","",IFERROR(_xlfn.XMATCH(L15,resources[Resource])&gt;0,FALSE))</f>
        <v>1</v>
      </c>
      <c r="J15" s="11" t="s">
        <v>23</v>
      </c>
      <c r="K15" s="11" t="s">
        <v>57</v>
      </c>
      <c r="L15" s="11" t="s">
        <v>58</v>
      </c>
      <c r="M15" s="12">
        <v>0.8</v>
      </c>
      <c r="N15" s="12">
        <f t="shared" si="3"/>
        <v>0.8</v>
      </c>
      <c r="O15" s="12">
        <f t="shared" si="0"/>
        <v>0.8</v>
      </c>
      <c r="P15" s="12">
        <f t="shared" si="0"/>
        <v>0.8</v>
      </c>
      <c r="Q15" s="12">
        <f t="shared" si="0"/>
        <v>0.8</v>
      </c>
      <c r="XEQ15" t="str">
        <v>Market Research</v>
      </c>
      <c r="XER15" t="str">
        <v>Machinist 1</v>
      </c>
    </row>
    <row r="16" spans="1:17 16370:16372" x14ac:dyDescent="0.5">
      <c r="A16" s="16" t="str">
        <f t="shared" si="5"/>
        <v/>
      </c>
      <c r="B16" s="10"/>
      <c r="C16" s="1" t="str">
        <f t="shared" si="7"/>
        <v/>
      </c>
      <c r="D16" s="1" t="str" cm="1">
        <f t="array" ref="D16">IF(B16="","",COUNTA(_xlfn.UNIQUE(_xlfn._xlws.FILTER(L:L,J:J=B16))))</f>
        <v/>
      </c>
      <c r="E16" s="1" t="str">
        <f t="shared" si="8"/>
        <v/>
      </c>
      <c r="G16" s="9" t="str">
        <f t="shared" si="1"/>
        <v>Hardware</v>
      </c>
      <c r="H16" s="9" t="str">
        <f t="shared" si="2"/>
        <v>On</v>
      </c>
      <c r="I16" s="9" t="b">
        <f>IF(J16="","",IFERROR(_xlfn.XMATCH(L16,resources[Resource])&gt;0,FALSE))</f>
        <v>1</v>
      </c>
      <c r="J16" s="11" t="s">
        <v>23</v>
      </c>
      <c r="K16" s="11" t="s">
        <v>59</v>
      </c>
      <c r="L16" s="11" t="s">
        <v>84</v>
      </c>
      <c r="M16" s="12">
        <v>0.1</v>
      </c>
      <c r="N16" s="12">
        <f t="shared" si="3"/>
        <v>0.1</v>
      </c>
      <c r="O16" s="12">
        <f t="shared" si="0"/>
        <v>0.1</v>
      </c>
      <c r="P16" s="12">
        <f t="shared" si="0"/>
        <v>0.1</v>
      </c>
      <c r="Q16" s="12">
        <f t="shared" si="0"/>
        <v>0.1</v>
      </c>
      <c r="XEQ16" t="str">
        <v>Pilot Run</v>
      </c>
      <c r="XER16" t="str">
        <v>Manager</v>
      </c>
    </row>
    <row r="17" spans="1:17 16371:16372" x14ac:dyDescent="0.5">
      <c r="A17" s="16" t="str">
        <f t="shared" si="5"/>
        <v/>
      </c>
      <c r="B17" s="10"/>
      <c r="C17" s="1" t="str">
        <f t="shared" si="7"/>
        <v/>
      </c>
      <c r="D17" s="1" t="str" cm="1">
        <f t="array" ref="D17">IF(B17="","",COUNTA(_xlfn.UNIQUE(_xlfn._xlws.FILTER(L:L,J:J=B17))))</f>
        <v/>
      </c>
      <c r="E17" s="1" t="str">
        <f t="shared" si="8"/>
        <v/>
      </c>
      <c r="G17" s="9" t="str">
        <f t="shared" si="1"/>
        <v>Hardware</v>
      </c>
      <c r="H17" s="9" t="str">
        <f t="shared" si="2"/>
        <v>On</v>
      </c>
      <c r="I17" s="9" t="b">
        <f>IF(J17="","",IFERROR(_xlfn.XMATCH(L17,resources[Resource])&gt;0,FALSE))</f>
        <v>1</v>
      </c>
      <c r="J17" s="11" t="s">
        <v>23</v>
      </c>
      <c r="K17" s="11" t="s">
        <v>60</v>
      </c>
      <c r="L17" s="11" t="s">
        <v>85</v>
      </c>
      <c r="M17" s="12">
        <v>0.9</v>
      </c>
      <c r="N17" s="12">
        <f t="shared" si="3"/>
        <v>0.9</v>
      </c>
      <c r="O17" s="12">
        <f t="shared" si="0"/>
        <v>0.9</v>
      </c>
      <c r="P17" s="12">
        <f t="shared" si="0"/>
        <v>0.9</v>
      </c>
      <c r="Q17" s="12">
        <f t="shared" si="0"/>
        <v>0.9</v>
      </c>
      <c r="XEQ17" t="str">
        <v>Product Experience</v>
      </c>
      <c r="XER17" t="str">
        <v>Manager 2</v>
      </c>
    </row>
    <row r="18" spans="1:17 16371:16372" x14ac:dyDescent="0.5">
      <c r="A18" s="16" t="str">
        <f t="shared" si="5"/>
        <v/>
      </c>
      <c r="B18" s="10"/>
      <c r="C18" s="1" t="str">
        <f t="shared" si="7"/>
        <v/>
      </c>
      <c r="D18" s="1" t="str" cm="1">
        <f t="array" ref="D18">IF(B18="","",COUNTA(_xlfn.UNIQUE(_xlfn._xlws.FILTER(L:L,J:J=B18))))</f>
        <v/>
      </c>
      <c r="E18" s="1" t="str">
        <f t="shared" si="8"/>
        <v/>
      </c>
      <c r="G18" s="9" t="str">
        <f t="shared" si="1"/>
        <v>Hardware</v>
      </c>
      <c r="H18" s="9" t="str">
        <f t="shared" si="2"/>
        <v>On</v>
      </c>
      <c r="I18" s="9" t="b">
        <f>IF(J18="","",IFERROR(_xlfn.XMATCH(L18,resources[Resource])&gt;0,FALSE))</f>
        <v>1</v>
      </c>
      <c r="J18" s="11" t="s">
        <v>28</v>
      </c>
      <c r="K18" s="11" t="s">
        <v>61</v>
      </c>
      <c r="L18" s="11" t="s">
        <v>88</v>
      </c>
      <c r="M18" s="12">
        <v>0.5</v>
      </c>
      <c r="N18" s="12">
        <f t="shared" si="3"/>
        <v>0.5</v>
      </c>
      <c r="O18" s="12">
        <f t="shared" si="0"/>
        <v>0.5</v>
      </c>
      <c r="P18" s="12">
        <f t="shared" si="0"/>
        <v>0.5</v>
      </c>
      <c r="Q18" s="12">
        <f t="shared" si="0"/>
        <v>0.5</v>
      </c>
      <c r="XEQ18" t="str">
        <v>Program Management</v>
      </c>
      <c r="XER18" t="str">
        <v>Market Analyst</v>
      </c>
    </row>
    <row r="19" spans="1:17 16371:16372" x14ac:dyDescent="0.5">
      <c r="A19" s="16" t="str">
        <f t="shared" si="5"/>
        <v/>
      </c>
      <c r="B19" s="10"/>
      <c r="C19" s="1" t="str">
        <f t="shared" si="7"/>
        <v/>
      </c>
      <c r="D19" s="1" t="str" cm="1">
        <f t="array" ref="D19">IF(B19="","",COUNTA(_xlfn.UNIQUE(_xlfn._xlws.FILTER(L:L,J:J=B19))))</f>
        <v/>
      </c>
      <c r="E19" s="1" t="str">
        <f t="shared" si="8"/>
        <v/>
      </c>
      <c r="G19" s="9" t="str">
        <f t="shared" si="1"/>
        <v>Hardware</v>
      </c>
      <c r="H19" s="9" t="str">
        <f t="shared" si="2"/>
        <v>On</v>
      </c>
      <c r="I19" s="9" t="b">
        <f>IF(J19="","",IFERROR(_xlfn.XMATCH(L19,resources[Resource])&gt;0,FALSE))</f>
        <v>1</v>
      </c>
      <c r="J19" s="11" t="s">
        <v>28</v>
      </c>
      <c r="K19" s="11" t="s">
        <v>33</v>
      </c>
      <c r="L19" s="11" t="s">
        <v>89</v>
      </c>
      <c r="M19" s="12">
        <v>2</v>
      </c>
      <c r="N19" s="12">
        <f t="shared" si="3"/>
        <v>2</v>
      </c>
      <c r="O19" s="12">
        <f t="shared" si="0"/>
        <v>2</v>
      </c>
      <c r="P19" s="12">
        <f t="shared" si="0"/>
        <v>2</v>
      </c>
      <c r="Q19" s="12">
        <f t="shared" si="0"/>
        <v>2</v>
      </c>
      <c r="XEQ19" t="str">
        <v>Project Management</v>
      </c>
      <c r="XER19" t="str">
        <v>Marketer</v>
      </c>
    </row>
    <row r="20" spans="1:17 16371:16372" x14ac:dyDescent="0.5">
      <c r="A20" s="16" t="str">
        <f t="shared" si="5"/>
        <v/>
      </c>
      <c r="B20" s="10"/>
      <c r="C20" s="1" t="str">
        <f t="shared" si="7"/>
        <v/>
      </c>
      <c r="D20" s="1" t="str" cm="1">
        <f t="array" ref="D20">IF(B20="","",COUNTA(_xlfn.UNIQUE(_xlfn._xlws.FILTER(L:L,J:J=B20))))</f>
        <v/>
      </c>
      <c r="E20" s="1" t="str">
        <f t="shared" si="8"/>
        <v/>
      </c>
      <c r="G20" s="9" t="str">
        <f t="shared" si="1"/>
        <v>Hardware</v>
      </c>
      <c r="H20" s="9" t="str">
        <f t="shared" si="2"/>
        <v>On</v>
      </c>
      <c r="I20" s="9" t="b">
        <f>IF(J20="","",IFERROR(_xlfn.XMATCH(L20,resources[Resource])&gt;0,FALSE))</f>
        <v>1</v>
      </c>
      <c r="J20" s="11" t="s">
        <v>28</v>
      </c>
      <c r="K20" s="11" t="s">
        <v>64</v>
      </c>
      <c r="L20" s="11" t="s">
        <v>52</v>
      </c>
      <c r="M20" s="12">
        <v>0.1</v>
      </c>
      <c r="N20" s="12">
        <f t="shared" si="3"/>
        <v>0.1</v>
      </c>
      <c r="O20" s="12">
        <f t="shared" si="0"/>
        <v>0.1</v>
      </c>
      <c r="P20" s="12">
        <f t="shared" si="0"/>
        <v>0.1</v>
      </c>
      <c r="Q20" s="12">
        <f t="shared" si="0"/>
        <v>0.1</v>
      </c>
      <c r="XEQ20" t="str">
        <v>Serviceability Review</v>
      </c>
      <c r="XER20" t="str">
        <v>Offer Analyst</v>
      </c>
    </row>
    <row r="21" spans="1:17 16371:16372" x14ac:dyDescent="0.5">
      <c r="A21" s="16" t="str">
        <f t="shared" si="5"/>
        <v/>
      </c>
      <c r="B21" s="10"/>
      <c r="C21" s="1" t="str">
        <f t="shared" si="7"/>
        <v/>
      </c>
      <c r="D21" s="1" t="str" cm="1">
        <f t="array" ref="D21">IF(B21="","",COUNTA(_xlfn.UNIQUE(_xlfn._xlws.FILTER(L:L,J:J=B21))))</f>
        <v/>
      </c>
      <c r="E21" s="1" t="str">
        <f t="shared" si="8"/>
        <v/>
      </c>
      <c r="G21" s="9" t="str">
        <f t="shared" si="1"/>
        <v>Hardware</v>
      </c>
      <c r="H21" s="9" t="str">
        <f t="shared" si="2"/>
        <v>On</v>
      </c>
      <c r="I21" s="9" t="b">
        <f>IF(J21="","",IFERROR(_xlfn.XMATCH(L21,resources[Resource])&gt;0,FALSE))</f>
        <v>1</v>
      </c>
      <c r="J21" s="11" t="s">
        <v>28</v>
      </c>
      <c r="K21" s="11" t="s">
        <v>64</v>
      </c>
      <c r="L21" s="11" t="s">
        <v>65</v>
      </c>
      <c r="M21" s="12">
        <v>0.3</v>
      </c>
      <c r="N21" s="12">
        <f t="shared" si="3"/>
        <v>0.3</v>
      </c>
      <c r="O21" s="12">
        <f t="shared" si="0"/>
        <v>0.3</v>
      </c>
      <c r="P21" s="12">
        <f t="shared" si="0"/>
        <v>0.3</v>
      </c>
      <c r="Q21" s="12">
        <f t="shared" si="0"/>
        <v>0.3</v>
      </c>
      <c r="XEQ21" t="str">
        <v>Supply Chain</v>
      </c>
      <c r="XER21" t="str">
        <v>Planner</v>
      </c>
    </row>
    <row r="22" spans="1:17 16371:16372" x14ac:dyDescent="0.5">
      <c r="A22" s="16" t="str">
        <f t="shared" si="5"/>
        <v/>
      </c>
      <c r="B22" s="10"/>
      <c r="C22" s="1" t="str">
        <f t="shared" si="7"/>
        <v/>
      </c>
      <c r="D22" s="1" t="str" cm="1">
        <f t="array" ref="D22">IF(B22="","",COUNTA(_xlfn.UNIQUE(_xlfn._xlws.FILTER(L:L,J:J=B22))))</f>
        <v/>
      </c>
      <c r="E22" s="1" t="str">
        <f t="shared" si="8"/>
        <v/>
      </c>
      <c r="G22" s="9" t="str">
        <f t="shared" si="1"/>
        <v>Hardware</v>
      </c>
      <c r="H22" s="9" t="str">
        <f t="shared" si="2"/>
        <v>On</v>
      </c>
      <c r="I22" s="9" t="b">
        <f>IF(J22="","",IFERROR(_xlfn.XMATCH(L22,resources[Resource])&gt;0,FALSE))</f>
        <v>1</v>
      </c>
      <c r="J22" s="11" t="s">
        <v>29</v>
      </c>
      <c r="K22" s="11" t="s">
        <v>62</v>
      </c>
      <c r="L22" s="11" t="s">
        <v>84</v>
      </c>
      <c r="M22" s="12">
        <v>0.1</v>
      </c>
      <c r="N22" s="12">
        <f t="shared" si="3"/>
        <v>0.1</v>
      </c>
      <c r="O22" s="12">
        <f t="shared" si="3"/>
        <v>0.1</v>
      </c>
      <c r="P22" s="12">
        <f t="shared" si="3"/>
        <v>0.1</v>
      </c>
      <c r="Q22" s="12">
        <f t="shared" si="3"/>
        <v>0.1</v>
      </c>
      <c r="XER22" t="str">
        <v>Product Manager</v>
      </c>
    </row>
    <row r="23" spans="1:17 16371:16372" x14ac:dyDescent="0.5">
      <c r="A23" s="16" t="str">
        <f t="shared" si="5"/>
        <v/>
      </c>
      <c r="B23" s="10"/>
      <c r="C23" s="1" t="str">
        <f t="shared" si="7"/>
        <v/>
      </c>
      <c r="D23" s="1" t="str" cm="1">
        <f t="array" ref="D23">IF(B23="","",COUNTA(_xlfn.UNIQUE(_xlfn._xlws.FILTER(L:L,J:J=B23))))</f>
        <v/>
      </c>
      <c r="E23" s="1" t="str">
        <f t="shared" si="8"/>
        <v/>
      </c>
      <c r="G23" s="9" t="str">
        <f t="shared" si="1"/>
        <v>Hardware</v>
      </c>
      <c r="H23" s="9" t="str">
        <f t="shared" si="2"/>
        <v>On</v>
      </c>
      <c r="I23" s="9" t="b">
        <f>IF(J23="","",IFERROR(_xlfn.XMATCH(L23,resources[Resource])&gt;0,FALSE))</f>
        <v>1</v>
      </c>
      <c r="J23" s="11" t="s">
        <v>29</v>
      </c>
      <c r="K23" s="11" t="s">
        <v>43</v>
      </c>
      <c r="L23" s="11" t="s">
        <v>86</v>
      </c>
      <c r="M23" s="12">
        <v>0.5</v>
      </c>
      <c r="N23" s="12">
        <f t="shared" ref="N23:Q42" si="9">IF($J23="","",$M23)</f>
        <v>0.5</v>
      </c>
      <c r="O23" s="12">
        <f t="shared" si="9"/>
        <v>0.5</v>
      </c>
      <c r="P23" s="12">
        <f t="shared" si="9"/>
        <v>0.5</v>
      </c>
      <c r="Q23" s="12">
        <f t="shared" si="9"/>
        <v>0.5</v>
      </c>
      <c r="XER23" t="str">
        <v>Program Manager</v>
      </c>
    </row>
    <row r="24" spans="1:17 16371:16372" x14ac:dyDescent="0.5">
      <c r="A24" s="16" t="str">
        <f t="shared" si="5"/>
        <v/>
      </c>
      <c r="B24" s="10"/>
      <c r="C24" s="1" t="str">
        <f t="shared" si="7"/>
        <v/>
      </c>
      <c r="D24" s="1" t="str" cm="1">
        <f t="array" ref="D24">IF(B24="","",COUNTA(_xlfn.UNIQUE(_xlfn._xlws.FILTER(L:L,J:J=B24))))</f>
        <v/>
      </c>
      <c r="E24" s="1" t="str">
        <f t="shared" si="8"/>
        <v/>
      </c>
      <c r="G24" s="9" t="str">
        <f t="shared" si="1"/>
        <v>Hardware</v>
      </c>
      <c r="H24" s="9" t="str">
        <f t="shared" si="2"/>
        <v>On</v>
      </c>
      <c r="I24" s="9" t="b">
        <f>IF(J24="","",IFERROR(_xlfn.XMATCH(L24,resources[Resource])&gt;0,FALSE))</f>
        <v>1</v>
      </c>
      <c r="J24" s="11" t="s">
        <v>29</v>
      </c>
      <c r="K24" s="11" t="s">
        <v>43</v>
      </c>
      <c r="L24" s="11" t="s">
        <v>84</v>
      </c>
      <c r="M24" s="12">
        <v>0.5</v>
      </c>
      <c r="N24" s="12">
        <f t="shared" si="9"/>
        <v>0.5</v>
      </c>
      <c r="O24" s="12">
        <f t="shared" si="9"/>
        <v>0.5</v>
      </c>
      <c r="P24" s="12">
        <f t="shared" si="9"/>
        <v>0.5</v>
      </c>
      <c r="Q24" s="12">
        <f t="shared" si="9"/>
        <v>0.5</v>
      </c>
      <c r="XER24" t="str">
        <v>Project Manager</v>
      </c>
    </row>
    <row r="25" spans="1:17 16371:16372" x14ac:dyDescent="0.5">
      <c r="A25" s="16" t="str">
        <f t="shared" si="5"/>
        <v/>
      </c>
      <c r="B25" s="10"/>
      <c r="C25" s="1" t="str">
        <f t="shared" si="7"/>
        <v/>
      </c>
      <c r="D25" s="1" t="str" cm="1">
        <f t="array" ref="D25">IF(B25="","",COUNTA(_xlfn.UNIQUE(_xlfn._xlws.FILTER(L:L,J:J=B25))))</f>
        <v/>
      </c>
      <c r="E25" s="1" t="str">
        <f t="shared" si="8"/>
        <v/>
      </c>
      <c r="G25" s="9" t="str">
        <f t="shared" si="1"/>
        <v>Hardware</v>
      </c>
      <c r="H25" s="9" t="str">
        <f t="shared" si="2"/>
        <v>On</v>
      </c>
      <c r="I25" s="9" t="b">
        <f>IF(J25="","",IFERROR(_xlfn.XMATCH(L25,resources[Resource])&gt;0,FALSE))</f>
        <v>1</v>
      </c>
      <c r="J25" s="11" t="s">
        <v>29</v>
      </c>
      <c r="K25" s="11" t="s">
        <v>62</v>
      </c>
      <c r="L25" s="11" t="s">
        <v>85</v>
      </c>
      <c r="M25" s="12">
        <v>1</v>
      </c>
      <c r="N25" s="12">
        <f t="shared" si="9"/>
        <v>1</v>
      </c>
      <c r="O25" s="12">
        <f t="shared" si="9"/>
        <v>1</v>
      </c>
      <c r="P25" s="12">
        <f t="shared" si="9"/>
        <v>1</v>
      </c>
      <c r="Q25" s="12">
        <f t="shared" si="9"/>
        <v>1</v>
      </c>
      <c r="XER25" t="str">
        <v>Software Engineer 1</v>
      </c>
    </row>
    <row r="26" spans="1:17 16371:16372" x14ac:dyDescent="0.5">
      <c r="A26" s="16" t="str">
        <f t="shared" si="5"/>
        <v/>
      </c>
      <c r="B26" s="10"/>
      <c r="C26" s="1" t="str">
        <f t="shared" si="7"/>
        <v/>
      </c>
      <c r="D26" s="1" t="str" cm="1">
        <f t="array" ref="D26">IF(B26="","",COUNTA(_xlfn.UNIQUE(_xlfn._xlws.FILTER(L:L,J:J=B26))))</f>
        <v/>
      </c>
      <c r="E26" s="1" t="str">
        <f t="shared" si="8"/>
        <v/>
      </c>
      <c r="G26" s="9" t="str">
        <f t="shared" si="1"/>
        <v>Hardware</v>
      </c>
      <c r="H26" s="9" t="str">
        <f t="shared" si="2"/>
        <v>On</v>
      </c>
      <c r="I26" s="9" t="b">
        <f>IF(J26="","",IFERROR(_xlfn.XMATCH(L26,resources[Resource])&gt;0,FALSE))</f>
        <v>1</v>
      </c>
      <c r="J26" s="11" t="s">
        <v>29</v>
      </c>
      <c r="K26" s="11" t="s">
        <v>60</v>
      </c>
      <c r="L26" s="11" t="s">
        <v>85</v>
      </c>
      <c r="M26" s="12">
        <v>0.2</v>
      </c>
      <c r="N26" s="12">
        <f t="shared" si="9"/>
        <v>0.2</v>
      </c>
      <c r="O26" s="12">
        <f t="shared" si="9"/>
        <v>0.2</v>
      </c>
      <c r="P26" s="12">
        <f t="shared" si="9"/>
        <v>0.2</v>
      </c>
      <c r="Q26" s="12">
        <f t="shared" si="9"/>
        <v>0.2</v>
      </c>
      <c r="XER26" t="str">
        <v>Software Engineer 2</v>
      </c>
    </row>
    <row r="27" spans="1:17 16371:16372" x14ac:dyDescent="0.5">
      <c r="A27" s="16" t="str">
        <f t="shared" si="5"/>
        <v/>
      </c>
      <c r="B27" s="10"/>
      <c r="C27" s="1" t="str">
        <f t="shared" si="7"/>
        <v/>
      </c>
      <c r="D27" s="1" t="str" cm="1">
        <f t="array" ref="D27">IF(B27="","",COUNTA(_xlfn.UNIQUE(_xlfn._xlws.FILTER(L:L,J:J=B27))))</f>
        <v/>
      </c>
      <c r="E27" s="1" t="str">
        <f t="shared" si="8"/>
        <v/>
      </c>
      <c r="G27" s="9" t="str">
        <f t="shared" si="1"/>
        <v>Hardware</v>
      </c>
      <c r="H27" s="9" t="str">
        <f t="shared" si="2"/>
        <v>On</v>
      </c>
      <c r="I27" s="9" t="b">
        <f>IF(J27="","",IFERROR(_xlfn.XMATCH(L27,resources[Resource])&gt;0,FALSE))</f>
        <v>1</v>
      </c>
      <c r="J27" s="11" t="s">
        <v>32</v>
      </c>
      <c r="K27" s="11" t="s">
        <v>9</v>
      </c>
      <c r="L27" s="11" t="s">
        <v>88</v>
      </c>
      <c r="M27" s="12">
        <v>0.5</v>
      </c>
      <c r="N27" s="12">
        <f t="shared" si="9"/>
        <v>0.5</v>
      </c>
      <c r="O27" s="12">
        <f t="shared" si="9"/>
        <v>0.5</v>
      </c>
      <c r="P27" s="12">
        <f t="shared" si="9"/>
        <v>0.5</v>
      </c>
      <c r="Q27" s="12">
        <f t="shared" si="9"/>
        <v>0.5</v>
      </c>
      <c r="XER27" t="str">
        <v>Support Engineer 2</v>
      </c>
    </row>
    <row r="28" spans="1:17 16371:16372" x14ac:dyDescent="0.5">
      <c r="A28" s="16" t="str">
        <f t="shared" si="5"/>
        <v/>
      </c>
      <c r="B28" s="10"/>
      <c r="C28" s="1" t="str">
        <f t="shared" si="7"/>
        <v/>
      </c>
      <c r="D28" s="1" t="str" cm="1">
        <f t="array" ref="D28">IF(B28="","",COUNTA(_xlfn.UNIQUE(_xlfn._xlws.FILTER(L:L,J:J=B28))))</f>
        <v/>
      </c>
      <c r="E28" s="1" t="str">
        <f t="shared" si="8"/>
        <v/>
      </c>
      <c r="G28" s="9" t="str">
        <f t="shared" si="1"/>
        <v>Hardware</v>
      </c>
      <c r="H28" s="9" t="str">
        <f t="shared" si="2"/>
        <v>On</v>
      </c>
      <c r="I28" s="9" t="b">
        <f>IF(J28="","",IFERROR(_xlfn.XMATCH(L28,resources[Resource])&gt;0,FALSE))</f>
        <v>1</v>
      </c>
      <c r="J28" s="11" t="s">
        <v>32</v>
      </c>
      <c r="K28" s="11" t="s">
        <v>33</v>
      </c>
      <c r="L28" s="11" t="s">
        <v>89</v>
      </c>
      <c r="M28" s="12">
        <v>2</v>
      </c>
      <c r="N28" s="12">
        <f t="shared" si="9"/>
        <v>2</v>
      </c>
      <c r="O28" s="12">
        <f t="shared" si="9"/>
        <v>2</v>
      </c>
      <c r="P28" s="12">
        <f t="shared" si="9"/>
        <v>2</v>
      </c>
      <c r="Q28" s="12">
        <f t="shared" si="9"/>
        <v>2</v>
      </c>
      <c r="XER28" t="str">
        <v>Travel</v>
      </c>
    </row>
    <row r="29" spans="1:17 16371:16372" x14ac:dyDescent="0.5">
      <c r="A29" s="16" t="str">
        <f t="shared" si="5"/>
        <v/>
      </c>
      <c r="B29" s="10"/>
      <c r="C29" s="1" t="str">
        <f t="shared" si="7"/>
        <v/>
      </c>
      <c r="D29" s="1" t="str" cm="1">
        <f t="array" ref="D29">IF(B29="","",COUNTA(_xlfn.UNIQUE(_xlfn._xlws.FILTER(L:L,J:J=B29))))</f>
        <v/>
      </c>
      <c r="E29" s="1" t="str">
        <f t="shared" si="8"/>
        <v/>
      </c>
      <c r="G29" s="9" t="str">
        <f t="shared" si="1"/>
        <v>Hardware</v>
      </c>
      <c r="H29" s="9" t="str">
        <f t="shared" si="2"/>
        <v>On</v>
      </c>
      <c r="I29" s="9" t="b">
        <f>IF(J29="","",IFERROR(_xlfn.XMATCH(L29,resources[Resource])&gt;0,FALSE))</f>
        <v>1</v>
      </c>
      <c r="J29" s="11" t="s">
        <v>32</v>
      </c>
      <c r="K29" s="11" t="s">
        <v>107</v>
      </c>
      <c r="L29" s="11" t="s">
        <v>101</v>
      </c>
      <c r="M29" s="12">
        <v>150000</v>
      </c>
      <c r="N29" s="12">
        <f t="shared" si="9"/>
        <v>150000</v>
      </c>
      <c r="O29" s="12">
        <f t="shared" si="9"/>
        <v>150000</v>
      </c>
      <c r="P29" s="12">
        <f t="shared" si="9"/>
        <v>150000</v>
      </c>
      <c r="Q29" s="12">
        <f t="shared" si="9"/>
        <v>150000</v>
      </c>
      <c r="XER29" t="str">
        <v>UX Analyst</v>
      </c>
    </row>
    <row r="30" spans="1:17 16371:16372" x14ac:dyDescent="0.5">
      <c r="A30" s="16" t="str">
        <f t="shared" si="5"/>
        <v/>
      </c>
      <c r="B30" s="10"/>
      <c r="C30" s="1" t="str">
        <f t="shared" si="7"/>
        <v/>
      </c>
      <c r="D30" s="1" t="str" cm="1">
        <f t="array" ref="D30">IF(B30="","",COUNTA(_xlfn.UNIQUE(_xlfn._xlws.FILTER(L:L,J:J=B30))))</f>
        <v/>
      </c>
      <c r="E30" s="1" t="str">
        <f t="shared" si="8"/>
        <v/>
      </c>
      <c r="G30" s="9" t="str">
        <f t="shared" si="1"/>
        <v>Hardware</v>
      </c>
      <c r="H30" s="9" t="str">
        <f t="shared" si="2"/>
        <v>On</v>
      </c>
      <c r="I30" s="9" t="b">
        <f>IF(J30="","",IFERROR(_xlfn.XMATCH(L30,resources[Resource])&gt;0,FALSE))</f>
        <v>1</v>
      </c>
      <c r="J30" s="11" t="s">
        <v>32</v>
      </c>
      <c r="K30" s="11" t="s">
        <v>107</v>
      </c>
      <c r="L30" s="11" t="s">
        <v>102</v>
      </c>
      <c r="M30" s="12">
        <v>25000</v>
      </c>
      <c r="N30" s="12">
        <f t="shared" si="9"/>
        <v>25000</v>
      </c>
      <c r="O30" s="12">
        <f t="shared" si="9"/>
        <v>25000</v>
      </c>
      <c r="P30" s="12">
        <f t="shared" si="9"/>
        <v>25000</v>
      </c>
      <c r="Q30" s="12">
        <f t="shared" si="9"/>
        <v>25000</v>
      </c>
      <c r="XER30" t="str">
        <v>UX Designer</v>
      </c>
    </row>
    <row r="31" spans="1:17 16371:16372" x14ac:dyDescent="0.5">
      <c r="A31" s="16" t="str">
        <f t="shared" si="5"/>
        <v/>
      </c>
      <c r="B31" s="10"/>
      <c r="C31" s="1" t="str">
        <f t="shared" si="7"/>
        <v/>
      </c>
      <c r="D31" s="1" t="str" cm="1">
        <f t="array" ref="D31">IF(B31="","",COUNTA(_xlfn.UNIQUE(_xlfn._xlws.FILTER(L:L,J:J=B31))))</f>
        <v/>
      </c>
      <c r="E31" s="1" t="str">
        <f t="shared" si="8"/>
        <v/>
      </c>
      <c r="G31" s="9" t="str">
        <f t="shared" si="1"/>
        <v/>
      </c>
      <c r="H31" s="9" t="str">
        <f t="shared" si="2"/>
        <v/>
      </c>
      <c r="I31" s="9" t="str">
        <f>IF(J31="","",IFERROR(_xlfn.XMATCH(L31,resources[Resource])&gt;0,FALSE))</f>
        <v/>
      </c>
      <c r="N31" s="12" t="str">
        <f t="shared" si="9"/>
        <v/>
      </c>
      <c r="O31" s="12" t="str">
        <f t="shared" si="9"/>
        <v/>
      </c>
      <c r="P31" s="12" t="str">
        <f t="shared" si="9"/>
        <v/>
      </c>
      <c r="Q31" s="12" t="str">
        <f t="shared" si="9"/>
        <v/>
      </c>
    </row>
    <row r="32" spans="1:17 16371:16372" x14ac:dyDescent="0.5">
      <c r="A32" s="16" t="str">
        <f t="shared" si="5"/>
        <v/>
      </c>
      <c r="B32" s="10"/>
      <c r="C32" s="1" t="str">
        <f t="shared" si="7"/>
        <v/>
      </c>
      <c r="D32" s="1" t="str" cm="1">
        <f t="array" ref="D32">IF(B32="","",COUNTA(_xlfn.UNIQUE(_xlfn._xlws.FILTER(L:L,J:J=B32))))</f>
        <v/>
      </c>
      <c r="E32" s="1" t="str">
        <f t="shared" si="8"/>
        <v/>
      </c>
      <c r="G32" s="9" t="str">
        <f t="shared" si="1"/>
        <v/>
      </c>
      <c r="H32" s="9" t="str">
        <f t="shared" si="2"/>
        <v/>
      </c>
      <c r="I32" s="9" t="str">
        <f>IF(J32="","",IFERROR(_xlfn.XMATCH(L32,resources[Resource])&gt;0,FALSE))</f>
        <v/>
      </c>
      <c r="N32" s="12" t="str">
        <f t="shared" si="9"/>
        <v/>
      </c>
      <c r="O32" s="12" t="str">
        <f t="shared" si="9"/>
        <v/>
      </c>
      <c r="P32" s="12" t="str">
        <f t="shared" si="9"/>
        <v/>
      </c>
      <c r="Q32" s="12" t="str">
        <f t="shared" si="9"/>
        <v/>
      </c>
    </row>
    <row r="33" spans="1:17" x14ac:dyDescent="0.5">
      <c r="A33" s="16" t="str">
        <f t="shared" si="5"/>
        <v/>
      </c>
      <c r="B33" s="10"/>
      <c r="C33" s="1" t="str">
        <f t="shared" si="7"/>
        <v/>
      </c>
      <c r="D33" s="1" t="str" cm="1">
        <f t="array" ref="D33">IF(B33="","",COUNTA(_xlfn.UNIQUE(_xlfn._xlws.FILTER(L:L,J:J=B33))))</f>
        <v/>
      </c>
      <c r="E33" s="1" t="str">
        <f t="shared" si="8"/>
        <v/>
      </c>
      <c r="G33" s="9" t="str">
        <f t="shared" si="1"/>
        <v/>
      </c>
      <c r="H33" s="9" t="str">
        <f t="shared" si="2"/>
        <v/>
      </c>
      <c r="I33" s="9" t="str">
        <f>IF(J33="","",IFERROR(_xlfn.XMATCH(L33,resources[Resource])&gt;0,FALSE))</f>
        <v/>
      </c>
      <c r="N33" s="12" t="str">
        <f t="shared" si="9"/>
        <v/>
      </c>
      <c r="O33" s="12" t="str">
        <f t="shared" si="9"/>
        <v/>
      </c>
      <c r="P33" s="12" t="str">
        <f t="shared" si="9"/>
        <v/>
      </c>
      <c r="Q33" s="12" t="str">
        <f t="shared" si="9"/>
        <v/>
      </c>
    </row>
    <row r="34" spans="1:17" x14ac:dyDescent="0.5">
      <c r="A34" s="16" t="str">
        <f t="shared" si="5"/>
        <v/>
      </c>
      <c r="B34" s="10"/>
      <c r="C34" s="1" t="str">
        <f t="shared" si="7"/>
        <v/>
      </c>
      <c r="D34" s="1" t="str" cm="1">
        <f t="array" ref="D34">IF(B34="","",COUNTA(_xlfn.UNIQUE(_xlfn._xlws.FILTER(L:L,J:J=B34))))</f>
        <v/>
      </c>
      <c r="E34" s="1" t="str">
        <f t="shared" si="8"/>
        <v/>
      </c>
      <c r="G34" s="9" t="str">
        <f t="shared" si="1"/>
        <v/>
      </c>
      <c r="H34" s="9" t="str">
        <f t="shared" si="2"/>
        <v/>
      </c>
      <c r="I34" s="9" t="str">
        <f>IF(J34="","",IFERROR(_xlfn.XMATCH(L34,resources[Resource])&gt;0,FALSE))</f>
        <v/>
      </c>
      <c r="N34" s="12" t="str">
        <f t="shared" si="9"/>
        <v/>
      </c>
      <c r="O34" s="12" t="str">
        <f t="shared" si="9"/>
        <v/>
      </c>
      <c r="P34" s="12" t="str">
        <f t="shared" si="9"/>
        <v/>
      </c>
      <c r="Q34" s="12" t="str">
        <f t="shared" si="9"/>
        <v/>
      </c>
    </row>
    <row r="35" spans="1:17" x14ac:dyDescent="0.5">
      <c r="A35" s="16" t="str">
        <f t="shared" si="5"/>
        <v/>
      </c>
      <c r="B35" s="10"/>
      <c r="C35" s="1" t="str">
        <f t="shared" si="7"/>
        <v/>
      </c>
      <c r="D35" s="1" t="str" cm="1">
        <f t="array" ref="D35">IF(B35="","",COUNTA(_xlfn.UNIQUE(_xlfn._xlws.FILTER(L:L,J:J=B35))))</f>
        <v/>
      </c>
      <c r="E35" s="1" t="str">
        <f t="shared" si="8"/>
        <v/>
      </c>
      <c r="G35" s="9" t="str">
        <f t="shared" si="1"/>
        <v/>
      </c>
      <c r="H35" s="9" t="str">
        <f t="shared" si="2"/>
        <v/>
      </c>
      <c r="I35" s="9" t="str">
        <f>IF(J35="","",IFERROR(_xlfn.XMATCH(L35,resources[Resource])&gt;0,FALSE))</f>
        <v/>
      </c>
      <c r="N35" s="12" t="str">
        <f t="shared" si="9"/>
        <v/>
      </c>
      <c r="O35" s="12" t="str">
        <f t="shared" si="9"/>
        <v/>
      </c>
      <c r="P35" s="12" t="str">
        <f t="shared" si="9"/>
        <v/>
      </c>
      <c r="Q35" s="12" t="str">
        <f t="shared" si="9"/>
        <v/>
      </c>
    </row>
    <row r="36" spans="1:17" x14ac:dyDescent="0.5">
      <c r="A36" s="16" t="str">
        <f t="shared" si="5"/>
        <v/>
      </c>
      <c r="B36" s="10"/>
      <c r="C36" s="1" t="str">
        <f t="shared" si="7"/>
        <v/>
      </c>
      <c r="D36" s="1" t="str" cm="1">
        <f t="array" ref="D36">IF(B36="","",COUNTA(_xlfn.UNIQUE(_xlfn._xlws.FILTER(L:L,J:J=B36))))</f>
        <v/>
      </c>
      <c r="E36" s="1" t="str">
        <f t="shared" si="8"/>
        <v/>
      </c>
      <c r="G36" s="9" t="str">
        <f t="shared" si="1"/>
        <v/>
      </c>
      <c r="H36" s="9" t="str">
        <f t="shared" si="2"/>
        <v/>
      </c>
      <c r="I36" s="9" t="str">
        <f>IF(J36="","",IFERROR(_xlfn.XMATCH(L36,resources[Resource])&gt;0,FALSE))</f>
        <v/>
      </c>
      <c r="N36" s="12" t="str">
        <f t="shared" si="9"/>
        <v/>
      </c>
      <c r="O36" s="12" t="str">
        <f t="shared" si="9"/>
        <v/>
      </c>
      <c r="P36" s="12" t="str">
        <f t="shared" si="9"/>
        <v/>
      </c>
      <c r="Q36" s="12" t="str">
        <f t="shared" si="9"/>
        <v/>
      </c>
    </row>
    <row r="37" spans="1:17" x14ac:dyDescent="0.5">
      <c r="A37" s="16" t="str">
        <f t="shared" si="5"/>
        <v/>
      </c>
      <c r="B37" s="10"/>
      <c r="C37" s="1" t="str">
        <f t="shared" si="7"/>
        <v/>
      </c>
      <c r="D37" s="1" t="str" cm="1">
        <f t="array" ref="D37">IF(B37="","",COUNTA(_xlfn.UNIQUE(_xlfn._xlws.FILTER(L:L,J:J=B37))))</f>
        <v/>
      </c>
      <c r="E37" s="1" t="str">
        <f t="shared" si="8"/>
        <v/>
      </c>
      <c r="G37" s="9" t="str">
        <f t="shared" si="1"/>
        <v/>
      </c>
      <c r="H37" s="9" t="str">
        <f t="shared" si="2"/>
        <v/>
      </c>
      <c r="I37" s="9" t="str">
        <f>IF(J37="","",IFERROR(_xlfn.XMATCH(L37,resources[Resource])&gt;0,FALSE))</f>
        <v/>
      </c>
      <c r="N37" s="12" t="str">
        <f t="shared" si="9"/>
        <v/>
      </c>
      <c r="O37" s="12" t="str">
        <f t="shared" si="9"/>
        <v/>
      </c>
      <c r="P37" s="12" t="str">
        <f t="shared" si="9"/>
        <v/>
      </c>
      <c r="Q37" s="12" t="str">
        <f t="shared" si="9"/>
        <v/>
      </c>
    </row>
    <row r="38" spans="1:17" x14ac:dyDescent="0.5">
      <c r="A38" s="16" t="str">
        <f t="shared" si="5"/>
        <v/>
      </c>
      <c r="B38" s="10"/>
      <c r="C38" s="1" t="str">
        <f t="shared" si="7"/>
        <v/>
      </c>
      <c r="D38" s="1" t="str" cm="1">
        <f t="array" ref="D38">IF(B38="","",COUNTA(_xlfn.UNIQUE(_xlfn._xlws.FILTER(L:L,J:J=B38))))</f>
        <v/>
      </c>
      <c r="E38" s="1" t="str">
        <f t="shared" si="8"/>
        <v/>
      </c>
      <c r="G38" s="9" t="str">
        <f t="shared" si="1"/>
        <v/>
      </c>
      <c r="H38" s="9" t="str">
        <f t="shared" si="2"/>
        <v/>
      </c>
      <c r="I38" s="9" t="str">
        <f>IF(J38="","",IFERROR(_xlfn.XMATCH(L38,resources[Resource])&gt;0,FALSE))</f>
        <v/>
      </c>
      <c r="N38" s="12" t="str">
        <f t="shared" si="9"/>
        <v/>
      </c>
      <c r="O38" s="12" t="str">
        <f t="shared" si="9"/>
        <v/>
      </c>
      <c r="P38" s="12" t="str">
        <f t="shared" si="9"/>
        <v/>
      </c>
      <c r="Q38" s="12" t="str">
        <f t="shared" si="9"/>
        <v/>
      </c>
    </row>
    <row r="39" spans="1:17" x14ac:dyDescent="0.5">
      <c r="A39" s="16" t="str">
        <f t="shared" si="5"/>
        <v/>
      </c>
      <c r="B39" s="10"/>
      <c r="C39" s="1" t="str">
        <f t="shared" si="7"/>
        <v/>
      </c>
      <c r="D39" s="1" t="str" cm="1">
        <f t="array" ref="D39">IF(B39="","",COUNTA(_xlfn.UNIQUE(_xlfn._xlws.FILTER(L:L,J:J=B39))))</f>
        <v/>
      </c>
      <c r="E39" s="1" t="str">
        <f t="shared" si="8"/>
        <v/>
      </c>
      <c r="G39" s="9" t="str">
        <f t="shared" si="1"/>
        <v/>
      </c>
      <c r="H39" s="9" t="str">
        <f t="shared" si="2"/>
        <v/>
      </c>
      <c r="I39" s="9" t="str">
        <f>IF(J39="","",IFERROR(_xlfn.XMATCH(L39,resources[Resource])&gt;0,FALSE))</f>
        <v/>
      </c>
      <c r="N39" s="12" t="str">
        <f t="shared" si="9"/>
        <v/>
      </c>
      <c r="O39" s="12" t="str">
        <f t="shared" si="9"/>
        <v/>
      </c>
      <c r="P39" s="12" t="str">
        <f t="shared" si="9"/>
        <v/>
      </c>
      <c r="Q39" s="12" t="str">
        <f t="shared" si="9"/>
        <v/>
      </c>
    </row>
    <row r="40" spans="1:17" x14ac:dyDescent="0.5">
      <c r="A40" s="16" t="str">
        <f t="shared" si="5"/>
        <v/>
      </c>
      <c r="B40" s="10"/>
      <c r="C40" s="1" t="str">
        <f t="shared" si="7"/>
        <v/>
      </c>
      <c r="D40" s="1" t="str" cm="1">
        <f t="array" ref="D40">IF(B40="","",COUNTA(_xlfn.UNIQUE(_xlfn._xlws.FILTER(L:L,J:J=B40))))</f>
        <v/>
      </c>
      <c r="E40" s="1" t="str">
        <f t="shared" si="8"/>
        <v/>
      </c>
      <c r="G40" s="9" t="str">
        <f t="shared" si="1"/>
        <v/>
      </c>
      <c r="H40" s="9" t="str">
        <f t="shared" si="2"/>
        <v/>
      </c>
      <c r="I40" s="9" t="str">
        <f>IF(J40="","",IFERROR(_xlfn.XMATCH(L40,resources[Resource])&gt;0,FALSE))</f>
        <v/>
      </c>
      <c r="N40" s="12" t="str">
        <f t="shared" si="9"/>
        <v/>
      </c>
      <c r="O40" s="12" t="str">
        <f t="shared" si="9"/>
        <v/>
      </c>
      <c r="P40" s="12" t="str">
        <f t="shared" si="9"/>
        <v/>
      </c>
      <c r="Q40" s="12" t="str">
        <f t="shared" si="9"/>
        <v/>
      </c>
    </row>
    <row r="41" spans="1:17" x14ac:dyDescent="0.5">
      <c r="A41" s="16" t="str">
        <f t="shared" si="5"/>
        <v/>
      </c>
      <c r="B41" s="10"/>
      <c r="C41" s="1" t="str">
        <f t="shared" si="7"/>
        <v/>
      </c>
      <c r="D41" s="1" t="str" cm="1">
        <f t="array" ref="D41">IF(B41="","",COUNTA(_xlfn.UNIQUE(_xlfn._xlws.FILTER(L:L,J:J=B41))))</f>
        <v/>
      </c>
      <c r="E41" s="1" t="str">
        <f t="shared" si="8"/>
        <v/>
      </c>
      <c r="G41" s="9" t="str">
        <f t="shared" si="1"/>
        <v/>
      </c>
      <c r="H41" s="9" t="str">
        <f t="shared" si="2"/>
        <v/>
      </c>
      <c r="I41" s="9" t="str">
        <f>IF(J41="","",IFERROR(_xlfn.XMATCH(L41,resources[Resource])&gt;0,FALSE))</f>
        <v/>
      </c>
      <c r="N41" s="12" t="str">
        <f t="shared" si="9"/>
        <v/>
      </c>
      <c r="O41" s="12" t="str">
        <f t="shared" si="9"/>
        <v/>
      </c>
      <c r="P41" s="12" t="str">
        <f t="shared" si="9"/>
        <v/>
      </c>
      <c r="Q41" s="12" t="str">
        <f t="shared" si="9"/>
        <v/>
      </c>
    </row>
    <row r="42" spans="1:17" x14ac:dyDescent="0.5">
      <c r="A42" s="16" t="str">
        <f t="shared" si="5"/>
        <v/>
      </c>
      <c r="B42" s="10"/>
      <c r="C42" s="1" t="str">
        <f t="shared" si="7"/>
        <v/>
      </c>
      <c r="D42" s="1" t="str" cm="1">
        <f t="array" ref="D42">IF(B42="","",COUNTA(_xlfn.UNIQUE(_xlfn._xlws.FILTER(L:L,J:J=B42))))</f>
        <v/>
      </c>
      <c r="E42" s="1" t="str">
        <f t="shared" si="8"/>
        <v/>
      </c>
      <c r="G42" s="9" t="str">
        <f t="shared" si="1"/>
        <v/>
      </c>
      <c r="H42" s="9" t="str">
        <f t="shared" si="2"/>
        <v/>
      </c>
      <c r="I42" s="9" t="str">
        <f>IF(J42="","",IFERROR(_xlfn.XMATCH(L42,resources[Resource])&gt;0,FALSE))</f>
        <v/>
      </c>
      <c r="N42" s="12" t="str">
        <f t="shared" si="9"/>
        <v/>
      </c>
      <c r="O42" s="12" t="str">
        <f t="shared" si="9"/>
        <v/>
      </c>
      <c r="P42" s="12" t="str">
        <f t="shared" si="9"/>
        <v/>
      </c>
      <c r="Q42" s="12" t="str">
        <f t="shared" si="9"/>
        <v/>
      </c>
    </row>
    <row r="43" spans="1:17" x14ac:dyDescent="0.5">
      <c r="A43" s="16" t="str">
        <f t="shared" si="5"/>
        <v/>
      </c>
      <c r="B43" s="10"/>
      <c r="C43" s="1" t="str">
        <f t="shared" si="7"/>
        <v/>
      </c>
      <c r="D43" s="1" t="str" cm="1">
        <f t="array" ref="D43">IF(B43="","",COUNTA(_xlfn.UNIQUE(_xlfn._xlws.FILTER(L:L,J:J=B43))))</f>
        <v/>
      </c>
      <c r="E43" s="1" t="str">
        <f t="shared" si="8"/>
        <v/>
      </c>
      <c r="G43" s="9" t="str">
        <f t="shared" si="1"/>
        <v/>
      </c>
      <c r="H43" s="9" t="str">
        <f t="shared" si="2"/>
        <v/>
      </c>
      <c r="I43" s="9" t="str">
        <f>IF(J43="","",IFERROR(_xlfn.XMATCH(L43,resources[Resource])&gt;0,FALSE))</f>
        <v/>
      </c>
      <c r="N43" s="12" t="str">
        <f t="shared" ref="N43:Q62" si="10">IF($J43="","",$M43)</f>
        <v/>
      </c>
      <c r="O43" s="12" t="str">
        <f t="shared" si="10"/>
        <v/>
      </c>
      <c r="P43" s="12" t="str">
        <f t="shared" si="10"/>
        <v/>
      </c>
      <c r="Q43" s="12" t="str">
        <f t="shared" si="10"/>
        <v/>
      </c>
    </row>
    <row r="44" spans="1:17" x14ac:dyDescent="0.5">
      <c r="A44" s="16" t="str">
        <f t="shared" si="5"/>
        <v/>
      </c>
      <c r="B44" s="10"/>
      <c r="C44" s="1" t="str">
        <f t="shared" si="7"/>
        <v/>
      </c>
      <c r="D44" s="1" t="str" cm="1">
        <f t="array" ref="D44">IF(B44="","",COUNTA(_xlfn.UNIQUE(_xlfn._xlws.FILTER(L:L,J:J=B44))))</f>
        <v/>
      </c>
      <c r="E44" s="1" t="str">
        <f t="shared" si="8"/>
        <v/>
      </c>
      <c r="G44" s="9" t="str">
        <f t="shared" si="1"/>
        <v/>
      </c>
      <c r="H44" s="9" t="str">
        <f t="shared" si="2"/>
        <v/>
      </c>
      <c r="I44" s="9" t="str">
        <f>IF(J44="","",IFERROR(_xlfn.XMATCH(L44,resources[Resource])&gt;0,FALSE))</f>
        <v/>
      </c>
      <c r="N44" s="12" t="str">
        <f t="shared" si="10"/>
        <v/>
      </c>
      <c r="O44" s="12" t="str">
        <f t="shared" si="10"/>
        <v/>
      </c>
      <c r="P44" s="12" t="str">
        <f t="shared" si="10"/>
        <v/>
      </c>
      <c r="Q44" s="12" t="str">
        <f t="shared" si="10"/>
        <v/>
      </c>
    </row>
    <row r="45" spans="1:17" x14ac:dyDescent="0.5">
      <c r="A45" s="16" t="str">
        <f t="shared" si="5"/>
        <v/>
      </c>
      <c r="B45" s="10"/>
      <c r="C45" s="1" t="str">
        <f t="shared" si="7"/>
        <v/>
      </c>
      <c r="D45" s="1" t="str" cm="1">
        <f t="array" ref="D45">IF(B45="","",COUNTA(_xlfn.UNIQUE(_xlfn._xlws.FILTER(L:L,J:J=B45))))</f>
        <v/>
      </c>
      <c r="E45" s="1" t="str">
        <f t="shared" si="8"/>
        <v/>
      </c>
      <c r="G45" s="9" t="str">
        <f t="shared" si="1"/>
        <v/>
      </c>
      <c r="H45" s="9" t="str">
        <f t="shared" si="2"/>
        <v/>
      </c>
      <c r="I45" s="9" t="str">
        <f>IF(J45="","",IFERROR(_xlfn.XMATCH(L45,resources[Resource])&gt;0,FALSE))</f>
        <v/>
      </c>
      <c r="N45" s="12" t="str">
        <f t="shared" si="10"/>
        <v/>
      </c>
      <c r="O45" s="12" t="str">
        <f t="shared" si="10"/>
        <v/>
      </c>
      <c r="P45" s="12" t="str">
        <f t="shared" si="10"/>
        <v/>
      </c>
      <c r="Q45" s="12" t="str">
        <f t="shared" si="10"/>
        <v/>
      </c>
    </row>
    <row r="46" spans="1:17" x14ac:dyDescent="0.5">
      <c r="A46" s="16" t="str">
        <f t="shared" si="5"/>
        <v/>
      </c>
      <c r="B46" s="10"/>
      <c r="C46" s="1" t="str">
        <f t="shared" si="7"/>
        <v/>
      </c>
      <c r="D46" s="1" t="str" cm="1">
        <f t="array" ref="D46">IF(B46="","",COUNTA(_xlfn.UNIQUE(_xlfn._xlws.FILTER(L:L,J:J=B46))))</f>
        <v/>
      </c>
      <c r="E46" s="1" t="str">
        <f t="shared" si="8"/>
        <v/>
      </c>
      <c r="G46" s="9" t="str">
        <f t="shared" si="1"/>
        <v/>
      </c>
      <c r="H46" s="9" t="str">
        <f t="shared" si="2"/>
        <v/>
      </c>
      <c r="I46" s="9" t="str">
        <f>IF(J46="","",IFERROR(_xlfn.XMATCH(L46,resources[Resource])&gt;0,FALSE))</f>
        <v/>
      </c>
      <c r="N46" s="12" t="str">
        <f t="shared" si="10"/>
        <v/>
      </c>
      <c r="O46" s="12" t="str">
        <f t="shared" si="10"/>
        <v/>
      </c>
      <c r="P46" s="12" t="str">
        <f t="shared" si="10"/>
        <v/>
      </c>
      <c r="Q46" s="12" t="str">
        <f t="shared" si="10"/>
        <v/>
      </c>
    </row>
    <row r="47" spans="1:17" x14ac:dyDescent="0.5">
      <c r="A47" s="16" t="str">
        <f t="shared" si="5"/>
        <v/>
      </c>
      <c r="B47" s="10"/>
      <c r="C47" s="1" t="str">
        <f t="shared" si="7"/>
        <v/>
      </c>
      <c r="D47" s="1" t="str" cm="1">
        <f t="array" ref="D47">IF(B47="","",COUNTA(_xlfn.UNIQUE(_xlfn._xlws.FILTER(L:L,J:J=B47))))</f>
        <v/>
      </c>
      <c r="E47" s="1" t="str">
        <f t="shared" si="8"/>
        <v/>
      </c>
      <c r="G47" s="9" t="str">
        <f t="shared" si="1"/>
        <v/>
      </c>
      <c r="H47" s="9" t="str">
        <f t="shared" si="2"/>
        <v/>
      </c>
      <c r="I47" s="9" t="str">
        <f>IF(J47="","",IFERROR(_xlfn.XMATCH(L47,resources[Resource])&gt;0,FALSE))</f>
        <v/>
      </c>
      <c r="N47" s="12" t="str">
        <f t="shared" si="10"/>
        <v/>
      </c>
      <c r="O47" s="12" t="str">
        <f t="shared" si="10"/>
        <v/>
      </c>
      <c r="P47" s="12" t="str">
        <f t="shared" si="10"/>
        <v/>
      </c>
      <c r="Q47" s="12" t="str">
        <f t="shared" si="10"/>
        <v/>
      </c>
    </row>
    <row r="48" spans="1:17" x14ac:dyDescent="0.5">
      <c r="A48" s="16" t="str">
        <f t="shared" si="5"/>
        <v/>
      </c>
      <c r="B48" s="10"/>
      <c r="C48" s="1" t="str">
        <f t="shared" si="7"/>
        <v/>
      </c>
      <c r="D48" s="1" t="str" cm="1">
        <f t="array" ref="D48">IF(B48="","",COUNTA(_xlfn.UNIQUE(_xlfn._xlws.FILTER(L:L,J:J=B48))))</f>
        <v/>
      </c>
      <c r="E48" s="1" t="str">
        <f t="shared" si="8"/>
        <v/>
      </c>
      <c r="G48" s="9" t="str">
        <f t="shared" si="1"/>
        <v/>
      </c>
      <c r="H48" s="9" t="str">
        <f t="shared" si="2"/>
        <v/>
      </c>
      <c r="I48" s="9" t="str">
        <f>IF(J48="","",IFERROR(_xlfn.XMATCH(L48,resources[Resource])&gt;0,FALSE))</f>
        <v/>
      </c>
      <c r="N48" s="12" t="str">
        <f t="shared" si="10"/>
        <v/>
      </c>
      <c r="O48" s="12" t="str">
        <f t="shared" si="10"/>
        <v/>
      </c>
      <c r="P48" s="12" t="str">
        <f t="shared" si="10"/>
        <v/>
      </c>
      <c r="Q48" s="12" t="str">
        <f t="shared" si="10"/>
        <v/>
      </c>
    </row>
    <row r="49" spans="1:17" x14ac:dyDescent="0.5">
      <c r="A49" s="16" t="str">
        <f t="shared" si="5"/>
        <v/>
      </c>
      <c r="B49" s="10"/>
      <c r="C49" s="1" t="str">
        <f t="shared" si="7"/>
        <v/>
      </c>
      <c r="D49" s="1" t="str" cm="1">
        <f t="array" ref="D49">IF(B49="","",COUNTA(_xlfn.UNIQUE(_xlfn._xlws.FILTER(L:L,J:J=B49))))</f>
        <v/>
      </c>
      <c r="E49" s="1" t="str">
        <f t="shared" si="8"/>
        <v/>
      </c>
      <c r="G49" s="9" t="str">
        <f t="shared" si="1"/>
        <v/>
      </c>
      <c r="H49" s="9" t="str">
        <f t="shared" si="2"/>
        <v/>
      </c>
      <c r="I49" s="9" t="str">
        <f>IF(J49="","",IFERROR(_xlfn.XMATCH(L49,resources[Resource])&gt;0,FALSE))</f>
        <v/>
      </c>
      <c r="N49" s="12" t="str">
        <f t="shared" si="10"/>
        <v/>
      </c>
      <c r="O49" s="12" t="str">
        <f t="shared" si="10"/>
        <v/>
      </c>
      <c r="P49" s="12" t="str">
        <f t="shared" si="10"/>
        <v/>
      </c>
      <c r="Q49" s="12" t="str">
        <f t="shared" si="10"/>
        <v/>
      </c>
    </row>
    <row r="50" spans="1:17" x14ac:dyDescent="0.5">
      <c r="A50" s="16" t="str">
        <f t="shared" si="5"/>
        <v/>
      </c>
      <c r="B50" s="10"/>
      <c r="C50" s="1" t="str">
        <f t="shared" si="7"/>
        <v/>
      </c>
      <c r="D50" s="1" t="str" cm="1">
        <f t="array" ref="D50">IF(B50="","",COUNTA(_xlfn.UNIQUE(_xlfn._xlws.FILTER(L:L,J:J=B50))))</f>
        <v/>
      </c>
      <c r="E50" s="1" t="str">
        <f t="shared" si="8"/>
        <v/>
      </c>
      <c r="G50" s="9" t="str">
        <f t="shared" si="1"/>
        <v/>
      </c>
      <c r="H50" s="9" t="str">
        <f t="shared" si="2"/>
        <v/>
      </c>
      <c r="I50" s="9" t="str">
        <f>IF(J50="","",IFERROR(_xlfn.XMATCH(L50,resources[Resource])&gt;0,FALSE))</f>
        <v/>
      </c>
      <c r="N50" s="12" t="str">
        <f t="shared" si="10"/>
        <v/>
      </c>
      <c r="O50" s="12" t="str">
        <f t="shared" si="10"/>
        <v/>
      </c>
      <c r="P50" s="12" t="str">
        <f t="shared" si="10"/>
        <v/>
      </c>
      <c r="Q50" s="12" t="str">
        <f t="shared" si="10"/>
        <v/>
      </c>
    </row>
    <row r="51" spans="1:17" x14ac:dyDescent="0.5">
      <c r="A51" s="16" t="str">
        <f t="shared" si="5"/>
        <v/>
      </c>
      <c r="B51" s="10"/>
      <c r="C51" s="1" t="str">
        <f t="shared" si="7"/>
        <v/>
      </c>
      <c r="D51" s="1" t="str" cm="1">
        <f t="array" ref="D51">IF(B51="","",COUNTA(_xlfn.UNIQUE(_xlfn._xlws.FILTER(L:L,J:J=B51))))</f>
        <v/>
      </c>
      <c r="E51" s="1" t="str">
        <f t="shared" si="8"/>
        <v/>
      </c>
      <c r="G51" s="9" t="str">
        <f t="shared" si="1"/>
        <v/>
      </c>
      <c r="H51" s="9" t="str">
        <f t="shared" si="2"/>
        <v/>
      </c>
      <c r="I51" s="9" t="str">
        <f>IF(J51="","",IFERROR(_xlfn.XMATCH(L51,resources[Resource])&gt;0,FALSE))</f>
        <v/>
      </c>
      <c r="N51" s="12" t="str">
        <f t="shared" si="10"/>
        <v/>
      </c>
      <c r="O51" s="12" t="str">
        <f t="shared" si="10"/>
        <v/>
      </c>
      <c r="P51" s="12" t="str">
        <f t="shared" si="10"/>
        <v/>
      </c>
      <c r="Q51" s="12" t="str">
        <f t="shared" si="10"/>
        <v/>
      </c>
    </row>
    <row r="52" spans="1:17" x14ac:dyDescent="0.5">
      <c r="A52" s="16" t="str">
        <f t="shared" si="5"/>
        <v/>
      </c>
      <c r="B52" s="10"/>
      <c r="C52" s="1" t="str">
        <f t="shared" si="7"/>
        <v/>
      </c>
      <c r="D52" s="1" t="str" cm="1">
        <f t="array" ref="D52">IF(B52="","",COUNTA(_xlfn.UNIQUE(_xlfn._xlws.FILTER(L:L,J:J=B52))))</f>
        <v/>
      </c>
      <c r="E52" s="1" t="str">
        <f t="shared" si="8"/>
        <v/>
      </c>
      <c r="G52" s="9" t="str">
        <f t="shared" si="1"/>
        <v/>
      </c>
      <c r="H52" s="9" t="str">
        <f t="shared" si="2"/>
        <v/>
      </c>
      <c r="I52" s="9" t="str">
        <f>IF(J52="","",IFERROR(_xlfn.XMATCH(L52,resources[Resource])&gt;0,FALSE))</f>
        <v/>
      </c>
      <c r="N52" s="12" t="str">
        <f t="shared" si="10"/>
        <v/>
      </c>
      <c r="O52" s="12" t="str">
        <f t="shared" si="10"/>
        <v/>
      </c>
      <c r="P52" s="12" t="str">
        <f t="shared" si="10"/>
        <v/>
      </c>
      <c r="Q52" s="12" t="str">
        <f t="shared" si="10"/>
        <v/>
      </c>
    </row>
    <row r="53" spans="1:17" x14ac:dyDescent="0.5">
      <c r="A53" s="16" t="str">
        <f t="shared" si="5"/>
        <v/>
      </c>
      <c r="B53" s="10"/>
      <c r="C53" s="1" t="str">
        <f t="shared" si="7"/>
        <v/>
      </c>
      <c r="D53" s="1" t="str" cm="1">
        <f t="array" ref="D53">IF(B53="","",COUNTA(_xlfn.UNIQUE(_xlfn._xlws.FILTER(L:L,J:J=B53))))</f>
        <v/>
      </c>
      <c r="E53" s="1" t="str">
        <f t="shared" si="8"/>
        <v/>
      </c>
      <c r="G53" s="9" t="str">
        <f t="shared" si="1"/>
        <v/>
      </c>
      <c r="H53" s="9" t="str">
        <f t="shared" si="2"/>
        <v/>
      </c>
      <c r="I53" s="9" t="str">
        <f>IF(J53="","",IFERROR(_xlfn.XMATCH(L53,resources[Resource])&gt;0,FALSE))</f>
        <v/>
      </c>
      <c r="N53" s="12" t="str">
        <f t="shared" si="10"/>
        <v/>
      </c>
      <c r="O53" s="12" t="str">
        <f t="shared" si="10"/>
        <v/>
      </c>
      <c r="P53" s="12" t="str">
        <f t="shared" si="10"/>
        <v/>
      </c>
      <c r="Q53" s="12" t="str">
        <f t="shared" si="10"/>
        <v/>
      </c>
    </row>
    <row r="54" spans="1:17" x14ac:dyDescent="0.5">
      <c r="A54" s="16" t="str">
        <f t="shared" si="5"/>
        <v/>
      </c>
      <c r="B54" s="10"/>
      <c r="C54" s="1" t="str">
        <f t="shared" si="7"/>
        <v/>
      </c>
      <c r="D54" s="1" t="str" cm="1">
        <f t="array" ref="D54">IF(B54="","",COUNTA(_xlfn.UNIQUE(_xlfn._xlws.FILTER(L:L,J:J=B54))))</f>
        <v/>
      </c>
      <c r="E54" s="1" t="str">
        <f t="shared" si="8"/>
        <v/>
      </c>
      <c r="G54" s="9" t="str">
        <f t="shared" si="1"/>
        <v/>
      </c>
      <c r="H54" s="9" t="str">
        <f t="shared" si="2"/>
        <v/>
      </c>
      <c r="I54" s="9" t="str">
        <f>IF(J54="","",IFERROR(_xlfn.XMATCH(L54,resources[Resource])&gt;0,FALSE))</f>
        <v/>
      </c>
      <c r="N54" s="12" t="str">
        <f t="shared" si="10"/>
        <v/>
      </c>
      <c r="O54" s="12" t="str">
        <f t="shared" si="10"/>
        <v/>
      </c>
      <c r="P54" s="12" t="str">
        <f t="shared" si="10"/>
        <v/>
      </c>
      <c r="Q54" s="12" t="str">
        <f t="shared" si="10"/>
        <v/>
      </c>
    </row>
    <row r="55" spans="1:17" x14ac:dyDescent="0.5">
      <c r="A55" s="16" t="str">
        <f t="shared" si="5"/>
        <v/>
      </c>
      <c r="B55" s="10"/>
      <c r="C55" s="1" t="str">
        <f t="shared" si="7"/>
        <v/>
      </c>
      <c r="D55" s="1" t="str" cm="1">
        <f t="array" ref="D55">IF(B55="","",COUNTA(_xlfn.UNIQUE(_xlfn._xlws.FILTER(L:L,J:J=B55))))</f>
        <v/>
      </c>
      <c r="E55" s="1" t="str">
        <f t="shared" si="8"/>
        <v/>
      </c>
      <c r="G55" s="9" t="str">
        <f t="shared" si="1"/>
        <v/>
      </c>
      <c r="H55" s="9" t="str">
        <f t="shared" si="2"/>
        <v/>
      </c>
      <c r="I55" s="9" t="str">
        <f>IF(J55="","",IFERROR(_xlfn.XMATCH(L55,resources[Resource])&gt;0,FALSE))</f>
        <v/>
      </c>
      <c r="N55" s="12" t="str">
        <f t="shared" si="10"/>
        <v/>
      </c>
      <c r="O55" s="12" t="str">
        <f t="shared" si="10"/>
        <v/>
      </c>
      <c r="P55" s="12" t="str">
        <f t="shared" si="10"/>
        <v/>
      </c>
      <c r="Q55" s="12" t="str">
        <f t="shared" si="10"/>
        <v/>
      </c>
    </row>
    <row r="56" spans="1:17" x14ac:dyDescent="0.5">
      <c r="A56" s="16" t="str">
        <f t="shared" si="5"/>
        <v/>
      </c>
      <c r="B56" s="10"/>
      <c r="C56" s="1" t="str">
        <f t="shared" si="7"/>
        <v/>
      </c>
      <c r="D56" s="1" t="str" cm="1">
        <f t="array" ref="D56">IF(B56="","",COUNTA(_xlfn.UNIQUE(_xlfn._xlws.FILTER(L:L,J:J=B56))))</f>
        <v/>
      </c>
      <c r="E56" s="1" t="str">
        <f t="shared" si="8"/>
        <v/>
      </c>
      <c r="G56" s="9" t="str">
        <f t="shared" si="1"/>
        <v/>
      </c>
      <c r="H56" s="9" t="str">
        <f t="shared" si="2"/>
        <v/>
      </c>
      <c r="I56" s="9" t="str">
        <f>IF(J56="","",IFERROR(_xlfn.XMATCH(L56,resources[Resource])&gt;0,FALSE))</f>
        <v/>
      </c>
      <c r="N56" s="12" t="str">
        <f t="shared" si="10"/>
        <v/>
      </c>
      <c r="O56" s="12" t="str">
        <f t="shared" si="10"/>
        <v/>
      </c>
      <c r="P56" s="12" t="str">
        <f t="shared" si="10"/>
        <v/>
      </c>
      <c r="Q56" s="12" t="str">
        <f t="shared" si="10"/>
        <v/>
      </c>
    </row>
    <row r="57" spans="1:17" x14ac:dyDescent="0.5">
      <c r="A57" s="16" t="str">
        <f t="shared" si="5"/>
        <v/>
      </c>
      <c r="B57" s="10"/>
      <c r="C57" s="1" t="str">
        <f t="shared" si="7"/>
        <v/>
      </c>
      <c r="D57" s="1" t="str" cm="1">
        <f t="array" ref="D57">IF(B57="","",COUNTA(_xlfn.UNIQUE(_xlfn._xlws.FILTER(L:L,J:J=B57))))</f>
        <v/>
      </c>
      <c r="E57" s="1" t="str">
        <f t="shared" si="8"/>
        <v/>
      </c>
      <c r="G57" s="9" t="str">
        <f t="shared" si="1"/>
        <v/>
      </c>
      <c r="H57" s="9" t="str">
        <f t="shared" si="2"/>
        <v/>
      </c>
      <c r="I57" s="9" t="str">
        <f>IF(J57="","",IFERROR(_xlfn.XMATCH(L57,resources[Resource])&gt;0,FALSE))</f>
        <v/>
      </c>
      <c r="N57" s="12" t="str">
        <f t="shared" si="10"/>
        <v/>
      </c>
      <c r="O57" s="12" t="str">
        <f t="shared" si="10"/>
        <v/>
      </c>
      <c r="P57" s="12" t="str">
        <f t="shared" si="10"/>
        <v/>
      </c>
      <c r="Q57" s="12" t="str">
        <f t="shared" si="10"/>
        <v/>
      </c>
    </row>
    <row r="58" spans="1:17" x14ac:dyDescent="0.5">
      <c r="A58" s="16" t="str">
        <f t="shared" si="5"/>
        <v/>
      </c>
      <c r="B58" s="10"/>
      <c r="C58" s="1" t="str">
        <f t="shared" si="7"/>
        <v/>
      </c>
      <c r="D58" s="1" t="str" cm="1">
        <f t="array" ref="D58">IF(B58="","",COUNTA(_xlfn.UNIQUE(_xlfn._xlws.FILTER(L:L,J:J=B58))))</f>
        <v/>
      </c>
      <c r="E58" s="1" t="str">
        <f t="shared" si="8"/>
        <v/>
      </c>
      <c r="G58" s="9" t="str">
        <f t="shared" si="1"/>
        <v/>
      </c>
      <c r="H58" s="9" t="str">
        <f t="shared" si="2"/>
        <v/>
      </c>
      <c r="I58" s="9" t="str">
        <f>IF(J58="","",IFERROR(_xlfn.XMATCH(L58,resources[Resource])&gt;0,FALSE))</f>
        <v/>
      </c>
      <c r="N58" s="12" t="str">
        <f t="shared" si="10"/>
        <v/>
      </c>
      <c r="O58" s="12" t="str">
        <f t="shared" si="10"/>
        <v/>
      </c>
      <c r="P58" s="12" t="str">
        <f t="shared" si="10"/>
        <v/>
      </c>
      <c r="Q58" s="12" t="str">
        <f t="shared" si="10"/>
        <v/>
      </c>
    </row>
    <row r="59" spans="1:17" x14ac:dyDescent="0.5">
      <c r="A59" s="16" t="str">
        <f t="shared" si="5"/>
        <v/>
      </c>
      <c r="B59" s="10"/>
      <c r="C59" s="1" t="str">
        <f t="shared" si="7"/>
        <v/>
      </c>
      <c r="D59" s="1" t="str" cm="1">
        <f t="array" ref="D59">IF(B59="","",COUNTA(_xlfn.UNIQUE(_xlfn._xlws.FILTER(L:L,J:J=B59))))</f>
        <v/>
      </c>
      <c r="E59" s="1" t="str">
        <f t="shared" si="8"/>
        <v/>
      </c>
      <c r="G59" s="9" t="str">
        <f t="shared" si="1"/>
        <v/>
      </c>
      <c r="H59" s="9" t="str">
        <f t="shared" si="2"/>
        <v/>
      </c>
      <c r="I59" s="9" t="str">
        <f>IF(J59="","",IFERROR(_xlfn.XMATCH(L59,resources[Resource])&gt;0,FALSE))</f>
        <v/>
      </c>
      <c r="N59" s="12" t="str">
        <f t="shared" si="10"/>
        <v/>
      </c>
      <c r="O59" s="12" t="str">
        <f t="shared" si="10"/>
        <v/>
      </c>
      <c r="P59" s="12" t="str">
        <f t="shared" si="10"/>
        <v/>
      </c>
      <c r="Q59" s="12" t="str">
        <f t="shared" si="10"/>
        <v/>
      </c>
    </row>
    <row r="60" spans="1:17" x14ac:dyDescent="0.5">
      <c r="A60" s="16" t="str">
        <f t="shared" si="5"/>
        <v/>
      </c>
      <c r="B60" s="10"/>
      <c r="C60" s="1" t="str">
        <f t="shared" si="7"/>
        <v/>
      </c>
      <c r="D60" s="1" t="str" cm="1">
        <f t="array" ref="D60">IF(B60="","",COUNTA(_xlfn.UNIQUE(_xlfn._xlws.FILTER(L:L,J:J=B60))))</f>
        <v/>
      </c>
      <c r="E60" s="1" t="str">
        <f t="shared" si="8"/>
        <v/>
      </c>
      <c r="G60" s="9" t="str">
        <f t="shared" si="1"/>
        <v/>
      </c>
      <c r="H60" s="9" t="str">
        <f t="shared" si="2"/>
        <v/>
      </c>
      <c r="I60" s="9" t="str">
        <f>IF(J60="","",IFERROR(_xlfn.XMATCH(L60,resources[Resource])&gt;0,FALSE))</f>
        <v/>
      </c>
      <c r="N60" s="12" t="str">
        <f t="shared" si="10"/>
        <v/>
      </c>
      <c r="O60" s="12" t="str">
        <f t="shared" si="10"/>
        <v/>
      </c>
      <c r="P60" s="12" t="str">
        <f t="shared" si="10"/>
        <v/>
      </c>
      <c r="Q60" s="12" t="str">
        <f t="shared" si="10"/>
        <v/>
      </c>
    </row>
    <row r="61" spans="1:17" x14ac:dyDescent="0.5">
      <c r="A61" s="16" t="str">
        <f t="shared" si="5"/>
        <v/>
      </c>
      <c r="B61" s="10"/>
      <c r="C61" s="1" t="str">
        <f t="shared" si="7"/>
        <v/>
      </c>
      <c r="D61" s="1" t="str" cm="1">
        <f t="array" ref="D61">IF(B61="","",COUNTA(_xlfn.UNIQUE(_xlfn._xlws.FILTER(L:L,J:J=B61))))</f>
        <v/>
      </c>
      <c r="E61" s="1" t="str">
        <f t="shared" si="8"/>
        <v/>
      </c>
      <c r="G61" s="9" t="str">
        <f t="shared" si="1"/>
        <v/>
      </c>
      <c r="H61" s="9" t="str">
        <f t="shared" si="2"/>
        <v/>
      </c>
      <c r="I61" s="9" t="str">
        <f>IF(J61="","",IFERROR(_xlfn.XMATCH(L61,resources[Resource])&gt;0,FALSE))</f>
        <v/>
      </c>
      <c r="N61" s="12" t="str">
        <f t="shared" si="10"/>
        <v/>
      </c>
      <c r="O61" s="12" t="str">
        <f t="shared" si="10"/>
        <v/>
      </c>
      <c r="P61" s="12" t="str">
        <f t="shared" si="10"/>
        <v/>
      </c>
      <c r="Q61" s="12" t="str">
        <f t="shared" si="10"/>
        <v/>
      </c>
    </row>
    <row r="62" spans="1:17" x14ac:dyDescent="0.5">
      <c r="A62" s="16" t="str">
        <f t="shared" si="5"/>
        <v/>
      </c>
      <c r="B62" s="10"/>
      <c r="C62" s="1" t="str">
        <f t="shared" si="7"/>
        <v/>
      </c>
      <c r="D62" s="1" t="str" cm="1">
        <f t="array" ref="D62">IF(B62="","",COUNTA(_xlfn.UNIQUE(_xlfn._xlws.FILTER(L:L,J:J=B62))))</f>
        <v/>
      </c>
      <c r="E62" s="1" t="str">
        <f t="shared" si="8"/>
        <v/>
      </c>
      <c r="G62" s="9" t="str">
        <f t="shared" si="1"/>
        <v/>
      </c>
      <c r="H62" s="9" t="str">
        <f t="shared" si="2"/>
        <v/>
      </c>
      <c r="I62" s="9" t="str">
        <f>IF(J62="","",IFERROR(_xlfn.XMATCH(L62,resources[Resource])&gt;0,FALSE))</f>
        <v/>
      </c>
      <c r="N62" s="12" t="str">
        <f t="shared" si="10"/>
        <v/>
      </c>
      <c r="O62" s="12" t="str">
        <f t="shared" si="10"/>
        <v/>
      </c>
      <c r="P62" s="12" t="str">
        <f t="shared" si="10"/>
        <v/>
      </c>
      <c r="Q62" s="12" t="str">
        <f t="shared" si="10"/>
        <v/>
      </c>
    </row>
    <row r="63" spans="1:17" x14ac:dyDescent="0.5">
      <c r="A63" s="16" t="str">
        <f t="shared" si="5"/>
        <v/>
      </c>
      <c r="B63" s="10"/>
      <c r="C63" s="1" t="str">
        <f t="shared" si="7"/>
        <v/>
      </c>
      <c r="D63" s="1" t="str" cm="1">
        <f t="array" ref="D63">IF(B63="","",COUNTA(_xlfn.UNIQUE(_xlfn._xlws.FILTER(L:L,J:J=B63))))</f>
        <v/>
      </c>
      <c r="E63" s="1" t="str">
        <f t="shared" si="8"/>
        <v/>
      </c>
      <c r="G63" s="9" t="str">
        <f t="shared" si="1"/>
        <v/>
      </c>
      <c r="H63" s="9" t="str">
        <f t="shared" si="2"/>
        <v/>
      </c>
      <c r="I63" s="9" t="str">
        <f>IF(J63="","",IFERROR(_xlfn.XMATCH(L63,resources[Resource])&gt;0,FALSE))</f>
        <v/>
      </c>
      <c r="N63" s="12" t="str">
        <f t="shared" ref="N63:Q82" si="11">IF($J63="","",$M63)</f>
        <v/>
      </c>
      <c r="O63" s="12" t="str">
        <f t="shared" si="11"/>
        <v/>
      </c>
      <c r="P63" s="12" t="str">
        <f t="shared" si="11"/>
        <v/>
      </c>
      <c r="Q63" s="12" t="str">
        <f t="shared" si="11"/>
        <v/>
      </c>
    </row>
    <row r="64" spans="1:17" x14ac:dyDescent="0.5">
      <c r="A64" s="16" t="str">
        <f t="shared" si="5"/>
        <v/>
      </c>
      <c r="B64" s="10"/>
      <c r="C64" s="1" t="str">
        <f t="shared" si="7"/>
        <v/>
      </c>
      <c r="D64" s="1" t="str" cm="1">
        <f t="array" ref="D64">IF(B64="","",COUNTA(_xlfn.UNIQUE(_xlfn._xlws.FILTER(L:L,J:J=B64))))</f>
        <v/>
      </c>
      <c r="E64" s="1" t="str">
        <f t="shared" si="8"/>
        <v/>
      </c>
      <c r="G64" s="9" t="str">
        <f t="shared" si="1"/>
        <v/>
      </c>
      <c r="H64" s="9" t="str">
        <f t="shared" si="2"/>
        <v/>
      </c>
      <c r="I64" s="9" t="str">
        <f>IF(J64="","",IFERROR(_xlfn.XMATCH(L64,resources[Resource])&gt;0,FALSE))</f>
        <v/>
      </c>
      <c r="N64" s="12" t="str">
        <f t="shared" si="11"/>
        <v/>
      </c>
      <c r="O64" s="12" t="str">
        <f t="shared" si="11"/>
        <v/>
      </c>
      <c r="P64" s="12" t="str">
        <f t="shared" si="11"/>
        <v/>
      </c>
      <c r="Q64" s="12" t="str">
        <f t="shared" si="11"/>
        <v/>
      </c>
    </row>
    <row r="65" spans="1:17" x14ac:dyDescent="0.5">
      <c r="A65" s="16" t="str">
        <f t="shared" si="5"/>
        <v/>
      </c>
      <c r="B65" s="10"/>
      <c r="C65" s="1" t="str">
        <f t="shared" si="7"/>
        <v/>
      </c>
      <c r="D65" s="1" t="str" cm="1">
        <f t="array" ref="D65">IF(B65="","",COUNTA(_xlfn.UNIQUE(_xlfn._xlws.FILTER(L:L,J:J=B65))))</f>
        <v/>
      </c>
      <c r="E65" s="1" t="str">
        <f t="shared" si="8"/>
        <v/>
      </c>
      <c r="G65" s="9" t="str">
        <f t="shared" si="1"/>
        <v/>
      </c>
      <c r="H65" s="9" t="str">
        <f t="shared" si="2"/>
        <v/>
      </c>
      <c r="I65" s="9" t="str">
        <f>IF(J65="","",IFERROR(_xlfn.XMATCH(L65,resources[Resource])&gt;0,FALSE))</f>
        <v/>
      </c>
      <c r="N65" s="12" t="str">
        <f t="shared" si="11"/>
        <v/>
      </c>
      <c r="O65" s="12" t="str">
        <f t="shared" si="11"/>
        <v/>
      </c>
      <c r="P65" s="12" t="str">
        <f t="shared" si="11"/>
        <v/>
      </c>
      <c r="Q65" s="12" t="str">
        <f t="shared" si="11"/>
        <v/>
      </c>
    </row>
    <row r="66" spans="1:17" x14ac:dyDescent="0.5">
      <c r="A66" s="16" t="str">
        <f t="shared" si="5"/>
        <v/>
      </c>
      <c r="B66" s="10"/>
      <c r="C66" s="1" t="str">
        <f t="shared" si="7"/>
        <v/>
      </c>
      <c r="D66" s="1" t="str" cm="1">
        <f t="array" ref="D66">IF(B66="","",COUNTA(_xlfn.UNIQUE(_xlfn._xlws.FILTER(L:L,J:J=B66))))</f>
        <v/>
      </c>
      <c r="E66" s="1" t="str">
        <f t="shared" si="8"/>
        <v/>
      </c>
      <c r="G66" s="9" t="str">
        <f t="shared" si="1"/>
        <v/>
      </c>
      <c r="H66" s="9" t="str">
        <f t="shared" si="2"/>
        <v/>
      </c>
      <c r="I66" s="9" t="str">
        <f>IF(J66="","",IFERROR(_xlfn.XMATCH(L66,resources[Resource])&gt;0,FALSE))</f>
        <v/>
      </c>
      <c r="N66" s="12" t="str">
        <f t="shared" si="11"/>
        <v/>
      </c>
      <c r="O66" s="12" t="str">
        <f t="shared" si="11"/>
        <v/>
      </c>
      <c r="P66" s="12" t="str">
        <f t="shared" si="11"/>
        <v/>
      </c>
      <c r="Q66" s="12" t="str">
        <f t="shared" si="11"/>
        <v/>
      </c>
    </row>
    <row r="67" spans="1:17" x14ac:dyDescent="0.5">
      <c r="A67" s="16" t="str">
        <f t="shared" si="5"/>
        <v/>
      </c>
      <c r="B67" s="10"/>
      <c r="C67" s="1" t="str">
        <f t="shared" si="7"/>
        <v/>
      </c>
      <c r="D67" s="1" t="str" cm="1">
        <f t="array" ref="D67">IF(B67="","",COUNTA(_xlfn.UNIQUE(_xlfn._xlws.FILTER(L:L,J:J=B67))))</f>
        <v/>
      </c>
      <c r="E67" s="1" t="str">
        <f t="shared" si="8"/>
        <v/>
      </c>
      <c r="G67" s="9" t="str">
        <f t="shared" ref="G67:G102" si="12">IF(J67="","",$B$2)</f>
        <v/>
      </c>
      <c r="H67" s="9" t="str">
        <f t="shared" ref="H67:H102" si="13">IF(K67="","",$E$2)</f>
        <v/>
      </c>
      <c r="I67" s="9" t="str">
        <f>IF(J67="","",IFERROR(_xlfn.XMATCH(L67,resources[Resource])&gt;0,FALSE))</f>
        <v/>
      </c>
      <c r="N67" s="12" t="str">
        <f t="shared" si="11"/>
        <v/>
      </c>
      <c r="O67" s="12" t="str">
        <f t="shared" si="11"/>
        <v/>
      </c>
      <c r="P67" s="12" t="str">
        <f t="shared" si="11"/>
        <v/>
      </c>
      <c r="Q67" s="12" t="str">
        <f t="shared" si="11"/>
        <v/>
      </c>
    </row>
    <row r="68" spans="1:17" x14ac:dyDescent="0.5">
      <c r="A68" s="16" t="str">
        <f t="shared" si="5"/>
        <v/>
      </c>
      <c r="B68" s="10"/>
      <c r="C68" s="1" t="str">
        <f t="shared" si="7"/>
        <v/>
      </c>
      <c r="D68" s="1" t="str" cm="1">
        <f t="array" ref="D68">IF(B68="","",COUNTA(_xlfn.UNIQUE(_xlfn._xlws.FILTER(L:L,J:J=B68))))</f>
        <v/>
      </c>
      <c r="E68" s="1" t="str">
        <f t="shared" si="8"/>
        <v/>
      </c>
      <c r="G68" s="9" t="str">
        <f t="shared" si="12"/>
        <v/>
      </c>
      <c r="H68" s="9" t="str">
        <f t="shared" si="13"/>
        <v/>
      </c>
      <c r="I68" s="9" t="str">
        <f>IF(J68="","",IFERROR(_xlfn.XMATCH(L68,resources[Resource])&gt;0,FALSE))</f>
        <v/>
      </c>
      <c r="N68" s="12" t="str">
        <f t="shared" si="11"/>
        <v/>
      </c>
      <c r="O68" s="12" t="str">
        <f t="shared" si="11"/>
        <v/>
      </c>
      <c r="P68" s="12" t="str">
        <f t="shared" si="11"/>
        <v/>
      </c>
      <c r="Q68" s="12" t="str">
        <f t="shared" si="11"/>
        <v/>
      </c>
    </row>
    <row r="69" spans="1:17" x14ac:dyDescent="0.5">
      <c r="A69" s="16" t="str">
        <f t="shared" si="5"/>
        <v/>
      </c>
      <c r="B69" s="10"/>
      <c r="C69" s="1" t="str">
        <f t="shared" si="7"/>
        <v/>
      </c>
      <c r="D69" s="1" t="str" cm="1">
        <f t="array" ref="D69">IF(B69="","",COUNTA(_xlfn.UNIQUE(_xlfn._xlws.FILTER(L:L,J:J=B69))))</f>
        <v/>
      </c>
      <c r="E69" s="1" t="str">
        <f t="shared" si="8"/>
        <v/>
      </c>
      <c r="G69" s="9" t="str">
        <f t="shared" si="12"/>
        <v/>
      </c>
      <c r="H69" s="9" t="str">
        <f t="shared" si="13"/>
        <v/>
      </c>
      <c r="I69" s="9" t="str">
        <f>IF(J69="","",IFERROR(_xlfn.XMATCH(L69,resources[Resource])&gt;0,FALSE))</f>
        <v/>
      </c>
      <c r="N69" s="12" t="str">
        <f t="shared" si="11"/>
        <v/>
      </c>
      <c r="O69" s="12" t="str">
        <f t="shared" si="11"/>
        <v/>
      </c>
      <c r="P69" s="12" t="str">
        <f t="shared" si="11"/>
        <v/>
      </c>
      <c r="Q69" s="12" t="str">
        <f t="shared" si="11"/>
        <v/>
      </c>
    </row>
    <row r="70" spans="1:17" x14ac:dyDescent="0.5">
      <c r="A70" s="16" t="str">
        <f t="shared" ref="A70:A103" si="14">IF(B70="","","• "&amp;B70&amp;CHAR(10)&amp;
"      "&amp;C70&amp;" "&amp;C$4&amp;", "&amp;D70&amp;" "&amp;D$4&amp; ", "&amp;E70&amp; " "&amp;E$4)</f>
        <v/>
      </c>
      <c r="B70" s="10"/>
      <c r="C70" s="1" t="str">
        <f t="shared" si="7"/>
        <v/>
      </c>
      <c r="D70" s="1" t="str" cm="1">
        <f t="array" ref="D70">IF(B70="","",COUNTA(_xlfn.UNIQUE(_xlfn._xlws.FILTER(L:L,J:J=B70))))</f>
        <v/>
      </c>
      <c r="E70" s="1" t="str">
        <f t="shared" si="8"/>
        <v/>
      </c>
      <c r="G70" s="9" t="str">
        <f t="shared" si="12"/>
        <v/>
      </c>
      <c r="H70" s="9" t="str">
        <f t="shared" si="13"/>
        <v/>
      </c>
      <c r="I70" s="9" t="str">
        <f>IF(J70="","",IFERROR(_xlfn.XMATCH(L70,resources[Resource])&gt;0,FALSE))</f>
        <v/>
      </c>
      <c r="N70" s="12" t="str">
        <f t="shared" si="11"/>
        <v/>
      </c>
      <c r="O70" s="12" t="str">
        <f t="shared" si="11"/>
        <v/>
      </c>
      <c r="P70" s="12" t="str">
        <f t="shared" si="11"/>
        <v/>
      </c>
      <c r="Q70" s="12" t="str">
        <f t="shared" si="11"/>
        <v/>
      </c>
    </row>
    <row r="71" spans="1:17" x14ac:dyDescent="0.5">
      <c r="A71" s="16" t="str">
        <f t="shared" si="14"/>
        <v/>
      </c>
      <c r="B71" s="10"/>
      <c r="C71" s="1" t="str">
        <f t="shared" si="7"/>
        <v/>
      </c>
      <c r="D71" s="1" t="str" cm="1">
        <f t="array" ref="D71">IF(B71="","",COUNTA(_xlfn.UNIQUE(_xlfn._xlws.FILTER(L:L,J:J=B71))))</f>
        <v/>
      </c>
      <c r="E71" s="1" t="str">
        <f t="shared" si="8"/>
        <v/>
      </c>
      <c r="G71" s="9" t="str">
        <f t="shared" si="12"/>
        <v/>
      </c>
      <c r="H71" s="9" t="str">
        <f t="shared" si="13"/>
        <v/>
      </c>
      <c r="I71" s="9" t="str">
        <f>IF(J71="","",IFERROR(_xlfn.XMATCH(L71,resources[Resource])&gt;0,FALSE))</f>
        <v/>
      </c>
      <c r="N71" s="12" t="str">
        <f t="shared" si="11"/>
        <v/>
      </c>
      <c r="O71" s="12" t="str">
        <f t="shared" si="11"/>
        <v/>
      </c>
      <c r="P71" s="12" t="str">
        <f t="shared" si="11"/>
        <v/>
      </c>
      <c r="Q71" s="12" t="str">
        <f t="shared" si="11"/>
        <v/>
      </c>
    </row>
    <row r="72" spans="1:17" x14ac:dyDescent="0.5">
      <c r="A72" s="16" t="str">
        <f t="shared" si="14"/>
        <v/>
      </c>
      <c r="B72" s="10"/>
      <c r="C72" s="1" t="str">
        <f t="shared" si="7"/>
        <v/>
      </c>
      <c r="D72" s="1" t="str" cm="1">
        <f t="array" ref="D72">IF(B72="","",COUNTA(_xlfn.UNIQUE(_xlfn._xlws.FILTER(L:L,J:J=B72))))</f>
        <v/>
      </c>
      <c r="E72" s="1" t="str">
        <f t="shared" si="8"/>
        <v/>
      </c>
      <c r="G72" s="9" t="str">
        <f t="shared" si="12"/>
        <v/>
      </c>
      <c r="H72" s="9" t="str">
        <f t="shared" si="13"/>
        <v/>
      </c>
      <c r="I72" s="9" t="str">
        <f>IF(J72="","",IFERROR(_xlfn.XMATCH(L72,resources[Resource])&gt;0,FALSE))</f>
        <v/>
      </c>
      <c r="N72" s="12" t="str">
        <f t="shared" si="11"/>
        <v/>
      </c>
      <c r="O72" s="12" t="str">
        <f t="shared" si="11"/>
        <v/>
      </c>
      <c r="P72" s="12" t="str">
        <f t="shared" si="11"/>
        <v/>
      </c>
      <c r="Q72" s="12" t="str">
        <f t="shared" si="11"/>
        <v/>
      </c>
    </row>
    <row r="73" spans="1:17" x14ac:dyDescent="0.5">
      <c r="A73" s="16" t="str">
        <f t="shared" si="14"/>
        <v/>
      </c>
      <c r="B73" s="10"/>
      <c r="C73" s="1" t="str">
        <f t="shared" si="7"/>
        <v/>
      </c>
      <c r="D73" s="1" t="str" cm="1">
        <f t="array" ref="D73">IF(B73="","",COUNTA(_xlfn.UNIQUE(_xlfn._xlws.FILTER(L:L,J:J=B73))))</f>
        <v/>
      </c>
      <c r="E73" s="1" t="str">
        <f t="shared" si="8"/>
        <v/>
      </c>
      <c r="G73" s="9" t="str">
        <f t="shared" si="12"/>
        <v/>
      </c>
      <c r="H73" s="9" t="str">
        <f t="shared" si="13"/>
        <v/>
      </c>
      <c r="I73" s="9" t="str">
        <f>IF(J73="","",IFERROR(_xlfn.XMATCH(L73,resources[Resource])&gt;0,FALSE))</f>
        <v/>
      </c>
      <c r="N73" s="12" t="str">
        <f t="shared" si="11"/>
        <v/>
      </c>
      <c r="O73" s="12" t="str">
        <f t="shared" si="11"/>
        <v/>
      </c>
      <c r="P73" s="12" t="str">
        <f t="shared" si="11"/>
        <v/>
      </c>
      <c r="Q73" s="12" t="str">
        <f t="shared" si="11"/>
        <v/>
      </c>
    </row>
    <row r="74" spans="1:17" x14ac:dyDescent="0.5">
      <c r="A74" s="16" t="str">
        <f t="shared" si="14"/>
        <v/>
      </c>
      <c r="B74" s="10"/>
      <c r="C74" s="1" t="str">
        <f t="shared" si="7"/>
        <v/>
      </c>
      <c r="D74" s="1" t="str" cm="1">
        <f t="array" ref="D74">IF(B74="","",COUNTA(_xlfn.UNIQUE(_xlfn._xlws.FILTER(L:L,J:J=B74))))</f>
        <v/>
      </c>
      <c r="E74" s="1" t="str">
        <f t="shared" si="8"/>
        <v/>
      </c>
      <c r="G74" s="9" t="str">
        <f t="shared" si="12"/>
        <v/>
      </c>
      <c r="H74" s="9" t="str">
        <f t="shared" si="13"/>
        <v/>
      </c>
      <c r="I74" s="9" t="str">
        <f>IF(J74="","",IFERROR(_xlfn.XMATCH(L74,resources[Resource])&gt;0,FALSE))</f>
        <v/>
      </c>
      <c r="N74" s="12" t="str">
        <f t="shared" si="11"/>
        <v/>
      </c>
      <c r="O74" s="12" t="str">
        <f t="shared" si="11"/>
        <v/>
      </c>
      <c r="P74" s="12" t="str">
        <f t="shared" si="11"/>
        <v/>
      </c>
      <c r="Q74" s="12" t="str">
        <f t="shared" si="11"/>
        <v/>
      </c>
    </row>
    <row r="75" spans="1:17" x14ac:dyDescent="0.5">
      <c r="A75" s="16" t="str">
        <f t="shared" si="14"/>
        <v/>
      </c>
      <c r="B75" s="10"/>
      <c r="C75" s="1" t="str">
        <f t="shared" si="7"/>
        <v/>
      </c>
      <c r="D75" s="1" t="str" cm="1">
        <f t="array" ref="D75">IF(B75="","",COUNTA(_xlfn.UNIQUE(_xlfn._xlws.FILTER(L:L,J:J=B75))))</f>
        <v/>
      </c>
      <c r="E75" s="1" t="str">
        <f t="shared" si="8"/>
        <v/>
      </c>
      <c r="G75" s="9" t="str">
        <f t="shared" si="12"/>
        <v/>
      </c>
      <c r="H75" s="9" t="str">
        <f t="shared" si="13"/>
        <v/>
      </c>
      <c r="I75" s="9" t="str">
        <f>IF(J75="","",IFERROR(_xlfn.XMATCH(L75,resources[Resource])&gt;0,FALSE))</f>
        <v/>
      </c>
      <c r="N75" s="12" t="str">
        <f t="shared" si="11"/>
        <v/>
      </c>
      <c r="O75" s="12" t="str">
        <f t="shared" si="11"/>
        <v/>
      </c>
      <c r="P75" s="12" t="str">
        <f t="shared" si="11"/>
        <v/>
      </c>
      <c r="Q75" s="12" t="str">
        <f t="shared" si="11"/>
        <v/>
      </c>
    </row>
    <row r="76" spans="1:17" x14ac:dyDescent="0.5">
      <c r="A76" s="16" t="str">
        <f t="shared" si="14"/>
        <v/>
      </c>
      <c r="B76" s="10"/>
      <c r="C76" s="1" t="str">
        <f t="shared" ref="C76:C102" si="15">IF($B76="","",COUNTIFS(J:J,B76))</f>
        <v/>
      </c>
      <c r="D76" s="1" t="str" cm="1">
        <f t="array" ref="D76">IF(B76="","",COUNTA(_xlfn.UNIQUE(_xlfn._xlws.FILTER(L:L,J:J=B76))))</f>
        <v/>
      </c>
      <c r="E76" s="1" t="str">
        <f t="shared" ref="E76:E102" si="16">IF(B76="","",SUMIFS(M:M,J:J,B76))</f>
        <v/>
      </c>
      <c r="G76" s="9" t="str">
        <f t="shared" si="12"/>
        <v/>
      </c>
      <c r="H76" s="9" t="str">
        <f t="shared" si="13"/>
        <v/>
      </c>
      <c r="I76" s="9" t="str">
        <f>IF(J76="","",IFERROR(_xlfn.XMATCH(L76,resources[Resource])&gt;0,FALSE))</f>
        <v/>
      </c>
      <c r="N76" s="12" t="str">
        <f t="shared" si="11"/>
        <v/>
      </c>
      <c r="O76" s="12" t="str">
        <f t="shared" si="11"/>
        <v/>
      </c>
      <c r="P76" s="12" t="str">
        <f t="shared" si="11"/>
        <v/>
      </c>
      <c r="Q76" s="12" t="str">
        <f t="shared" si="11"/>
        <v/>
      </c>
    </row>
    <row r="77" spans="1:17" x14ac:dyDescent="0.5">
      <c r="A77" s="16" t="str">
        <f t="shared" si="14"/>
        <v/>
      </c>
      <c r="B77" s="10"/>
      <c r="C77" s="1" t="str">
        <f t="shared" si="15"/>
        <v/>
      </c>
      <c r="D77" s="1" t="str" cm="1">
        <f t="array" ref="D77">IF(B77="","",COUNTA(_xlfn.UNIQUE(_xlfn._xlws.FILTER(L:L,J:J=B77))))</f>
        <v/>
      </c>
      <c r="E77" s="1" t="str">
        <f t="shared" si="16"/>
        <v/>
      </c>
      <c r="G77" s="9" t="str">
        <f t="shared" si="12"/>
        <v/>
      </c>
      <c r="H77" s="9" t="str">
        <f t="shared" si="13"/>
        <v/>
      </c>
      <c r="I77" s="9" t="str">
        <f>IF(J77="","",IFERROR(_xlfn.XMATCH(L77,resources[Resource])&gt;0,FALSE))</f>
        <v/>
      </c>
      <c r="N77" s="12" t="str">
        <f t="shared" si="11"/>
        <v/>
      </c>
      <c r="O77" s="12" t="str">
        <f t="shared" si="11"/>
        <v/>
      </c>
      <c r="P77" s="12" t="str">
        <f t="shared" si="11"/>
        <v/>
      </c>
      <c r="Q77" s="12" t="str">
        <f t="shared" si="11"/>
        <v/>
      </c>
    </row>
    <row r="78" spans="1:17" x14ac:dyDescent="0.5">
      <c r="A78" s="16" t="str">
        <f t="shared" si="14"/>
        <v/>
      </c>
      <c r="B78" s="10"/>
      <c r="C78" s="1" t="str">
        <f t="shared" si="15"/>
        <v/>
      </c>
      <c r="D78" s="1" t="str" cm="1">
        <f t="array" ref="D78">IF(B78="","",COUNTA(_xlfn.UNIQUE(_xlfn._xlws.FILTER(L:L,J:J=B78))))</f>
        <v/>
      </c>
      <c r="E78" s="1" t="str">
        <f t="shared" si="16"/>
        <v/>
      </c>
      <c r="G78" s="9" t="str">
        <f t="shared" si="12"/>
        <v/>
      </c>
      <c r="H78" s="9" t="str">
        <f t="shared" si="13"/>
        <v/>
      </c>
      <c r="I78" s="9" t="str">
        <f>IF(J78="","",IFERROR(_xlfn.XMATCH(L78,resources[Resource])&gt;0,FALSE))</f>
        <v/>
      </c>
      <c r="N78" s="12" t="str">
        <f t="shared" si="11"/>
        <v/>
      </c>
      <c r="O78" s="12" t="str">
        <f t="shared" si="11"/>
        <v/>
      </c>
      <c r="P78" s="12" t="str">
        <f t="shared" si="11"/>
        <v/>
      </c>
      <c r="Q78" s="12" t="str">
        <f t="shared" si="11"/>
        <v/>
      </c>
    </row>
    <row r="79" spans="1:17" x14ac:dyDescent="0.5">
      <c r="A79" s="16" t="str">
        <f t="shared" si="14"/>
        <v/>
      </c>
      <c r="B79" s="10"/>
      <c r="C79" s="1" t="str">
        <f t="shared" si="15"/>
        <v/>
      </c>
      <c r="D79" s="1" t="str" cm="1">
        <f t="array" ref="D79">IF(B79="","",COUNTA(_xlfn.UNIQUE(_xlfn._xlws.FILTER(L:L,J:J=B79))))</f>
        <v/>
      </c>
      <c r="E79" s="1" t="str">
        <f t="shared" si="16"/>
        <v/>
      </c>
      <c r="G79" s="9" t="str">
        <f t="shared" si="12"/>
        <v/>
      </c>
      <c r="H79" s="9" t="str">
        <f t="shared" si="13"/>
        <v/>
      </c>
      <c r="I79" s="9" t="str">
        <f>IF(J79="","",IFERROR(_xlfn.XMATCH(L79,resources[Resource])&gt;0,FALSE))</f>
        <v/>
      </c>
      <c r="N79" s="12" t="str">
        <f t="shared" si="11"/>
        <v/>
      </c>
      <c r="O79" s="12" t="str">
        <f t="shared" si="11"/>
        <v/>
      </c>
      <c r="P79" s="12" t="str">
        <f t="shared" si="11"/>
        <v/>
      </c>
      <c r="Q79" s="12" t="str">
        <f t="shared" si="11"/>
        <v/>
      </c>
    </row>
    <row r="80" spans="1:17" x14ac:dyDescent="0.5">
      <c r="A80" s="16" t="str">
        <f t="shared" si="14"/>
        <v/>
      </c>
      <c r="B80" s="10"/>
      <c r="C80" s="1" t="str">
        <f t="shared" si="15"/>
        <v/>
      </c>
      <c r="D80" s="1" t="str" cm="1">
        <f t="array" ref="D80">IF(B80="","",COUNTA(_xlfn.UNIQUE(_xlfn._xlws.FILTER(L:L,J:J=B80))))</f>
        <v/>
      </c>
      <c r="E80" s="1" t="str">
        <f t="shared" si="16"/>
        <v/>
      </c>
      <c r="G80" s="9" t="str">
        <f t="shared" si="12"/>
        <v/>
      </c>
      <c r="H80" s="9" t="str">
        <f t="shared" si="13"/>
        <v/>
      </c>
      <c r="I80" s="9" t="str">
        <f>IF(J80="","",IFERROR(_xlfn.XMATCH(L80,resources[Resource])&gt;0,FALSE))</f>
        <v/>
      </c>
      <c r="N80" s="12" t="str">
        <f t="shared" si="11"/>
        <v/>
      </c>
      <c r="O80" s="12" t="str">
        <f t="shared" si="11"/>
        <v/>
      </c>
      <c r="P80" s="12" t="str">
        <f t="shared" si="11"/>
        <v/>
      </c>
      <c r="Q80" s="12" t="str">
        <f t="shared" si="11"/>
        <v/>
      </c>
    </row>
    <row r="81" spans="1:17" x14ac:dyDescent="0.5">
      <c r="A81" s="16" t="str">
        <f t="shared" si="14"/>
        <v/>
      </c>
      <c r="B81" s="10"/>
      <c r="C81" s="1" t="str">
        <f t="shared" si="15"/>
        <v/>
      </c>
      <c r="D81" s="1" t="str" cm="1">
        <f t="array" ref="D81">IF(B81="","",COUNTA(_xlfn.UNIQUE(_xlfn._xlws.FILTER(L:L,J:J=B81))))</f>
        <v/>
      </c>
      <c r="E81" s="1" t="str">
        <f t="shared" si="16"/>
        <v/>
      </c>
      <c r="G81" s="9" t="str">
        <f t="shared" si="12"/>
        <v/>
      </c>
      <c r="H81" s="9" t="str">
        <f t="shared" si="13"/>
        <v/>
      </c>
      <c r="I81" s="9" t="str">
        <f>IF(J81="","",IFERROR(_xlfn.XMATCH(L81,resources[Resource])&gt;0,FALSE))</f>
        <v/>
      </c>
      <c r="N81" s="12" t="str">
        <f t="shared" si="11"/>
        <v/>
      </c>
      <c r="O81" s="12" t="str">
        <f t="shared" si="11"/>
        <v/>
      </c>
      <c r="P81" s="12" t="str">
        <f t="shared" si="11"/>
        <v/>
      </c>
      <c r="Q81" s="12" t="str">
        <f t="shared" si="11"/>
        <v/>
      </c>
    </row>
    <row r="82" spans="1:17" x14ac:dyDescent="0.5">
      <c r="A82" s="16" t="str">
        <f t="shared" si="14"/>
        <v/>
      </c>
      <c r="B82" s="10"/>
      <c r="C82" s="1" t="str">
        <f t="shared" si="15"/>
        <v/>
      </c>
      <c r="D82" s="1" t="str" cm="1">
        <f t="array" ref="D82">IF(B82="","",COUNTA(_xlfn.UNIQUE(_xlfn._xlws.FILTER(L:L,J:J=B82))))</f>
        <v/>
      </c>
      <c r="E82" s="1" t="str">
        <f t="shared" si="16"/>
        <v/>
      </c>
      <c r="G82" s="9" t="str">
        <f t="shared" si="12"/>
        <v/>
      </c>
      <c r="H82" s="9" t="str">
        <f t="shared" si="13"/>
        <v/>
      </c>
      <c r="I82" s="9" t="str">
        <f>IF(J82="","",IFERROR(_xlfn.XMATCH(L82,resources[Resource])&gt;0,FALSE))</f>
        <v/>
      </c>
      <c r="N82" s="12" t="str">
        <f t="shared" si="11"/>
        <v/>
      </c>
      <c r="O82" s="12" t="str">
        <f t="shared" si="11"/>
        <v/>
      </c>
      <c r="P82" s="12" t="str">
        <f t="shared" si="11"/>
        <v/>
      </c>
      <c r="Q82" s="12" t="str">
        <f t="shared" si="11"/>
        <v/>
      </c>
    </row>
    <row r="83" spans="1:17" x14ac:dyDescent="0.5">
      <c r="A83" s="16" t="str">
        <f t="shared" si="14"/>
        <v/>
      </c>
      <c r="B83" s="10"/>
      <c r="C83" s="1" t="str">
        <f t="shared" si="15"/>
        <v/>
      </c>
      <c r="D83" s="1" t="str" cm="1">
        <f t="array" ref="D83">IF(B83="","",COUNTA(_xlfn.UNIQUE(_xlfn._xlws.FILTER(L:L,J:J=B83))))</f>
        <v/>
      </c>
      <c r="E83" s="1" t="str">
        <f t="shared" si="16"/>
        <v/>
      </c>
      <c r="G83" s="9" t="str">
        <f t="shared" si="12"/>
        <v/>
      </c>
      <c r="H83" s="9" t="str">
        <f t="shared" si="13"/>
        <v/>
      </c>
      <c r="I83" s="9" t="str">
        <f>IF(J83="","",IFERROR(_xlfn.XMATCH(L83,resources[Resource])&gt;0,FALSE))</f>
        <v/>
      </c>
      <c r="N83" s="12" t="str">
        <f t="shared" ref="N83:Q102" si="17">IF($J83="","",$M83)</f>
        <v/>
      </c>
      <c r="O83" s="12" t="str">
        <f t="shared" si="17"/>
        <v/>
      </c>
      <c r="P83" s="12" t="str">
        <f t="shared" si="17"/>
        <v/>
      </c>
      <c r="Q83" s="12" t="str">
        <f t="shared" si="17"/>
        <v/>
      </c>
    </row>
    <row r="84" spans="1:17" x14ac:dyDescent="0.5">
      <c r="A84" s="16" t="str">
        <f t="shared" si="14"/>
        <v/>
      </c>
      <c r="B84" s="10"/>
      <c r="C84" s="1" t="str">
        <f t="shared" si="15"/>
        <v/>
      </c>
      <c r="D84" s="1" t="str" cm="1">
        <f t="array" ref="D84">IF(B84="","",COUNTA(_xlfn.UNIQUE(_xlfn._xlws.FILTER(L:L,J:J=B84))))</f>
        <v/>
      </c>
      <c r="E84" s="1" t="str">
        <f t="shared" si="16"/>
        <v/>
      </c>
      <c r="G84" s="9" t="str">
        <f t="shared" si="12"/>
        <v/>
      </c>
      <c r="H84" s="9" t="str">
        <f t="shared" si="13"/>
        <v/>
      </c>
      <c r="I84" s="9" t="str">
        <f>IF(J84="","",IFERROR(_xlfn.XMATCH(L84,resources[Resource])&gt;0,FALSE))</f>
        <v/>
      </c>
      <c r="N84" s="12" t="str">
        <f t="shared" si="17"/>
        <v/>
      </c>
      <c r="O84" s="12" t="str">
        <f t="shared" si="17"/>
        <v/>
      </c>
      <c r="P84" s="12" t="str">
        <f t="shared" si="17"/>
        <v/>
      </c>
      <c r="Q84" s="12" t="str">
        <f t="shared" si="17"/>
        <v/>
      </c>
    </row>
    <row r="85" spans="1:17" x14ac:dyDescent="0.5">
      <c r="A85" s="16" t="str">
        <f t="shared" si="14"/>
        <v/>
      </c>
      <c r="B85" s="10"/>
      <c r="C85" s="1" t="str">
        <f t="shared" si="15"/>
        <v/>
      </c>
      <c r="D85" s="1" t="str" cm="1">
        <f t="array" ref="D85">IF(B85="","",COUNTA(_xlfn.UNIQUE(_xlfn._xlws.FILTER(L:L,J:J=B85))))</f>
        <v/>
      </c>
      <c r="E85" s="1" t="str">
        <f t="shared" si="16"/>
        <v/>
      </c>
      <c r="G85" s="9" t="str">
        <f t="shared" si="12"/>
        <v/>
      </c>
      <c r="H85" s="9" t="str">
        <f t="shared" si="13"/>
        <v/>
      </c>
      <c r="I85" s="9" t="str">
        <f>IF(J85="","",IFERROR(_xlfn.XMATCH(L85,resources[Resource])&gt;0,FALSE))</f>
        <v/>
      </c>
      <c r="N85" s="12" t="str">
        <f t="shared" si="17"/>
        <v/>
      </c>
      <c r="O85" s="12" t="str">
        <f t="shared" si="17"/>
        <v/>
      </c>
      <c r="P85" s="12" t="str">
        <f t="shared" si="17"/>
        <v/>
      </c>
      <c r="Q85" s="12" t="str">
        <f t="shared" si="17"/>
        <v/>
      </c>
    </row>
    <row r="86" spans="1:17" x14ac:dyDescent="0.5">
      <c r="A86" s="16" t="str">
        <f t="shared" si="14"/>
        <v/>
      </c>
      <c r="B86" s="10"/>
      <c r="C86" s="1" t="str">
        <f t="shared" si="15"/>
        <v/>
      </c>
      <c r="D86" s="1" t="str" cm="1">
        <f t="array" ref="D86">IF(B86="","",COUNTA(_xlfn.UNIQUE(_xlfn._xlws.FILTER(L:L,J:J=B86))))</f>
        <v/>
      </c>
      <c r="E86" s="1" t="str">
        <f t="shared" si="16"/>
        <v/>
      </c>
      <c r="G86" s="9" t="str">
        <f t="shared" si="12"/>
        <v/>
      </c>
      <c r="H86" s="9" t="str">
        <f t="shared" si="13"/>
        <v/>
      </c>
      <c r="I86" s="9" t="str">
        <f>IF(J86="","",IFERROR(_xlfn.XMATCH(L86,resources[Resource])&gt;0,FALSE))</f>
        <v/>
      </c>
      <c r="N86" s="12" t="str">
        <f t="shared" si="17"/>
        <v/>
      </c>
      <c r="O86" s="12" t="str">
        <f t="shared" si="17"/>
        <v/>
      </c>
      <c r="P86" s="12" t="str">
        <f t="shared" si="17"/>
        <v/>
      </c>
      <c r="Q86" s="12" t="str">
        <f t="shared" si="17"/>
        <v/>
      </c>
    </row>
    <row r="87" spans="1:17" x14ac:dyDescent="0.5">
      <c r="A87" s="16" t="str">
        <f t="shared" si="14"/>
        <v/>
      </c>
      <c r="B87" s="10"/>
      <c r="C87" s="1" t="str">
        <f t="shared" si="15"/>
        <v/>
      </c>
      <c r="D87" s="1" t="str" cm="1">
        <f t="array" ref="D87">IF(B87="","",COUNTA(_xlfn.UNIQUE(_xlfn._xlws.FILTER(L:L,J:J=B87))))</f>
        <v/>
      </c>
      <c r="E87" s="1" t="str">
        <f t="shared" si="16"/>
        <v/>
      </c>
      <c r="G87" s="9" t="str">
        <f t="shared" si="12"/>
        <v/>
      </c>
      <c r="H87" s="9" t="str">
        <f t="shared" si="13"/>
        <v/>
      </c>
      <c r="I87" s="9" t="str">
        <f>IF(J87="","",IFERROR(_xlfn.XMATCH(L87,resources[Resource])&gt;0,FALSE))</f>
        <v/>
      </c>
      <c r="N87" s="12" t="str">
        <f t="shared" si="17"/>
        <v/>
      </c>
      <c r="O87" s="12" t="str">
        <f t="shared" si="17"/>
        <v/>
      </c>
      <c r="P87" s="12" t="str">
        <f t="shared" si="17"/>
        <v/>
      </c>
      <c r="Q87" s="12" t="str">
        <f t="shared" si="17"/>
        <v/>
      </c>
    </row>
    <row r="88" spans="1:17" x14ac:dyDescent="0.5">
      <c r="A88" s="16" t="str">
        <f t="shared" si="14"/>
        <v/>
      </c>
      <c r="B88" s="10"/>
      <c r="C88" s="1" t="str">
        <f t="shared" si="15"/>
        <v/>
      </c>
      <c r="D88" s="1" t="str" cm="1">
        <f t="array" ref="D88">IF(B88="","",COUNTA(_xlfn.UNIQUE(_xlfn._xlws.FILTER(L:L,J:J=B88))))</f>
        <v/>
      </c>
      <c r="E88" s="1" t="str">
        <f t="shared" si="16"/>
        <v/>
      </c>
      <c r="G88" s="9" t="str">
        <f t="shared" si="12"/>
        <v/>
      </c>
      <c r="H88" s="9" t="str">
        <f t="shared" si="13"/>
        <v/>
      </c>
      <c r="I88" s="9" t="str">
        <f>IF(J88="","",IFERROR(_xlfn.XMATCH(L88,resources[Resource])&gt;0,FALSE))</f>
        <v/>
      </c>
      <c r="N88" s="12" t="str">
        <f t="shared" si="17"/>
        <v/>
      </c>
      <c r="O88" s="12" t="str">
        <f t="shared" si="17"/>
        <v/>
      </c>
      <c r="P88" s="12" t="str">
        <f t="shared" si="17"/>
        <v/>
      </c>
      <c r="Q88" s="12" t="str">
        <f t="shared" si="17"/>
        <v/>
      </c>
    </row>
    <row r="89" spans="1:17" x14ac:dyDescent="0.5">
      <c r="A89" s="16" t="str">
        <f t="shared" si="14"/>
        <v/>
      </c>
      <c r="B89" s="10"/>
      <c r="C89" s="1" t="str">
        <f t="shared" si="15"/>
        <v/>
      </c>
      <c r="D89" s="1" t="str" cm="1">
        <f t="array" ref="D89">IF(B89="","",COUNTA(_xlfn.UNIQUE(_xlfn._xlws.FILTER(L:L,J:J=B89))))</f>
        <v/>
      </c>
      <c r="E89" s="1" t="str">
        <f t="shared" si="16"/>
        <v/>
      </c>
      <c r="G89" s="9" t="str">
        <f t="shared" si="12"/>
        <v/>
      </c>
      <c r="H89" s="9" t="str">
        <f t="shared" si="13"/>
        <v/>
      </c>
      <c r="I89" s="9" t="str">
        <f>IF(J89="","",IFERROR(_xlfn.XMATCH(L89,resources[Resource])&gt;0,FALSE))</f>
        <v/>
      </c>
      <c r="N89" s="12" t="str">
        <f t="shared" si="17"/>
        <v/>
      </c>
      <c r="O89" s="12" t="str">
        <f t="shared" si="17"/>
        <v/>
      </c>
      <c r="P89" s="12" t="str">
        <f t="shared" si="17"/>
        <v/>
      </c>
      <c r="Q89" s="12" t="str">
        <f t="shared" si="17"/>
        <v/>
      </c>
    </row>
    <row r="90" spans="1:17" x14ac:dyDescent="0.5">
      <c r="A90" s="16" t="str">
        <f t="shared" si="14"/>
        <v/>
      </c>
      <c r="B90" s="10"/>
      <c r="C90" s="1" t="str">
        <f t="shared" si="15"/>
        <v/>
      </c>
      <c r="D90" s="1" t="str" cm="1">
        <f t="array" ref="D90">IF(B90="","",COUNTA(_xlfn.UNIQUE(_xlfn._xlws.FILTER(L:L,J:J=B90))))</f>
        <v/>
      </c>
      <c r="E90" s="1" t="str">
        <f t="shared" si="16"/>
        <v/>
      </c>
      <c r="G90" s="9" t="str">
        <f t="shared" si="12"/>
        <v/>
      </c>
      <c r="H90" s="9" t="str">
        <f t="shared" si="13"/>
        <v/>
      </c>
      <c r="I90" s="9" t="str">
        <f>IF(J90="","",IFERROR(_xlfn.XMATCH(L90,resources[Resource])&gt;0,FALSE))</f>
        <v/>
      </c>
      <c r="N90" s="12" t="str">
        <f t="shared" si="17"/>
        <v/>
      </c>
      <c r="O90" s="12" t="str">
        <f t="shared" si="17"/>
        <v/>
      </c>
      <c r="P90" s="12" t="str">
        <f t="shared" si="17"/>
        <v/>
      </c>
      <c r="Q90" s="12" t="str">
        <f t="shared" si="17"/>
        <v/>
      </c>
    </row>
    <row r="91" spans="1:17" x14ac:dyDescent="0.5">
      <c r="A91" s="16" t="str">
        <f t="shared" si="14"/>
        <v/>
      </c>
      <c r="B91" s="10"/>
      <c r="C91" s="1" t="str">
        <f t="shared" si="15"/>
        <v/>
      </c>
      <c r="D91" s="1" t="str" cm="1">
        <f t="array" ref="D91">IF(B91="","",COUNTA(_xlfn.UNIQUE(_xlfn._xlws.FILTER(L:L,J:J=B91))))</f>
        <v/>
      </c>
      <c r="E91" s="1" t="str">
        <f t="shared" si="16"/>
        <v/>
      </c>
      <c r="G91" s="9" t="str">
        <f t="shared" si="12"/>
        <v/>
      </c>
      <c r="H91" s="9" t="str">
        <f t="shared" si="13"/>
        <v/>
      </c>
      <c r="I91" s="9" t="str">
        <f>IF(J91="","",IFERROR(_xlfn.XMATCH(L91,resources[Resource])&gt;0,FALSE))</f>
        <v/>
      </c>
      <c r="N91" s="12" t="str">
        <f t="shared" si="17"/>
        <v/>
      </c>
      <c r="O91" s="12" t="str">
        <f t="shared" si="17"/>
        <v/>
      </c>
      <c r="P91" s="12" t="str">
        <f t="shared" si="17"/>
        <v/>
      </c>
      <c r="Q91" s="12" t="str">
        <f t="shared" si="17"/>
        <v/>
      </c>
    </row>
    <row r="92" spans="1:17" x14ac:dyDescent="0.5">
      <c r="A92" s="16" t="str">
        <f t="shared" si="14"/>
        <v/>
      </c>
      <c r="B92" s="10"/>
      <c r="C92" s="1" t="str">
        <f t="shared" si="15"/>
        <v/>
      </c>
      <c r="D92" s="1" t="str" cm="1">
        <f t="array" ref="D92">IF(B92="","",COUNTA(_xlfn.UNIQUE(_xlfn._xlws.FILTER(L:L,J:J=B92))))</f>
        <v/>
      </c>
      <c r="E92" s="1" t="str">
        <f t="shared" si="16"/>
        <v/>
      </c>
      <c r="G92" s="9" t="str">
        <f t="shared" si="12"/>
        <v/>
      </c>
      <c r="H92" s="9" t="str">
        <f t="shared" si="13"/>
        <v/>
      </c>
      <c r="I92" s="9" t="str">
        <f>IF(J92="","",IFERROR(_xlfn.XMATCH(L92,resources[Resource])&gt;0,FALSE))</f>
        <v/>
      </c>
      <c r="N92" s="12" t="str">
        <f t="shared" si="17"/>
        <v/>
      </c>
      <c r="O92" s="12" t="str">
        <f t="shared" si="17"/>
        <v/>
      </c>
      <c r="P92" s="12" t="str">
        <f t="shared" si="17"/>
        <v/>
      </c>
      <c r="Q92" s="12" t="str">
        <f t="shared" si="17"/>
        <v/>
      </c>
    </row>
    <row r="93" spans="1:17" x14ac:dyDescent="0.5">
      <c r="A93" s="16" t="str">
        <f t="shared" si="14"/>
        <v/>
      </c>
      <c r="B93" s="10"/>
      <c r="C93" s="1" t="str">
        <f t="shared" si="15"/>
        <v/>
      </c>
      <c r="D93" s="1" t="str" cm="1">
        <f t="array" ref="D93">IF(B93="","",COUNTA(_xlfn.UNIQUE(_xlfn._xlws.FILTER(L:L,J:J=B93))))</f>
        <v/>
      </c>
      <c r="E93" s="1" t="str">
        <f t="shared" si="16"/>
        <v/>
      </c>
      <c r="G93" s="9" t="str">
        <f t="shared" si="12"/>
        <v/>
      </c>
      <c r="H93" s="9" t="str">
        <f t="shared" si="13"/>
        <v/>
      </c>
      <c r="I93" s="9" t="str">
        <f>IF(J93="","",IFERROR(_xlfn.XMATCH(L93,resources[Resource])&gt;0,FALSE))</f>
        <v/>
      </c>
      <c r="N93" s="12" t="str">
        <f t="shared" si="17"/>
        <v/>
      </c>
      <c r="O93" s="12" t="str">
        <f t="shared" si="17"/>
        <v/>
      </c>
      <c r="P93" s="12" t="str">
        <f t="shared" si="17"/>
        <v/>
      </c>
      <c r="Q93" s="12" t="str">
        <f t="shared" si="17"/>
        <v/>
      </c>
    </row>
    <row r="94" spans="1:17" x14ac:dyDescent="0.5">
      <c r="A94" s="16" t="str">
        <f t="shared" si="14"/>
        <v/>
      </c>
      <c r="B94" s="10"/>
      <c r="C94" s="1" t="str">
        <f t="shared" si="15"/>
        <v/>
      </c>
      <c r="D94" s="1" t="str" cm="1">
        <f t="array" ref="D94">IF(B94="","",COUNTA(_xlfn.UNIQUE(_xlfn._xlws.FILTER(L:L,J:J=B94))))</f>
        <v/>
      </c>
      <c r="E94" s="1" t="str">
        <f t="shared" si="16"/>
        <v/>
      </c>
      <c r="G94" s="9" t="str">
        <f t="shared" si="12"/>
        <v/>
      </c>
      <c r="H94" s="9" t="str">
        <f t="shared" si="13"/>
        <v/>
      </c>
      <c r="I94" s="9" t="str">
        <f>IF(J94="","",IFERROR(_xlfn.XMATCH(L94,resources[Resource])&gt;0,FALSE))</f>
        <v/>
      </c>
      <c r="N94" s="12" t="str">
        <f t="shared" si="17"/>
        <v/>
      </c>
      <c r="O94" s="12" t="str">
        <f t="shared" si="17"/>
        <v/>
      </c>
      <c r="P94" s="12" t="str">
        <f t="shared" si="17"/>
        <v/>
      </c>
      <c r="Q94" s="12" t="str">
        <f t="shared" si="17"/>
        <v/>
      </c>
    </row>
    <row r="95" spans="1:17" x14ac:dyDescent="0.5">
      <c r="A95" s="16" t="str">
        <f t="shared" si="14"/>
        <v/>
      </c>
      <c r="B95" s="10"/>
      <c r="C95" s="1" t="str">
        <f t="shared" si="15"/>
        <v/>
      </c>
      <c r="D95" s="1" t="str" cm="1">
        <f t="array" ref="D95">IF(B95="","",COUNTA(_xlfn.UNIQUE(_xlfn._xlws.FILTER(L:L,J:J=B95))))</f>
        <v/>
      </c>
      <c r="E95" s="1" t="str">
        <f t="shared" si="16"/>
        <v/>
      </c>
      <c r="G95" s="9" t="str">
        <f t="shared" si="12"/>
        <v/>
      </c>
      <c r="H95" s="9" t="str">
        <f t="shared" si="13"/>
        <v/>
      </c>
      <c r="I95" s="9" t="str">
        <f>IF(J95="","",IFERROR(_xlfn.XMATCH(L95,resources[Resource])&gt;0,FALSE))</f>
        <v/>
      </c>
      <c r="N95" s="12" t="str">
        <f t="shared" si="17"/>
        <v/>
      </c>
      <c r="O95" s="12" t="str">
        <f t="shared" si="17"/>
        <v/>
      </c>
      <c r="P95" s="12" t="str">
        <f t="shared" si="17"/>
        <v/>
      </c>
      <c r="Q95" s="12" t="str">
        <f t="shared" si="17"/>
        <v/>
      </c>
    </row>
    <row r="96" spans="1:17" x14ac:dyDescent="0.5">
      <c r="A96" s="16" t="str">
        <f t="shared" si="14"/>
        <v/>
      </c>
      <c r="B96" s="10"/>
      <c r="C96" s="1" t="str">
        <f t="shared" si="15"/>
        <v/>
      </c>
      <c r="D96" s="1" t="str" cm="1">
        <f t="array" ref="D96">IF(B96="","",COUNTA(_xlfn.UNIQUE(_xlfn._xlws.FILTER(L:L,J:J=B96))))</f>
        <v/>
      </c>
      <c r="E96" s="1" t="str">
        <f t="shared" si="16"/>
        <v/>
      </c>
      <c r="G96" s="9" t="str">
        <f t="shared" si="12"/>
        <v/>
      </c>
      <c r="H96" s="9" t="str">
        <f t="shared" si="13"/>
        <v/>
      </c>
      <c r="I96" s="9" t="str">
        <f>IF(J96="","",IFERROR(_xlfn.XMATCH(L96,resources[Resource])&gt;0,FALSE))</f>
        <v/>
      </c>
      <c r="N96" s="12" t="str">
        <f t="shared" si="17"/>
        <v/>
      </c>
      <c r="O96" s="12" t="str">
        <f t="shared" si="17"/>
        <v/>
      </c>
      <c r="P96" s="12" t="str">
        <f t="shared" si="17"/>
        <v/>
      </c>
      <c r="Q96" s="12" t="str">
        <f t="shared" si="17"/>
        <v/>
      </c>
    </row>
    <row r="97" spans="1:17" x14ac:dyDescent="0.5">
      <c r="A97" s="16" t="str">
        <f t="shared" si="14"/>
        <v/>
      </c>
      <c r="B97" s="10"/>
      <c r="C97" s="1" t="str">
        <f t="shared" si="15"/>
        <v/>
      </c>
      <c r="D97" s="1" t="str" cm="1">
        <f t="array" ref="D97">IF(B97="","",COUNTA(_xlfn.UNIQUE(_xlfn._xlws.FILTER(L:L,J:J=B97))))</f>
        <v/>
      </c>
      <c r="E97" s="1" t="str">
        <f t="shared" si="16"/>
        <v/>
      </c>
      <c r="G97" s="9" t="str">
        <f t="shared" si="12"/>
        <v/>
      </c>
      <c r="H97" s="9" t="str">
        <f t="shared" si="13"/>
        <v/>
      </c>
      <c r="I97" s="9" t="str">
        <f>IF(J97="","",IFERROR(_xlfn.XMATCH(L97,resources[Resource])&gt;0,FALSE))</f>
        <v/>
      </c>
      <c r="N97" s="12" t="str">
        <f t="shared" si="17"/>
        <v/>
      </c>
      <c r="O97" s="12" t="str">
        <f t="shared" si="17"/>
        <v/>
      </c>
      <c r="P97" s="12" t="str">
        <f t="shared" si="17"/>
        <v/>
      </c>
      <c r="Q97" s="12" t="str">
        <f t="shared" si="17"/>
        <v/>
      </c>
    </row>
    <row r="98" spans="1:17" x14ac:dyDescent="0.5">
      <c r="A98" s="16" t="str">
        <f t="shared" si="14"/>
        <v/>
      </c>
      <c r="B98" s="10"/>
      <c r="C98" s="1" t="str">
        <f t="shared" si="15"/>
        <v/>
      </c>
      <c r="D98" s="1" t="str" cm="1">
        <f t="array" ref="D98">IF(B98="","",COUNTA(_xlfn.UNIQUE(_xlfn._xlws.FILTER(L:L,J:J=B98))))</f>
        <v/>
      </c>
      <c r="E98" s="1" t="str">
        <f t="shared" si="16"/>
        <v/>
      </c>
      <c r="G98" s="9" t="str">
        <f t="shared" si="12"/>
        <v/>
      </c>
      <c r="H98" s="9" t="str">
        <f t="shared" si="13"/>
        <v/>
      </c>
      <c r="I98" s="9" t="str">
        <f>IF(J98="","",IFERROR(_xlfn.XMATCH(L98,resources[Resource])&gt;0,FALSE))</f>
        <v/>
      </c>
      <c r="N98" s="12" t="str">
        <f t="shared" si="17"/>
        <v/>
      </c>
      <c r="O98" s="12" t="str">
        <f t="shared" si="17"/>
        <v/>
      </c>
      <c r="P98" s="12" t="str">
        <f t="shared" si="17"/>
        <v/>
      </c>
      <c r="Q98" s="12" t="str">
        <f t="shared" si="17"/>
        <v/>
      </c>
    </row>
    <row r="99" spans="1:17" x14ac:dyDescent="0.5">
      <c r="A99" s="16" t="str">
        <f t="shared" si="14"/>
        <v/>
      </c>
      <c r="B99" s="10"/>
      <c r="C99" s="1" t="str">
        <f t="shared" si="15"/>
        <v/>
      </c>
      <c r="D99" s="1" t="str" cm="1">
        <f t="array" ref="D99">IF(B99="","",COUNTA(_xlfn.UNIQUE(_xlfn._xlws.FILTER(L:L,J:J=B99))))</f>
        <v/>
      </c>
      <c r="E99" s="1" t="str">
        <f t="shared" si="16"/>
        <v/>
      </c>
      <c r="G99" s="9" t="str">
        <f t="shared" si="12"/>
        <v/>
      </c>
      <c r="H99" s="9" t="str">
        <f t="shared" si="13"/>
        <v/>
      </c>
      <c r="I99" s="9" t="str">
        <f>IF(J99="","",IFERROR(_xlfn.XMATCH(L99,resources[Resource])&gt;0,FALSE))</f>
        <v/>
      </c>
      <c r="N99" s="12" t="str">
        <f t="shared" si="17"/>
        <v/>
      </c>
      <c r="O99" s="12" t="str">
        <f t="shared" si="17"/>
        <v/>
      </c>
      <c r="P99" s="12" t="str">
        <f t="shared" si="17"/>
        <v/>
      </c>
      <c r="Q99" s="12" t="str">
        <f t="shared" si="17"/>
        <v/>
      </c>
    </row>
    <row r="100" spans="1:17" x14ac:dyDescent="0.5">
      <c r="A100" s="16" t="str">
        <f t="shared" si="14"/>
        <v/>
      </c>
      <c r="B100" s="10"/>
      <c r="C100" s="1" t="str">
        <f t="shared" si="15"/>
        <v/>
      </c>
      <c r="D100" s="1" t="str" cm="1">
        <f t="array" ref="D100">IF(B100="","",COUNTA(_xlfn.UNIQUE(_xlfn._xlws.FILTER(L:L,J:J=B100))))</f>
        <v/>
      </c>
      <c r="E100" s="1" t="str">
        <f t="shared" si="16"/>
        <v/>
      </c>
      <c r="G100" s="9" t="str">
        <f t="shared" si="12"/>
        <v/>
      </c>
      <c r="H100" s="9" t="str">
        <f t="shared" si="13"/>
        <v/>
      </c>
      <c r="I100" s="9" t="str">
        <f>IF(J100="","",IFERROR(_xlfn.XMATCH(L100,resources[Resource])&gt;0,FALSE))</f>
        <v/>
      </c>
      <c r="N100" s="12" t="str">
        <f t="shared" si="17"/>
        <v/>
      </c>
      <c r="O100" s="12" t="str">
        <f t="shared" si="17"/>
        <v/>
      </c>
      <c r="P100" s="12" t="str">
        <f t="shared" si="17"/>
        <v/>
      </c>
      <c r="Q100" s="12" t="str">
        <f t="shared" si="17"/>
        <v/>
      </c>
    </row>
    <row r="101" spans="1:17" x14ac:dyDescent="0.5">
      <c r="A101" s="16" t="str">
        <f t="shared" si="14"/>
        <v/>
      </c>
      <c r="B101" s="10"/>
      <c r="C101" s="1" t="str">
        <f t="shared" si="15"/>
        <v/>
      </c>
      <c r="D101" s="1" t="str" cm="1">
        <f t="array" ref="D101">IF(B101="","",COUNTA(_xlfn.UNIQUE(_xlfn._xlws.FILTER(L:L,J:J=B101))))</f>
        <v/>
      </c>
      <c r="E101" s="1" t="str">
        <f t="shared" si="16"/>
        <v/>
      </c>
      <c r="G101" s="9" t="str">
        <f t="shared" si="12"/>
        <v/>
      </c>
      <c r="H101" s="9" t="str">
        <f t="shared" si="13"/>
        <v/>
      </c>
      <c r="I101" s="9" t="str">
        <f>IF(J101="","",IFERROR(_xlfn.XMATCH(L101,resources[Resource])&gt;0,FALSE))</f>
        <v/>
      </c>
      <c r="N101" s="12" t="str">
        <f t="shared" si="17"/>
        <v/>
      </c>
      <c r="O101" s="12" t="str">
        <f t="shared" si="17"/>
        <v/>
      </c>
      <c r="P101" s="12" t="str">
        <f t="shared" si="17"/>
        <v/>
      </c>
      <c r="Q101" s="12" t="str">
        <f t="shared" si="17"/>
        <v/>
      </c>
    </row>
    <row r="102" spans="1:17" x14ac:dyDescent="0.5">
      <c r="A102" s="16" t="str">
        <f t="shared" si="14"/>
        <v/>
      </c>
      <c r="B102" s="10"/>
      <c r="C102" s="1" t="str">
        <f t="shared" si="15"/>
        <v/>
      </c>
      <c r="D102" s="1" t="str" cm="1">
        <f t="array" ref="D102">IF(B102="","",COUNTA(_xlfn.UNIQUE(_xlfn._xlws.FILTER(L:L,J:J=B102))))</f>
        <v/>
      </c>
      <c r="E102" s="1" t="str">
        <f t="shared" si="16"/>
        <v/>
      </c>
      <c r="G102" s="9" t="str">
        <f t="shared" si="12"/>
        <v/>
      </c>
      <c r="H102" s="9" t="str">
        <f t="shared" si="13"/>
        <v/>
      </c>
      <c r="I102" s="9" t="str">
        <f>IF(J102="","",IFERROR(_xlfn.XMATCH(L102,resources[Resource])&gt;0,FALSE))</f>
        <v/>
      </c>
      <c r="N102" s="12" t="str">
        <f t="shared" si="17"/>
        <v/>
      </c>
      <c r="O102" s="12" t="str">
        <f t="shared" si="17"/>
        <v/>
      </c>
      <c r="P102" s="12" t="str">
        <f t="shared" si="17"/>
        <v/>
      </c>
      <c r="Q102" s="12" t="str">
        <f t="shared" si="17"/>
        <v/>
      </c>
    </row>
    <row r="103" spans="1:17" x14ac:dyDescent="0.5">
      <c r="A103" s="16" t="str">
        <f t="shared" si="14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1" t="str">
        <f t="shared" ref="E103" si="18">IF(B103="","",SUMIFS(M:M,J:J,B103))</f>
        <v/>
      </c>
    </row>
  </sheetData>
  <sheetProtection sheet="1" autoFilter="0"/>
  <autoFilter ref="J1:M1" xr:uid="{53B4FF67-B821-4CDE-B222-EBE121F66766}"/>
  <conditionalFormatting sqref="A1:C1 F1">
    <cfRule type="expression" dxfId="16" priority="18" stopIfTrue="1">
      <formula>AND(ROW()=1,A1&lt;&gt;"")</formula>
    </cfRule>
  </conditionalFormatting>
  <conditionalFormatting sqref="B5:E1048576">
    <cfRule type="expression" dxfId="15" priority="17">
      <formula>B5&lt;&gt;""</formula>
    </cfRule>
  </conditionalFormatting>
  <conditionalFormatting sqref="C5:C10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{04A25377-2E10-4467-9A88-6FA3BA987F3A}</x14:id>
        </ext>
      </extLst>
    </cfRule>
  </conditionalFormatting>
  <conditionalFormatting sqref="D5:D10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{31845420-9B49-47C6-993D-EF0D59B12151}</x14:id>
        </ext>
      </extLst>
    </cfRule>
  </conditionalFormatting>
  <conditionalFormatting sqref="E5:E10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{E5E3FF98-C123-4E3C-8ACD-315133AE2F95}</x14:id>
        </ext>
      </extLst>
    </cfRule>
  </conditionalFormatting>
  <conditionalFormatting sqref="J2:J19">
    <cfRule type="expression" dxfId="14" priority="7">
      <formula>AND(MOD(ROW(),2)=1,J$1&lt;&gt;"",$J2&lt;&gt;"")</formula>
    </cfRule>
    <cfRule type="expression" dxfId="13" priority="8">
      <formula>AND(MOD(ROW(),2)=0,J$1&lt;&gt;"",$J2&lt;&gt;"")</formula>
    </cfRule>
  </conditionalFormatting>
  <conditionalFormatting sqref="J1:K1 K2:K17 J17:K1048576 M1:AF1048576">
    <cfRule type="expression" dxfId="12" priority="19">
      <formula>AND(MOD(ROW(),2)=1,J$1&lt;&gt;"",$J1&lt;&gt;"")</formula>
    </cfRule>
  </conditionalFormatting>
  <conditionalFormatting sqref="J1:K1 J17:K1048576 K2:K17 M1:AF1048576">
    <cfRule type="expression" dxfId="11" priority="20">
      <formula>AND(MOD(ROW(),2)=0,J$1&lt;&gt;"",$J1&lt;&gt;"")</formula>
    </cfRule>
  </conditionalFormatting>
  <conditionalFormatting sqref="J1:K1 M1:XFD1">
    <cfRule type="expression" dxfId="10" priority="9" stopIfTrue="1">
      <formula>AND(ROW()=1,J1&lt;&gt;"")</formula>
    </cfRule>
  </conditionalFormatting>
  <conditionalFormatting sqref="L1 L103:L1048576">
    <cfRule type="expression" dxfId="9" priority="5">
      <formula>AND(MOD(ROW(),2)=1,L$1&lt;&gt;"",$J1&lt;&gt;"")</formula>
    </cfRule>
    <cfRule type="expression" dxfId="8" priority="6">
      <formula>AND(MOD(ROW(),2)=0,L$1&lt;&gt;"",$J1&lt;&gt;"")</formula>
    </cfRule>
  </conditionalFormatting>
  <conditionalFormatting sqref="L2:L102">
    <cfRule type="expression" dxfId="7" priority="2">
      <formula>AND(MOD(ROW(),2)=1,L$1&lt;&gt;"",$J2&lt;&gt;"")</formula>
    </cfRule>
    <cfRule type="expression" dxfId="6" priority="3">
      <formula>AND(MOD(ROW(),2)=0,L$1&lt;&gt;"",$J2&lt;&gt;"")</formula>
    </cfRule>
  </conditionalFormatting>
  <conditionalFormatting sqref="L1">
    <cfRule type="expression" dxfId="5" priority="4" stopIfTrue="1">
      <formula>AND(ROW()=1,L1&lt;&gt;"")</formula>
    </cfRule>
  </conditionalFormatting>
  <conditionalFormatting sqref="L1:L1048576">
    <cfRule type="expression" dxfId="4" priority="1">
      <formula>$I1=FALSE</formula>
    </cfRule>
  </conditionalFormatting>
  <dataValidations count="3">
    <dataValidation type="list" allowBlank="1" showInputMessage="1" showErrorMessage="1" errorTitle="Undefined Task" error="Once you enter your task name into the &quot;Available Tasks&quot; table on the left, it will appear in this list.  " sqref="J1" xr:uid="{D87D1B80-DCFE-4C54-BFE5-C54033D8E479}">
      <formula1>_xlfn.ANCHORARRAY($XEQ$1)</formula1>
    </dataValidation>
    <dataValidation type="list" allowBlank="1" showInputMessage="1" showErrorMessage="1" sqref="E2" xr:uid="{49A9CEE4-EAA7-43A6-B0E0-DF06BF9CC05A}">
      <formula1>"On,Off"</formula1>
    </dataValidation>
    <dataValidation type="list" allowBlank="1" showInputMessage="1" showErrorMessage="1" sqref="J2:L1048576" xr:uid="{2136522B-F2FB-4276-A017-9B3F945204D9}">
      <formula1>_xlfn.ANCHORARRAY(XEP$1)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A25377-2E10-4467-9A88-6FA3BA987F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31845420-9B49-47C6-993D-EF0D59B1215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E5E3FF98-C123-4E3C-8ACD-315133AE2F9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D5D-98EC-4937-9D38-F866D0CAEF0A}">
  <sheetPr>
    <tabColor theme="1" tint="0.499984740745262"/>
  </sheetPr>
  <dimension ref="A1:XER103"/>
  <sheetViews>
    <sheetView showGridLines="0" workbookViewId="0">
      <pane ySplit="1" topLeftCell="A2" activePane="bottomLeft" state="frozen"/>
      <selection activeCell="XEQ1" sqref="XEO1:XEQ1"/>
      <selection pane="bottomLeft" activeCell="M20" sqref="M20"/>
    </sheetView>
  </sheetViews>
  <sheetFormatPr defaultRowHeight="14.35" x14ac:dyDescent="0.5"/>
  <cols>
    <col min="1" max="1" width="10.52734375" customWidth="1"/>
    <col min="2" max="2" width="12.5859375" style="1" bestFit="1" customWidth="1"/>
    <col min="3" max="3" width="9" style="1" bestFit="1" customWidth="1"/>
    <col min="4" max="4" width="8.41015625" style="1" bestFit="1" customWidth="1"/>
    <col min="5" max="5" width="6.703125" style="1" customWidth="1"/>
    <col min="7" max="8" width="9.1171875" style="9"/>
    <col min="9" max="9" width="8.9375" style="9"/>
    <col min="10" max="10" width="12.29296875" style="11" bestFit="1" customWidth="1"/>
    <col min="11" max="12" width="24.703125" style="11" customWidth="1"/>
    <col min="13" max="17" width="10.1171875" style="12" customWidth="1"/>
    <col min="18" max="18" width="12.1171875" customWidth="1"/>
  </cols>
  <sheetData>
    <row r="1" spans="1:17 16370:16372" x14ac:dyDescent="0.5">
      <c r="B1"/>
      <c r="C1"/>
      <c r="D1"/>
      <c r="E1"/>
      <c r="G1" s="9" t="s">
        <v>12</v>
      </c>
      <c r="H1" s="9" t="s">
        <v>13</v>
      </c>
      <c r="I1" s="9" t="s">
        <v>106</v>
      </c>
      <c r="J1" s="2" t="s">
        <v>0</v>
      </c>
      <c r="K1" s="2" t="s">
        <v>14</v>
      </c>
      <c r="L1" s="2" t="s">
        <v>1</v>
      </c>
      <c r="M1" t="str" cm="1">
        <f t="array" ref="M1:Q1">IF(E2="off","qty",_xlfn.HSTACK("qty",TRANSPOSE(phases[Phase])))</f>
        <v>qty</v>
      </c>
      <c r="N1" t="str">
        <v>Establish</v>
      </c>
      <c r="O1" t="str">
        <v>Evolve</v>
      </c>
      <c r="P1" t="str">
        <v>Grow</v>
      </c>
      <c r="Q1" t="str">
        <v>Mature</v>
      </c>
      <c r="XEP1" t="str" cm="1">
        <f t="array" ref="XEP1:XEP6">_xlfn._xlws.SORT(_xlfn.UNIQUE(_xlfn._xlws.FILTER(J:J,(J:J&lt;&gt;"")*(J:J&lt;&gt;"Task"),"")))</f>
        <v>Design</v>
      </c>
      <c r="XEQ1" t="str" cm="1">
        <f t="array" ref="XEQ1:XEQ18">_xlfn._xlws.SORT(_xlfn.UNIQUE(_xlfn._xlws.FILTER(K:K,(K:K&lt;&gt;"")*(K:K&lt;&gt;"Subtask"),"")))</f>
        <v>API contract</v>
      </c>
      <c r="XER1" t="str" cm="1">
        <f t="array" ref="XER1:XER30">_xlfn._xlws.SORT(_xlfn.UNIQUE(_xlfn.VSTACK(_xlfn._xlws.FILTER(L:L,(L:L&lt;&gt;"")*(L:L&lt;&gt;"Resource")),_xlfn.UNIQUE(resources[Resource]))))</f>
        <v>Analyst</v>
      </c>
    </row>
    <row r="2" spans="1:17 16370:16372" x14ac:dyDescent="0.5">
      <c r="A2" s="5" t="s">
        <v>63</v>
      </c>
      <c r="B2" s="14" t="s">
        <v>26</v>
      </c>
      <c r="C2"/>
      <c r="D2" s="5" t="s">
        <v>7</v>
      </c>
      <c r="E2" s="13" t="s">
        <v>19</v>
      </c>
      <c r="G2" s="9" t="str">
        <f>IF(J2="","",$B$2)</f>
        <v>Software</v>
      </c>
      <c r="H2" s="9" t="str">
        <f>IF(K2="","",$E$2)</f>
        <v>On</v>
      </c>
      <c r="I2" s="9" t="b">
        <f>IF(J2="","",IFERROR(_xlfn.XMATCH(L2,resources[Resource])&gt;0,FALSE))</f>
        <v>1</v>
      </c>
      <c r="J2" s="11" t="s">
        <v>27</v>
      </c>
      <c r="K2" s="11" t="s">
        <v>20</v>
      </c>
      <c r="L2" s="11" t="s">
        <v>78</v>
      </c>
      <c r="M2" s="12">
        <v>0.75</v>
      </c>
      <c r="N2" s="12">
        <f>IF($J2="","",$M2)</f>
        <v>0.75</v>
      </c>
      <c r="O2" s="12">
        <f t="shared" ref="O2:Q21" si="0">IF($J2="","",$M2)</f>
        <v>0.75</v>
      </c>
      <c r="P2" s="12">
        <f t="shared" si="0"/>
        <v>0.75</v>
      </c>
      <c r="Q2" s="12">
        <f t="shared" si="0"/>
        <v>0.75</v>
      </c>
      <c r="XEP2" t="str">
        <v>Development</v>
      </c>
      <c r="XEQ2" t="str">
        <v>Data model</v>
      </c>
      <c r="XER2" t="str">
        <v>CAD Designer</v>
      </c>
    </row>
    <row r="3" spans="1:17 16370:16372" x14ac:dyDescent="0.5">
      <c r="C3"/>
      <c r="D3"/>
      <c r="E3"/>
      <c r="G3" s="9" t="str">
        <f t="shared" ref="G3:G66" si="1">IF(J3="","",$B$2)</f>
        <v>Software</v>
      </c>
      <c r="H3" s="9" t="str">
        <f t="shared" ref="H3:H66" si="2">IF(K3="","",$E$2)</f>
        <v>On</v>
      </c>
      <c r="I3" s="9" t="b">
        <f>IF(J3="","",IFERROR(_xlfn.XMATCH(L3,resources[Resource])&gt;0,FALSE))</f>
        <v>1</v>
      </c>
      <c r="J3" s="11" t="s">
        <v>27</v>
      </c>
      <c r="K3" s="11" t="s">
        <v>21</v>
      </c>
      <c r="L3" s="11" t="s">
        <v>8</v>
      </c>
      <c r="M3" s="12">
        <v>0.3</v>
      </c>
      <c r="N3" s="12">
        <f t="shared" ref="N3:Q22" si="3">IF($J3="","",$M3)</f>
        <v>0.3</v>
      </c>
      <c r="O3" s="12">
        <f t="shared" si="0"/>
        <v>0.3</v>
      </c>
      <c r="P3" s="12">
        <f t="shared" si="0"/>
        <v>0.3</v>
      </c>
      <c r="Q3" s="12">
        <f t="shared" si="0"/>
        <v>0.3</v>
      </c>
      <c r="XEP3" t="str">
        <v>Ideation</v>
      </c>
      <c r="XEQ3" t="str">
        <v>Data Model Mockup</v>
      </c>
      <c r="XER3" t="str">
        <v>Contract Analyst</v>
      </c>
    </row>
    <row r="4" spans="1:17 16370:16372" x14ac:dyDescent="0.5">
      <c r="A4" s="17" t="s">
        <v>18</v>
      </c>
      <c r="B4" s="3" t="s">
        <v>4</v>
      </c>
      <c r="C4" s="3" t="s">
        <v>16</v>
      </c>
      <c r="D4" s="3" t="s">
        <v>15</v>
      </c>
      <c r="E4" s="3" t="s">
        <v>30</v>
      </c>
      <c r="G4" s="9" t="str">
        <f t="shared" si="1"/>
        <v>Software</v>
      </c>
      <c r="H4" s="9" t="str">
        <f t="shared" si="2"/>
        <v>On</v>
      </c>
      <c r="I4" s="9" t="b">
        <f>IF(J4="","",IFERROR(_xlfn.XMATCH(L4,resources[Resource])&gt;0,FALSE))</f>
        <v>1</v>
      </c>
      <c r="J4" s="11" t="s">
        <v>27</v>
      </c>
      <c r="K4" s="11" t="s">
        <v>31</v>
      </c>
      <c r="L4" s="11" t="s">
        <v>17</v>
      </c>
      <c r="M4" s="12">
        <v>0.2</v>
      </c>
      <c r="N4" s="12">
        <f t="shared" si="3"/>
        <v>0.2</v>
      </c>
      <c r="O4" s="12">
        <f t="shared" si="0"/>
        <v>0.2</v>
      </c>
      <c r="P4" s="12">
        <f t="shared" si="0"/>
        <v>0.2</v>
      </c>
      <c r="Q4" s="12">
        <f t="shared" si="0"/>
        <v>0.2</v>
      </c>
      <c r="XEP4" t="str">
        <v>Operations</v>
      </c>
      <c r="XEQ4" t="str">
        <v>Feasibility</v>
      </c>
      <c r="XER4" t="str">
        <v>Director</v>
      </c>
    </row>
    <row r="5" spans="1:17 16370:16372" x14ac:dyDescent="0.5">
      <c r="A5" s="16" t="str">
        <f>IF(B5="","","• "&amp;B5&amp;CHAR(10)&amp;
"      "&amp;C5&amp;" "&amp;C$4&amp;", "&amp;D5&amp;" "&amp;D$4&amp; ", "&amp;E5&amp; " "&amp;E$4)</f>
        <v>• Ideation
      4 subtasks, 3 resources, 1.55 qty</v>
      </c>
      <c r="B5" s="10" t="str" cm="1">
        <f t="array" ref="B5:B10">_xlfn.UNIQUE(_xlfn._xlws.FILTER(J:J,(J:J&lt;&gt;"")*(J:J&lt;&gt;"Task")))</f>
        <v>Ideation</v>
      </c>
      <c r="C5" s="1" cm="1">
        <f t="array" ref="C5">COUNTA(_xlfn.UNIQUE(_xlfn._xlws.FILTER(K:K,J:J=B5)))</f>
        <v>4</v>
      </c>
      <c r="D5" s="1" cm="1">
        <f t="array" ref="D5">IF(B5="","",COUNTA(_xlfn.UNIQUE(_xlfn._xlws.FILTER(L:L,J:J=B5))))</f>
        <v>3</v>
      </c>
      <c r="E5" s="1">
        <f t="shared" ref="E5:E10" si="4">IF(B5="","",SUMIFS(M:M,J:J,B5))</f>
        <v>1.55</v>
      </c>
      <c r="G5" s="9" t="str">
        <f t="shared" si="1"/>
        <v>Software</v>
      </c>
      <c r="H5" s="9" t="str">
        <f t="shared" si="2"/>
        <v>On</v>
      </c>
      <c r="I5" s="9" t="b">
        <f>IF(J5="","",IFERROR(_xlfn.XMATCH(L5,resources[Resource])&gt;0,FALSE))</f>
        <v>1</v>
      </c>
      <c r="J5" s="11" t="s">
        <v>27</v>
      </c>
      <c r="K5" s="11" t="s">
        <v>24</v>
      </c>
      <c r="L5" s="11" t="s">
        <v>17</v>
      </c>
      <c r="M5" s="12">
        <v>0.3</v>
      </c>
      <c r="N5" s="12">
        <f t="shared" si="3"/>
        <v>0.3</v>
      </c>
      <c r="O5" s="12">
        <f t="shared" si="0"/>
        <v>0.3</v>
      </c>
      <c r="P5" s="12">
        <f t="shared" si="0"/>
        <v>0.3</v>
      </c>
      <c r="Q5" s="12">
        <f t="shared" si="0"/>
        <v>0.3</v>
      </c>
      <c r="XEP5" t="str">
        <v>Prototype</v>
      </c>
      <c r="XEQ5" t="str">
        <v>Finance Support</v>
      </c>
      <c r="XER5" t="str">
        <v>Equipment Leasing</v>
      </c>
    </row>
    <row r="6" spans="1:17 16370:16372" x14ac:dyDescent="0.5">
      <c r="A6" s="16" t="str">
        <f t="shared" ref="A6:A69" si="5">IF(B6="","","• "&amp;B6&amp;CHAR(10)&amp;
"      "&amp;C6&amp;" "&amp;C$4&amp;", "&amp;D6&amp;" "&amp;D$4&amp; ", "&amp;E6&amp; " "&amp;E$4)</f>
        <v>• Design
      3 subtasks, 2 resources, 2.3 qty</v>
      </c>
      <c r="B6" s="10" t="str">
        <v>Design</v>
      </c>
      <c r="C6" s="1">
        <f t="shared" ref="C6:C10" si="6">IF($B6="","",COUNTIFS(J:J,B6))</f>
        <v>3</v>
      </c>
      <c r="D6" s="1" cm="1">
        <f t="array" ref="D6">IF(B6="","",COUNTA(_xlfn.UNIQUE(_xlfn._xlws.FILTER(L:L,J:J=B6))))</f>
        <v>2</v>
      </c>
      <c r="E6" s="1">
        <f t="shared" si="4"/>
        <v>2.2999999999999998</v>
      </c>
      <c r="G6" s="9" t="str">
        <f t="shared" si="1"/>
        <v>Software</v>
      </c>
      <c r="H6" s="9" t="str">
        <f t="shared" si="2"/>
        <v>On</v>
      </c>
      <c r="I6" s="9" t="b">
        <f>IF(J6="","",IFERROR(_xlfn.XMATCH(L6,resources[Resource])&gt;0,FALSE))</f>
        <v>1</v>
      </c>
      <c r="J6" s="11" t="s">
        <v>22</v>
      </c>
      <c r="K6" s="11" t="s">
        <v>34</v>
      </c>
      <c r="L6" s="11" t="s">
        <v>35</v>
      </c>
      <c r="M6" s="12">
        <v>0.1</v>
      </c>
      <c r="N6" s="12">
        <f t="shared" si="3"/>
        <v>0.1</v>
      </c>
      <c r="O6" s="12">
        <f t="shared" si="0"/>
        <v>0.1</v>
      </c>
      <c r="P6" s="12">
        <f t="shared" si="0"/>
        <v>0.1</v>
      </c>
      <c r="Q6" s="12">
        <f t="shared" si="0"/>
        <v>0.1</v>
      </c>
      <c r="XEP6" t="str">
        <v>Testing</v>
      </c>
      <c r="XEQ6" t="str">
        <v>Integration Testing</v>
      </c>
      <c r="XER6" t="str">
        <v>Equipment Procurement</v>
      </c>
    </row>
    <row r="7" spans="1:17 16370:16372" x14ac:dyDescent="0.5">
      <c r="A7" s="16" t="str">
        <f t="shared" si="5"/>
        <v>• Prototype
      2 subtasks, 2 resources, 1 qty</v>
      </c>
      <c r="B7" s="10" t="str">
        <v>Prototype</v>
      </c>
      <c r="C7" s="1">
        <f t="shared" si="6"/>
        <v>2</v>
      </c>
      <c r="D7" s="1" cm="1">
        <f t="array" ref="D7">IF(B7="","",COUNTA(_xlfn.UNIQUE(_xlfn._xlws.FILTER(L:L,J:J=B7))))</f>
        <v>2</v>
      </c>
      <c r="E7" s="1">
        <f t="shared" si="4"/>
        <v>1</v>
      </c>
      <c r="G7" s="9" t="str">
        <f t="shared" si="1"/>
        <v>Software</v>
      </c>
      <c r="H7" s="9" t="str">
        <f t="shared" si="2"/>
        <v>On</v>
      </c>
      <c r="I7" s="9" t="b">
        <f>IF(J7="","",IFERROR(_xlfn.XMATCH(L7,resources[Resource])&gt;0,FALSE))</f>
        <v>1</v>
      </c>
      <c r="J7" s="11" t="s">
        <v>22</v>
      </c>
      <c r="K7" s="11" t="s">
        <v>36</v>
      </c>
      <c r="L7" s="11" t="s">
        <v>86</v>
      </c>
      <c r="M7" s="12">
        <v>0.2</v>
      </c>
      <c r="N7" s="12">
        <f t="shared" si="3"/>
        <v>0.2</v>
      </c>
      <c r="O7" s="12">
        <f t="shared" si="0"/>
        <v>0.2</v>
      </c>
      <c r="P7" s="12">
        <f t="shared" si="0"/>
        <v>0.2</v>
      </c>
      <c r="Q7" s="12">
        <f t="shared" si="0"/>
        <v>0.2</v>
      </c>
      <c r="XEQ7" t="str">
        <v>Market Research</v>
      </c>
      <c r="XER7" t="str">
        <v>Facilities Maintenance</v>
      </c>
    </row>
    <row r="8" spans="1:17 16370:16372" x14ac:dyDescent="0.5">
      <c r="A8" s="16" t="str">
        <f t="shared" si="5"/>
        <v>• Development
      3 subtasks, 1 resources, 0.5 qty</v>
      </c>
      <c r="B8" s="10" t="str">
        <v>Development</v>
      </c>
      <c r="C8" s="1">
        <f t="shared" si="6"/>
        <v>3</v>
      </c>
      <c r="D8" s="1" cm="1">
        <f t="array" ref="D8">IF(B8="","",COUNTA(_xlfn.UNIQUE(_xlfn._xlws.FILTER(L:L,J:J=B8))))</f>
        <v>1</v>
      </c>
      <c r="E8" s="1">
        <f t="shared" si="4"/>
        <v>0.5</v>
      </c>
      <c r="G8" s="9" t="str">
        <f t="shared" si="1"/>
        <v>Software</v>
      </c>
      <c r="H8" s="9" t="str">
        <f t="shared" si="2"/>
        <v>On</v>
      </c>
      <c r="I8" s="9" t="b">
        <f>IF(J8="","",IFERROR(_xlfn.XMATCH(L8,resources[Resource])&gt;0,FALSE))</f>
        <v>1</v>
      </c>
      <c r="J8" s="11" t="s">
        <v>22</v>
      </c>
      <c r="K8" s="11" t="s">
        <v>37</v>
      </c>
      <c r="L8" s="11" t="s">
        <v>86</v>
      </c>
      <c r="M8" s="12">
        <v>2</v>
      </c>
      <c r="N8" s="12">
        <f t="shared" si="3"/>
        <v>2</v>
      </c>
      <c r="O8" s="12">
        <f t="shared" si="0"/>
        <v>2</v>
      </c>
      <c r="P8" s="12">
        <f t="shared" si="0"/>
        <v>2</v>
      </c>
      <c r="Q8" s="12">
        <f t="shared" si="0"/>
        <v>2</v>
      </c>
      <c r="XEQ8" t="str">
        <v>Office Equipment</v>
      </c>
      <c r="XER8" t="str">
        <v>Finance Analyst</v>
      </c>
    </row>
    <row r="9" spans="1:17 16370:16372" x14ac:dyDescent="0.5">
      <c r="A9" s="16" t="str">
        <f t="shared" si="5"/>
        <v>• Testing
      3 subtasks, 3 resources, 1.2 qty</v>
      </c>
      <c r="B9" s="10" t="str">
        <v>Testing</v>
      </c>
      <c r="C9" s="1">
        <f t="shared" si="6"/>
        <v>3</v>
      </c>
      <c r="D9" s="1" cm="1">
        <f t="array" ref="D9">IF(B9="","",COUNTA(_xlfn.UNIQUE(_xlfn._xlws.FILTER(L:L,J:J=B9))))</f>
        <v>3</v>
      </c>
      <c r="E9" s="1">
        <f t="shared" si="4"/>
        <v>1.2000000000000002</v>
      </c>
      <c r="G9" s="9" t="str">
        <f t="shared" si="1"/>
        <v>Software</v>
      </c>
      <c r="H9" s="9" t="str">
        <f t="shared" si="2"/>
        <v>On</v>
      </c>
      <c r="I9" s="9" t="b">
        <f>IF(J9="","",IFERROR(_xlfn.XMATCH(L9,resources[Resource])&gt;0,FALSE))</f>
        <v>1</v>
      </c>
      <c r="J9" s="11" t="s">
        <v>23</v>
      </c>
      <c r="K9" s="11" t="s">
        <v>38</v>
      </c>
      <c r="L9" s="11" t="s">
        <v>35</v>
      </c>
      <c r="M9" s="12">
        <v>0.5</v>
      </c>
      <c r="N9" s="12">
        <f t="shared" si="3"/>
        <v>0.5</v>
      </c>
      <c r="O9" s="12">
        <f t="shared" si="0"/>
        <v>0.5</v>
      </c>
      <c r="P9" s="12">
        <f t="shared" si="0"/>
        <v>0.5</v>
      </c>
      <c r="Q9" s="12">
        <f t="shared" si="0"/>
        <v>0.5</v>
      </c>
      <c r="XEQ9" t="str">
        <v>Operating Environment</v>
      </c>
      <c r="XER9" t="str">
        <v>General Capex</v>
      </c>
    </row>
    <row r="10" spans="1:17 16370:16372" x14ac:dyDescent="0.5">
      <c r="A10" s="16" t="str">
        <f t="shared" si="5"/>
        <v>• Operations
      3 subtasks, 3 resources, 2501.4 qty</v>
      </c>
      <c r="B10" s="10" t="str">
        <v>Operations</v>
      </c>
      <c r="C10" s="1">
        <f t="shared" si="6"/>
        <v>3</v>
      </c>
      <c r="D10" s="1" cm="1">
        <f t="array" ref="D10">IF(B10="","",COUNTA(_xlfn.UNIQUE(_xlfn._xlws.FILTER(L:L,J:J=B10))))</f>
        <v>3</v>
      </c>
      <c r="E10" s="1">
        <f t="shared" si="4"/>
        <v>2501.4</v>
      </c>
      <c r="G10" s="9" t="str">
        <f t="shared" si="1"/>
        <v>Software</v>
      </c>
      <c r="H10" s="9" t="str">
        <f t="shared" si="2"/>
        <v>On</v>
      </c>
      <c r="I10" s="9" t="b">
        <f>IF(J10="","",IFERROR(_xlfn.XMATCH(L10,resources[Resource])&gt;0,FALSE))</f>
        <v>1</v>
      </c>
      <c r="J10" s="11" t="s">
        <v>23</v>
      </c>
      <c r="K10" s="11" t="s">
        <v>39</v>
      </c>
      <c r="L10" s="11" t="s">
        <v>86</v>
      </c>
      <c r="M10" s="12">
        <v>0.5</v>
      </c>
      <c r="N10" s="12">
        <f t="shared" si="3"/>
        <v>0.5</v>
      </c>
      <c r="O10" s="12">
        <f t="shared" si="0"/>
        <v>0.5</v>
      </c>
      <c r="P10" s="12">
        <f t="shared" si="0"/>
        <v>0.5</v>
      </c>
      <c r="Q10" s="12">
        <f t="shared" si="0"/>
        <v>0.5</v>
      </c>
      <c r="XEQ10" t="str">
        <v>Penetration Testing</v>
      </c>
      <c r="XER10" t="str">
        <v>General Opex</v>
      </c>
    </row>
    <row r="11" spans="1:17 16370:16372" x14ac:dyDescent="0.5">
      <c r="A11" s="16" t="str">
        <f t="shared" si="5"/>
        <v/>
      </c>
      <c r="B11" s="10"/>
      <c r="C11" s="1" t="str">
        <f>IF($B11="","",COUNTIFS(J:J,B11))</f>
        <v/>
      </c>
      <c r="D11" s="1" t="str" cm="1">
        <f t="array" ref="D11">IF(B11="","",COUNTA(_xlfn.UNIQUE(_xlfn._xlws.FILTER(L:L,J:J=B11))))</f>
        <v/>
      </c>
      <c r="E11" s="1" t="str">
        <f>IF(B11="","",SUMIFS(M:M,J:J,B11))</f>
        <v/>
      </c>
      <c r="G11" s="9" t="str">
        <f t="shared" si="1"/>
        <v>Software</v>
      </c>
      <c r="H11" s="9" t="str">
        <f t="shared" si="2"/>
        <v>On</v>
      </c>
      <c r="I11" s="9" t="b">
        <f>IF(J11="","",IFERROR(_xlfn.XMATCH(L11,resources[Resource])&gt;0,FALSE))</f>
        <v>1</v>
      </c>
      <c r="J11" s="11" t="s">
        <v>28</v>
      </c>
      <c r="K11" s="11" t="s">
        <v>40</v>
      </c>
      <c r="L11" s="11" t="s">
        <v>87</v>
      </c>
      <c r="M11" s="12">
        <v>0.2</v>
      </c>
      <c r="N11" s="12">
        <f t="shared" si="3"/>
        <v>0.2</v>
      </c>
      <c r="O11" s="12">
        <f t="shared" si="0"/>
        <v>0.2</v>
      </c>
      <c r="P11" s="12">
        <f t="shared" si="0"/>
        <v>0.2</v>
      </c>
      <c r="Q11" s="12">
        <f t="shared" si="0"/>
        <v>0.2</v>
      </c>
      <c r="XEQ11" t="str">
        <v>Product Experience</v>
      </c>
      <c r="XER11" t="str">
        <v>Hardware Engineer 1</v>
      </c>
    </row>
    <row r="12" spans="1:17 16370:16372" x14ac:dyDescent="0.5">
      <c r="A12" s="16" t="str">
        <f t="shared" si="5"/>
        <v/>
      </c>
      <c r="B12" s="10"/>
      <c r="C12" s="1" t="str">
        <f t="shared" ref="C12:C75" si="7">IF($B12="","",COUNTIFS(J:J,B12))</f>
        <v/>
      </c>
      <c r="D12" s="1" t="str" cm="1">
        <f t="array" ref="D12">IF(B12="","",COUNTA(_xlfn.UNIQUE(_xlfn._xlws.FILTER(L:L,J:J=B12))))</f>
        <v/>
      </c>
      <c r="E12" s="1" t="str">
        <f t="shared" ref="E12:E75" si="8">IF(B12="","",SUMIFS(M:M,J:J,B12))</f>
        <v/>
      </c>
      <c r="G12" s="9" t="str">
        <f t="shared" si="1"/>
        <v>Software</v>
      </c>
      <c r="H12" s="9" t="str">
        <f t="shared" si="2"/>
        <v>On</v>
      </c>
      <c r="I12" s="9" t="b">
        <f>IF(J12="","",IFERROR(_xlfn.XMATCH(L12,resources[Resource])&gt;0,FALSE))</f>
        <v>1</v>
      </c>
      <c r="J12" s="11" t="s">
        <v>28</v>
      </c>
      <c r="K12" s="11" t="s">
        <v>41</v>
      </c>
      <c r="L12" s="11" t="s">
        <v>87</v>
      </c>
      <c r="M12" s="12">
        <v>0.2</v>
      </c>
      <c r="N12" s="12">
        <f t="shared" si="3"/>
        <v>0.2</v>
      </c>
      <c r="O12" s="12">
        <f t="shared" si="0"/>
        <v>0.2</v>
      </c>
      <c r="P12" s="12">
        <f t="shared" si="0"/>
        <v>0.2</v>
      </c>
      <c r="Q12" s="12">
        <f t="shared" si="0"/>
        <v>0.2</v>
      </c>
      <c r="XEQ12" t="str">
        <v>Program Management</v>
      </c>
      <c r="XER12" t="str">
        <v>Hardware Engineer 2</v>
      </c>
    </row>
    <row r="13" spans="1:17 16370:16372" x14ac:dyDescent="0.5">
      <c r="A13" s="16" t="str">
        <f t="shared" si="5"/>
        <v/>
      </c>
      <c r="B13" s="10"/>
      <c r="C13" s="1" t="str">
        <f t="shared" si="7"/>
        <v/>
      </c>
      <c r="D13" s="1" t="str" cm="1">
        <f t="array" ref="D13">IF(B13="","",COUNTA(_xlfn.UNIQUE(_xlfn._xlws.FILTER(L:L,J:J=B13))))</f>
        <v/>
      </c>
      <c r="E13" s="1" t="str">
        <f t="shared" si="8"/>
        <v/>
      </c>
      <c r="G13" s="9" t="str">
        <f t="shared" si="1"/>
        <v>Software</v>
      </c>
      <c r="H13" s="9" t="str">
        <f t="shared" si="2"/>
        <v>On</v>
      </c>
      <c r="I13" s="9" t="b">
        <f>IF(J13="","",IFERROR(_xlfn.XMATCH(L13,resources[Resource])&gt;0,FALSE))</f>
        <v>1</v>
      </c>
      <c r="J13" s="11" t="s">
        <v>28</v>
      </c>
      <c r="K13" s="11" t="s">
        <v>42</v>
      </c>
      <c r="L13" s="11" t="s">
        <v>87</v>
      </c>
      <c r="M13" s="12">
        <v>0.1</v>
      </c>
      <c r="N13" s="12">
        <f t="shared" si="3"/>
        <v>0.1</v>
      </c>
      <c r="O13" s="12">
        <f t="shared" si="0"/>
        <v>0.1</v>
      </c>
      <c r="P13" s="12">
        <f t="shared" si="0"/>
        <v>0.1</v>
      </c>
      <c r="Q13" s="12">
        <f t="shared" si="0"/>
        <v>0.1</v>
      </c>
      <c r="XEQ13" t="str">
        <v>Project Management</v>
      </c>
      <c r="XER13" t="str">
        <v>Hardware Engineer 3</v>
      </c>
    </row>
    <row r="14" spans="1:17 16370:16372" x14ac:dyDescent="0.5">
      <c r="A14" s="16" t="str">
        <f t="shared" si="5"/>
        <v/>
      </c>
      <c r="B14" s="10"/>
      <c r="C14" s="1" t="str">
        <f t="shared" si="7"/>
        <v/>
      </c>
      <c r="D14" s="1" t="str" cm="1">
        <f t="array" ref="D14">IF(B14="","",COUNTA(_xlfn.UNIQUE(_xlfn._xlws.FILTER(L:L,J:J=B14))))</f>
        <v/>
      </c>
      <c r="E14" s="1" t="str">
        <f t="shared" si="8"/>
        <v/>
      </c>
      <c r="G14" s="9" t="str">
        <f t="shared" si="1"/>
        <v>Software</v>
      </c>
      <c r="H14" s="9" t="str">
        <f t="shared" si="2"/>
        <v>On</v>
      </c>
      <c r="I14" s="9" t="b">
        <f>IF(J14="","",IFERROR(_xlfn.XMATCH(L14,resources[Resource])&gt;0,FALSE))</f>
        <v>1</v>
      </c>
      <c r="J14" s="11" t="s">
        <v>29</v>
      </c>
      <c r="K14" s="11" t="s">
        <v>43</v>
      </c>
      <c r="L14" s="11" t="s">
        <v>86</v>
      </c>
      <c r="M14" s="12">
        <v>0.3</v>
      </c>
      <c r="N14" s="12">
        <f t="shared" si="3"/>
        <v>0.3</v>
      </c>
      <c r="O14" s="12">
        <f t="shared" si="0"/>
        <v>0.3</v>
      </c>
      <c r="P14" s="12">
        <f t="shared" si="0"/>
        <v>0.3</v>
      </c>
      <c r="Q14" s="12">
        <f t="shared" si="0"/>
        <v>0.3</v>
      </c>
      <c r="XEQ14" t="str">
        <v>Security Hardening</v>
      </c>
      <c r="XER14" t="str">
        <v>Logistics Analyst</v>
      </c>
    </row>
    <row r="15" spans="1:17 16370:16372" x14ac:dyDescent="0.5">
      <c r="A15" s="16" t="str">
        <f t="shared" si="5"/>
        <v/>
      </c>
      <c r="B15" s="10"/>
      <c r="C15" s="1" t="str">
        <f t="shared" si="7"/>
        <v/>
      </c>
      <c r="D15" s="1" t="str" cm="1">
        <f t="array" ref="D15">IF(B15="","",COUNTA(_xlfn.UNIQUE(_xlfn._xlws.FILTER(L:L,J:J=B15))))</f>
        <v/>
      </c>
      <c r="E15" s="1" t="str">
        <f t="shared" si="8"/>
        <v/>
      </c>
      <c r="G15" s="9" t="str">
        <f t="shared" si="1"/>
        <v>Software</v>
      </c>
      <c r="H15" s="9" t="str">
        <f t="shared" si="2"/>
        <v>On</v>
      </c>
      <c r="I15" s="9" t="b">
        <f>IF(J15="","",IFERROR(_xlfn.XMATCH(L15,resources[Resource])&gt;0,FALSE))</f>
        <v>1</v>
      </c>
      <c r="J15" s="11" t="s">
        <v>29</v>
      </c>
      <c r="K15" s="11" t="s">
        <v>44</v>
      </c>
      <c r="L15" s="11" t="s">
        <v>87</v>
      </c>
      <c r="M15" s="12">
        <v>0.8</v>
      </c>
      <c r="N15" s="12">
        <f t="shared" si="3"/>
        <v>0.8</v>
      </c>
      <c r="O15" s="12">
        <f t="shared" si="0"/>
        <v>0.8</v>
      </c>
      <c r="P15" s="12">
        <f t="shared" si="0"/>
        <v>0.8</v>
      </c>
      <c r="Q15" s="12">
        <f t="shared" si="0"/>
        <v>0.8</v>
      </c>
      <c r="XEQ15" t="str">
        <v>UI Simulation</v>
      </c>
      <c r="XER15" t="str">
        <v>Machinist 1</v>
      </c>
    </row>
    <row r="16" spans="1:17 16370:16372" x14ac:dyDescent="0.5">
      <c r="A16" s="16" t="str">
        <f t="shared" si="5"/>
        <v/>
      </c>
      <c r="B16" s="10"/>
      <c r="C16" s="1" t="str">
        <f t="shared" si="7"/>
        <v/>
      </c>
      <c r="D16" s="1" t="str" cm="1">
        <f t="array" ref="D16">IF(B16="","",COUNTA(_xlfn.UNIQUE(_xlfn._xlws.FILTER(L:L,J:J=B16))))</f>
        <v/>
      </c>
      <c r="E16" s="1" t="str">
        <f t="shared" si="8"/>
        <v/>
      </c>
      <c r="G16" s="9" t="str">
        <f t="shared" si="1"/>
        <v>Software</v>
      </c>
      <c r="H16" s="9" t="str">
        <f t="shared" si="2"/>
        <v>On</v>
      </c>
      <c r="I16" s="9" t="b">
        <f>IF(J16="","",IFERROR(_xlfn.XMATCH(L16,resources[Resource])&gt;0,FALSE))</f>
        <v>1</v>
      </c>
      <c r="J16" s="11" t="s">
        <v>29</v>
      </c>
      <c r="K16" s="11" t="s">
        <v>45</v>
      </c>
      <c r="L16" s="11" t="s">
        <v>46</v>
      </c>
      <c r="M16" s="12">
        <v>0.1</v>
      </c>
      <c r="N16" s="12">
        <f t="shared" si="3"/>
        <v>0.1</v>
      </c>
      <c r="O16" s="12">
        <f t="shared" si="0"/>
        <v>0.1</v>
      </c>
      <c r="P16" s="12">
        <f t="shared" si="0"/>
        <v>0.1</v>
      </c>
      <c r="Q16" s="12">
        <f t="shared" si="0"/>
        <v>0.1</v>
      </c>
      <c r="XEQ16" t="str">
        <v>Unit Testing</v>
      </c>
      <c r="XER16" t="str">
        <v>Manager</v>
      </c>
    </row>
    <row r="17" spans="1:17 16371:16372" x14ac:dyDescent="0.5">
      <c r="A17" s="16" t="str">
        <f t="shared" si="5"/>
        <v/>
      </c>
      <c r="B17" s="10"/>
      <c r="C17" s="1" t="str">
        <f t="shared" si="7"/>
        <v/>
      </c>
      <c r="D17" s="1" t="str" cm="1">
        <f t="array" ref="D17">IF(B17="","",COUNTA(_xlfn.UNIQUE(_xlfn._xlws.FILTER(L:L,J:J=B17))))</f>
        <v/>
      </c>
      <c r="E17" s="1" t="str">
        <f t="shared" si="8"/>
        <v/>
      </c>
      <c r="G17" s="9" t="str">
        <f t="shared" si="1"/>
        <v>Software</v>
      </c>
      <c r="H17" s="9" t="str">
        <f t="shared" si="2"/>
        <v>On</v>
      </c>
      <c r="I17" s="9" t="b">
        <f>IF(J17="","",IFERROR(_xlfn.XMATCH(L17,resources[Resource])&gt;0,FALSE))</f>
        <v>1</v>
      </c>
      <c r="J17" s="11" t="s">
        <v>32</v>
      </c>
      <c r="K17" s="11" t="s">
        <v>9</v>
      </c>
      <c r="L17" s="11" t="s">
        <v>88</v>
      </c>
      <c r="M17" s="12">
        <v>0.9</v>
      </c>
      <c r="N17" s="12">
        <f t="shared" si="3"/>
        <v>0.9</v>
      </c>
      <c r="O17" s="12">
        <f t="shared" si="0"/>
        <v>0.9</v>
      </c>
      <c r="P17" s="12">
        <f t="shared" si="0"/>
        <v>0.9</v>
      </c>
      <c r="Q17" s="12">
        <f t="shared" si="0"/>
        <v>0.9</v>
      </c>
      <c r="XEQ17" t="str">
        <v>User journey</v>
      </c>
      <c r="XER17" t="str">
        <v>Manager 2</v>
      </c>
    </row>
    <row r="18" spans="1:17 16371:16372" x14ac:dyDescent="0.5">
      <c r="A18" s="16" t="str">
        <f t="shared" si="5"/>
        <v/>
      </c>
      <c r="B18" s="10"/>
      <c r="C18" s="1" t="str">
        <f t="shared" si="7"/>
        <v/>
      </c>
      <c r="D18" s="1" t="str" cm="1">
        <f t="array" ref="D18">IF(B18="","",COUNTA(_xlfn.UNIQUE(_xlfn._xlws.FILTER(L:L,J:J=B18))))</f>
        <v/>
      </c>
      <c r="E18" s="1" t="str">
        <f t="shared" si="8"/>
        <v/>
      </c>
      <c r="G18" s="9" t="str">
        <f t="shared" si="1"/>
        <v>Software</v>
      </c>
      <c r="H18" s="9" t="str">
        <f t="shared" si="2"/>
        <v>On</v>
      </c>
      <c r="I18" s="9" t="b">
        <f>IF(J18="","",IFERROR(_xlfn.XMATCH(L18,resources[Resource])&gt;0,FALSE))</f>
        <v>1</v>
      </c>
      <c r="J18" s="11" t="s">
        <v>32</v>
      </c>
      <c r="K18" s="11" t="s">
        <v>33</v>
      </c>
      <c r="L18" s="11" t="s">
        <v>89</v>
      </c>
      <c r="M18" s="12">
        <v>0.5</v>
      </c>
      <c r="N18" s="12">
        <f t="shared" si="3"/>
        <v>0.5</v>
      </c>
      <c r="O18" s="12">
        <f t="shared" si="0"/>
        <v>0.5</v>
      </c>
      <c r="P18" s="12">
        <f t="shared" si="0"/>
        <v>0.5</v>
      </c>
      <c r="Q18" s="12">
        <f t="shared" si="0"/>
        <v>0.5</v>
      </c>
      <c r="XEQ18" t="str">
        <v>UX Workflow Testing</v>
      </c>
      <c r="XER18" t="str">
        <v>Market Analyst</v>
      </c>
    </row>
    <row r="19" spans="1:17 16371:16372" x14ac:dyDescent="0.5">
      <c r="A19" s="16" t="str">
        <f t="shared" si="5"/>
        <v/>
      </c>
      <c r="B19" s="10"/>
      <c r="C19" s="1" t="str">
        <f t="shared" si="7"/>
        <v/>
      </c>
      <c r="D19" s="1" t="str" cm="1">
        <f t="array" ref="D19">IF(B19="","",COUNTA(_xlfn.UNIQUE(_xlfn._xlws.FILTER(L:L,J:J=B19))))</f>
        <v/>
      </c>
      <c r="E19" s="1" t="str">
        <f t="shared" si="8"/>
        <v/>
      </c>
      <c r="G19" s="9" t="str">
        <f t="shared" si="1"/>
        <v>Software</v>
      </c>
      <c r="H19" s="9" t="str">
        <f t="shared" si="2"/>
        <v>On</v>
      </c>
      <c r="I19" s="9" t="b">
        <f>IF(J19="","",IFERROR(_xlfn.XMATCH(L19,resources[Resource])&gt;0,FALSE))</f>
        <v>1</v>
      </c>
      <c r="J19" s="11" t="s">
        <v>32</v>
      </c>
      <c r="K19" s="11" t="s">
        <v>108</v>
      </c>
      <c r="L19" s="11" t="s">
        <v>102</v>
      </c>
      <c r="M19" s="12">
        <v>2500</v>
      </c>
      <c r="N19" s="12">
        <f t="shared" si="3"/>
        <v>2500</v>
      </c>
      <c r="O19" s="12">
        <f t="shared" si="0"/>
        <v>2500</v>
      </c>
      <c r="P19" s="12">
        <f t="shared" si="0"/>
        <v>2500</v>
      </c>
      <c r="Q19" s="12">
        <f t="shared" si="0"/>
        <v>2500</v>
      </c>
      <c r="XER19" t="str">
        <v>Marketer</v>
      </c>
    </row>
    <row r="20" spans="1:17 16371:16372" x14ac:dyDescent="0.5">
      <c r="A20" s="16" t="str">
        <f t="shared" si="5"/>
        <v/>
      </c>
      <c r="B20" s="10"/>
      <c r="C20" s="1" t="str">
        <f t="shared" si="7"/>
        <v/>
      </c>
      <c r="D20" s="1" t="str" cm="1">
        <f t="array" ref="D20">IF(B20="","",COUNTA(_xlfn.UNIQUE(_xlfn._xlws.FILTER(L:L,J:J=B20))))</f>
        <v/>
      </c>
      <c r="E20" s="1" t="str">
        <f t="shared" si="8"/>
        <v/>
      </c>
      <c r="G20" s="9" t="str">
        <f t="shared" si="1"/>
        <v/>
      </c>
      <c r="H20" s="9" t="str">
        <f t="shared" si="2"/>
        <v/>
      </c>
      <c r="I20" s="9" t="str">
        <f>IF(J20="","",IFERROR(_xlfn.XMATCH(L20,resources[Resource])&gt;0,FALSE))</f>
        <v/>
      </c>
      <c r="N20" s="12" t="str">
        <f t="shared" si="3"/>
        <v/>
      </c>
      <c r="O20" s="12" t="str">
        <f t="shared" si="0"/>
        <v/>
      </c>
      <c r="P20" s="12" t="str">
        <f t="shared" si="0"/>
        <v/>
      </c>
      <c r="Q20" s="12" t="str">
        <f t="shared" si="0"/>
        <v/>
      </c>
      <c r="XER20" t="str">
        <v>Offer Analyst</v>
      </c>
    </row>
    <row r="21" spans="1:17 16371:16372" x14ac:dyDescent="0.5">
      <c r="A21" s="16" t="str">
        <f t="shared" si="5"/>
        <v/>
      </c>
      <c r="B21" s="10"/>
      <c r="C21" s="1" t="str">
        <f t="shared" si="7"/>
        <v/>
      </c>
      <c r="D21" s="1" t="str" cm="1">
        <f t="array" ref="D21">IF(B21="","",COUNTA(_xlfn.UNIQUE(_xlfn._xlws.FILTER(L:L,J:J=B21))))</f>
        <v/>
      </c>
      <c r="E21" s="1" t="str">
        <f t="shared" si="8"/>
        <v/>
      </c>
      <c r="G21" s="9" t="str">
        <f t="shared" si="1"/>
        <v/>
      </c>
      <c r="H21" s="9" t="str">
        <f t="shared" si="2"/>
        <v/>
      </c>
      <c r="I21" s="9" t="str">
        <f>IF(J21="","",IFERROR(_xlfn.XMATCH(L21,resources[Resource])&gt;0,FALSE))</f>
        <v/>
      </c>
      <c r="N21" s="12" t="str">
        <f t="shared" si="3"/>
        <v/>
      </c>
      <c r="O21" s="12" t="str">
        <f t="shared" si="0"/>
        <v/>
      </c>
      <c r="P21" s="12" t="str">
        <f t="shared" si="0"/>
        <v/>
      </c>
      <c r="Q21" s="12" t="str">
        <f t="shared" si="0"/>
        <v/>
      </c>
      <c r="XER21" t="str">
        <v>Planner</v>
      </c>
    </row>
    <row r="22" spans="1:17 16371:16372" x14ac:dyDescent="0.5">
      <c r="A22" s="16" t="str">
        <f t="shared" si="5"/>
        <v/>
      </c>
      <c r="B22" s="10"/>
      <c r="C22" s="1" t="str">
        <f t="shared" si="7"/>
        <v/>
      </c>
      <c r="D22" s="1" t="str" cm="1">
        <f t="array" ref="D22">IF(B22="","",COUNTA(_xlfn.UNIQUE(_xlfn._xlws.FILTER(L:L,J:J=B22))))</f>
        <v/>
      </c>
      <c r="E22" s="1" t="str">
        <f t="shared" si="8"/>
        <v/>
      </c>
      <c r="G22" s="9" t="str">
        <f t="shared" si="1"/>
        <v/>
      </c>
      <c r="H22" s="9" t="str">
        <f t="shared" si="2"/>
        <v/>
      </c>
      <c r="I22" s="9" t="str">
        <f>IF(J22="","",IFERROR(_xlfn.XMATCH(L22,resources[Resource])&gt;0,FALSE))</f>
        <v/>
      </c>
      <c r="N22" s="12" t="str">
        <f t="shared" si="3"/>
        <v/>
      </c>
      <c r="O22" s="12" t="str">
        <f t="shared" si="3"/>
        <v/>
      </c>
      <c r="P22" s="12" t="str">
        <f t="shared" si="3"/>
        <v/>
      </c>
      <c r="Q22" s="12" t="str">
        <f t="shared" si="3"/>
        <v/>
      </c>
      <c r="XER22" t="str">
        <v>Product Manager</v>
      </c>
    </row>
    <row r="23" spans="1:17 16371:16372" x14ac:dyDescent="0.5">
      <c r="A23" s="16" t="str">
        <f t="shared" si="5"/>
        <v/>
      </c>
      <c r="B23" s="10"/>
      <c r="C23" s="1" t="str">
        <f t="shared" si="7"/>
        <v/>
      </c>
      <c r="D23" s="1" t="str" cm="1">
        <f t="array" ref="D23">IF(B23="","",COUNTA(_xlfn.UNIQUE(_xlfn._xlws.FILTER(L:L,J:J=B23))))</f>
        <v/>
      </c>
      <c r="E23" s="1" t="str">
        <f t="shared" si="8"/>
        <v/>
      </c>
      <c r="G23" s="9" t="str">
        <f t="shared" si="1"/>
        <v/>
      </c>
      <c r="H23" s="9" t="str">
        <f t="shared" si="2"/>
        <v/>
      </c>
      <c r="I23" s="9" t="str">
        <f>IF(J23="","",IFERROR(_xlfn.XMATCH(L23,resources[Resource])&gt;0,FALSE))</f>
        <v/>
      </c>
      <c r="N23" s="12" t="str">
        <f t="shared" ref="N23:Q42" si="9">IF($J23="","",$M23)</f>
        <v/>
      </c>
      <c r="O23" s="12" t="str">
        <f t="shared" si="9"/>
        <v/>
      </c>
      <c r="P23" s="12" t="str">
        <f t="shared" si="9"/>
        <v/>
      </c>
      <c r="Q23" s="12" t="str">
        <f t="shared" si="9"/>
        <v/>
      </c>
      <c r="XER23" t="str">
        <v>Program Manager</v>
      </c>
    </row>
    <row r="24" spans="1:17 16371:16372" x14ac:dyDescent="0.5">
      <c r="A24" s="16" t="str">
        <f t="shared" si="5"/>
        <v/>
      </c>
      <c r="B24" s="10"/>
      <c r="C24" s="1" t="str">
        <f t="shared" si="7"/>
        <v/>
      </c>
      <c r="D24" s="1" t="str" cm="1">
        <f t="array" ref="D24">IF(B24="","",COUNTA(_xlfn.UNIQUE(_xlfn._xlws.FILTER(L:L,J:J=B24))))</f>
        <v/>
      </c>
      <c r="E24" s="1" t="str">
        <f t="shared" si="8"/>
        <v/>
      </c>
      <c r="G24" s="9" t="str">
        <f t="shared" si="1"/>
        <v/>
      </c>
      <c r="H24" s="9" t="str">
        <f t="shared" si="2"/>
        <v/>
      </c>
      <c r="I24" s="9" t="str">
        <f>IF(J24="","",IFERROR(_xlfn.XMATCH(L24,resources[Resource])&gt;0,FALSE))</f>
        <v/>
      </c>
      <c r="N24" s="12" t="str">
        <f t="shared" si="9"/>
        <v/>
      </c>
      <c r="O24" s="12" t="str">
        <f t="shared" si="9"/>
        <v/>
      </c>
      <c r="P24" s="12" t="str">
        <f t="shared" si="9"/>
        <v/>
      </c>
      <c r="Q24" s="12" t="str">
        <f t="shared" si="9"/>
        <v/>
      </c>
      <c r="XER24" t="str">
        <v>Project Manager</v>
      </c>
    </row>
    <row r="25" spans="1:17 16371:16372" x14ac:dyDescent="0.5">
      <c r="A25" s="16" t="str">
        <f t="shared" si="5"/>
        <v/>
      </c>
      <c r="B25" s="10"/>
      <c r="C25" s="1" t="str">
        <f t="shared" si="7"/>
        <v/>
      </c>
      <c r="D25" s="1" t="str" cm="1">
        <f t="array" ref="D25">IF(B25="","",COUNTA(_xlfn.UNIQUE(_xlfn._xlws.FILTER(L:L,J:J=B25))))</f>
        <v/>
      </c>
      <c r="E25" s="1" t="str">
        <f t="shared" si="8"/>
        <v/>
      </c>
      <c r="G25" s="9" t="str">
        <f t="shared" si="1"/>
        <v/>
      </c>
      <c r="H25" s="9" t="str">
        <f t="shared" si="2"/>
        <v/>
      </c>
      <c r="I25" s="9" t="str">
        <f>IF(J25="","",IFERROR(_xlfn.XMATCH(L25,resources[Resource])&gt;0,FALSE))</f>
        <v/>
      </c>
      <c r="N25" s="12" t="str">
        <f t="shared" si="9"/>
        <v/>
      </c>
      <c r="O25" s="12" t="str">
        <f t="shared" si="9"/>
        <v/>
      </c>
      <c r="P25" s="12" t="str">
        <f t="shared" si="9"/>
        <v/>
      </c>
      <c r="Q25" s="12" t="str">
        <f t="shared" si="9"/>
        <v/>
      </c>
      <c r="XER25" t="str">
        <v>Software Engineer 1</v>
      </c>
    </row>
    <row r="26" spans="1:17 16371:16372" x14ac:dyDescent="0.5">
      <c r="A26" s="16" t="str">
        <f t="shared" si="5"/>
        <v/>
      </c>
      <c r="B26" s="10"/>
      <c r="C26" s="1" t="str">
        <f t="shared" si="7"/>
        <v/>
      </c>
      <c r="D26" s="1" t="str" cm="1">
        <f t="array" ref="D26">IF(B26="","",COUNTA(_xlfn.UNIQUE(_xlfn._xlws.FILTER(L:L,J:J=B26))))</f>
        <v/>
      </c>
      <c r="E26" s="1" t="str">
        <f t="shared" si="8"/>
        <v/>
      </c>
      <c r="G26" s="9" t="str">
        <f t="shared" si="1"/>
        <v/>
      </c>
      <c r="H26" s="9" t="str">
        <f t="shared" si="2"/>
        <v/>
      </c>
      <c r="I26" s="9" t="str">
        <f>IF(J26="","",IFERROR(_xlfn.XMATCH(L26,resources[Resource])&gt;0,FALSE))</f>
        <v/>
      </c>
      <c r="K26" s="12"/>
      <c r="L26" s="12"/>
      <c r="N26" s="12" t="str">
        <f t="shared" si="9"/>
        <v/>
      </c>
      <c r="O26" s="12" t="str">
        <f t="shared" si="9"/>
        <v/>
      </c>
      <c r="P26" s="12" t="str">
        <f t="shared" si="9"/>
        <v/>
      </c>
      <c r="Q26" s="12" t="str">
        <f t="shared" si="9"/>
        <v/>
      </c>
      <c r="XER26" t="str">
        <v>Software Engineer 2</v>
      </c>
    </row>
    <row r="27" spans="1:17 16371:16372" x14ac:dyDescent="0.5">
      <c r="A27" s="16" t="str">
        <f t="shared" si="5"/>
        <v/>
      </c>
      <c r="B27" s="10"/>
      <c r="C27" s="1" t="str">
        <f t="shared" si="7"/>
        <v/>
      </c>
      <c r="D27" s="1" t="str" cm="1">
        <f t="array" ref="D27">IF(B27="","",COUNTA(_xlfn.UNIQUE(_xlfn._xlws.FILTER(L:L,J:J=B27))))</f>
        <v/>
      </c>
      <c r="E27" s="1" t="str">
        <f t="shared" si="8"/>
        <v/>
      </c>
      <c r="G27" s="9" t="str">
        <f t="shared" si="1"/>
        <v/>
      </c>
      <c r="H27" s="9" t="str">
        <f t="shared" si="2"/>
        <v/>
      </c>
      <c r="I27" s="9" t="str">
        <f>IF(J27="","",IFERROR(_xlfn.XMATCH(L27,resources[Resource])&gt;0,FALSE))</f>
        <v/>
      </c>
      <c r="K27" s="12"/>
      <c r="L27" s="12"/>
      <c r="N27" s="12" t="str">
        <f t="shared" si="9"/>
        <v/>
      </c>
      <c r="O27" s="12" t="str">
        <f t="shared" si="9"/>
        <v/>
      </c>
      <c r="P27" s="12" t="str">
        <f t="shared" si="9"/>
        <v/>
      </c>
      <c r="Q27" s="12" t="str">
        <f t="shared" si="9"/>
        <v/>
      </c>
      <c r="XER27" t="str">
        <v>Support Engineer 2</v>
      </c>
    </row>
    <row r="28" spans="1:17 16371:16372" x14ac:dyDescent="0.5">
      <c r="A28" s="16" t="str">
        <f t="shared" si="5"/>
        <v/>
      </c>
      <c r="B28" s="10"/>
      <c r="C28" s="1" t="str">
        <f t="shared" si="7"/>
        <v/>
      </c>
      <c r="D28" s="1" t="str" cm="1">
        <f t="array" ref="D28">IF(B28="","",COUNTA(_xlfn.UNIQUE(_xlfn._xlws.FILTER(L:L,J:J=B28))))</f>
        <v/>
      </c>
      <c r="E28" s="1" t="str">
        <f t="shared" si="8"/>
        <v/>
      </c>
      <c r="G28" s="9" t="str">
        <f t="shared" si="1"/>
        <v/>
      </c>
      <c r="H28" s="9" t="str">
        <f t="shared" si="2"/>
        <v/>
      </c>
      <c r="I28" s="9" t="str">
        <f>IF(J28="","",IFERROR(_xlfn.XMATCH(L28,resources[Resource])&gt;0,FALSE))</f>
        <v/>
      </c>
      <c r="K28" s="12"/>
      <c r="L28" s="12"/>
      <c r="N28" s="12" t="str">
        <f t="shared" si="9"/>
        <v/>
      </c>
      <c r="O28" s="12" t="str">
        <f t="shared" si="9"/>
        <v/>
      </c>
      <c r="P28" s="12" t="str">
        <f t="shared" si="9"/>
        <v/>
      </c>
      <c r="Q28" s="12" t="str">
        <f t="shared" si="9"/>
        <v/>
      </c>
      <c r="XER28" t="str">
        <v>Travel</v>
      </c>
    </row>
    <row r="29" spans="1:17 16371:16372" x14ac:dyDescent="0.5">
      <c r="A29" s="16" t="str">
        <f t="shared" si="5"/>
        <v/>
      </c>
      <c r="B29" s="10"/>
      <c r="C29" s="1" t="str">
        <f t="shared" si="7"/>
        <v/>
      </c>
      <c r="D29" s="1" t="str" cm="1">
        <f t="array" ref="D29">IF(B29="","",COUNTA(_xlfn.UNIQUE(_xlfn._xlws.FILTER(L:L,J:J=B29))))</f>
        <v/>
      </c>
      <c r="E29" s="1" t="str">
        <f t="shared" si="8"/>
        <v/>
      </c>
      <c r="G29" s="9" t="str">
        <f t="shared" si="1"/>
        <v/>
      </c>
      <c r="H29" s="9" t="str">
        <f t="shared" si="2"/>
        <v/>
      </c>
      <c r="I29" s="9" t="str">
        <f>IF(J29="","",IFERROR(_xlfn.XMATCH(L29,resources[Resource])&gt;0,FALSE))</f>
        <v/>
      </c>
      <c r="K29" s="12"/>
      <c r="L29" s="12"/>
      <c r="N29" s="12" t="str">
        <f t="shared" si="9"/>
        <v/>
      </c>
      <c r="O29" s="12" t="str">
        <f t="shared" si="9"/>
        <v/>
      </c>
      <c r="P29" s="12" t="str">
        <f t="shared" si="9"/>
        <v/>
      </c>
      <c r="Q29" s="12" t="str">
        <f t="shared" si="9"/>
        <v/>
      </c>
      <c r="XER29" t="str">
        <v>UX Analyst</v>
      </c>
    </row>
    <row r="30" spans="1:17 16371:16372" x14ac:dyDescent="0.5">
      <c r="A30" s="16" t="str">
        <f t="shared" si="5"/>
        <v/>
      </c>
      <c r="B30" s="10"/>
      <c r="C30" s="1" t="str">
        <f t="shared" si="7"/>
        <v/>
      </c>
      <c r="D30" s="1" t="str" cm="1">
        <f t="array" ref="D30">IF(B30="","",COUNTA(_xlfn.UNIQUE(_xlfn._xlws.FILTER(L:L,J:J=B30))))</f>
        <v/>
      </c>
      <c r="E30" s="1" t="str">
        <f t="shared" si="8"/>
        <v/>
      </c>
      <c r="G30" s="9" t="str">
        <f t="shared" si="1"/>
        <v/>
      </c>
      <c r="H30" s="9" t="str">
        <f t="shared" si="2"/>
        <v/>
      </c>
      <c r="I30" s="9" t="str">
        <f>IF(J30="","",IFERROR(_xlfn.XMATCH(L30,resources[Resource])&gt;0,FALSE))</f>
        <v/>
      </c>
      <c r="K30" s="12"/>
      <c r="L30" s="12"/>
      <c r="N30" s="12" t="str">
        <f t="shared" si="9"/>
        <v/>
      </c>
      <c r="O30" s="12" t="str">
        <f t="shared" si="9"/>
        <v/>
      </c>
      <c r="P30" s="12" t="str">
        <f t="shared" si="9"/>
        <v/>
      </c>
      <c r="Q30" s="12" t="str">
        <f t="shared" si="9"/>
        <v/>
      </c>
      <c r="XER30" t="str">
        <v>UX Designer</v>
      </c>
    </row>
    <row r="31" spans="1:17 16371:16372" x14ac:dyDescent="0.5">
      <c r="A31" s="16" t="str">
        <f t="shared" si="5"/>
        <v/>
      </c>
      <c r="B31" s="10"/>
      <c r="C31" s="1" t="str">
        <f t="shared" si="7"/>
        <v/>
      </c>
      <c r="D31" s="1" t="str" cm="1">
        <f t="array" ref="D31">IF(B31="","",COUNTA(_xlfn.UNIQUE(_xlfn._xlws.FILTER(L:L,J:J=B31))))</f>
        <v/>
      </c>
      <c r="E31" s="1" t="str">
        <f t="shared" si="8"/>
        <v/>
      </c>
      <c r="G31" s="9" t="str">
        <f t="shared" si="1"/>
        <v/>
      </c>
      <c r="H31" s="9" t="str">
        <f t="shared" si="2"/>
        <v/>
      </c>
      <c r="I31" s="9" t="str">
        <f>IF(J31="","",IFERROR(_xlfn.XMATCH(L31,resources[Resource])&gt;0,FALSE))</f>
        <v/>
      </c>
      <c r="N31" s="12" t="str">
        <f t="shared" si="9"/>
        <v/>
      </c>
      <c r="O31" s="12" t="str">
        <f t="shared" si="9"/>
        <v/>
      </c>
      <c r="P31" s="12" t="str">
        <f t="shared" si="9"/>
        <v/>
      </c>
      <c r="Q31" s="12" t="str">
        <f t="shared" si="9"/>
        <v/>
      </c>
    </row>
    <row r="32" spans="1:17 16371:16372" x14ac:dyDescent="0.5">
      <c r="A32" s="16" t="str">
        <f t="shared" si="5"/>
        <v/>
      </c>
      <c r="B32" s="10"/>
      <c r="C32" s="1" t="str">
        <f t="shared" si="7"/>
        <v/>
      </c>
      <c r="D32" s="1" t="str" cm="1">
        <f t="array" ref="D32">IF(B32="","",COUNTA(_xlfn.UNIQUE(_xlfn._xlws.FILTER(L:L,J:J=B32))))</f>
        <v/>
      </c>
      <c r="E32" s="1" t="str">
        <f t="shared" si="8"/>
        <v/>
      </c>
      <c r="G32" s="9" t="str">
        <f t="shared" si="1"/>
        <v/>
      </c>
      <c r="H32" s="9" t="str">
        <f t="shared" si="2"/>
        <v/>
      </c>
      <c r="I32" s="9" t="str">
        <f>IF(J32="","",IFERROR(_xlfn.XMATCH(L32,resources[Resource])&gt;0,FALSE))</f>
        <v/>
      </c>
      <c r="N32" s="12" t="str">
        <f t="shared" si="9"/>
        <v/>
      </c>
      <c r="O32" s="12" t="str">
        <f t="shared" si="9"/>
        <v/>
      </c>
      <c r="P32" s="12" t="str">
        <f t="shared" si="9"/>
        <v/>
      </c>
      <c r="Q32" s="12" t="str">
        <f t="shared" si="9"/>
        <v/>
      </c>
    </row>
    <row r="33" spans="1:17" x14ac:dyDescent="0.5">
      <c r="A33" s="16" t="str">
        <f t="shared" si="5"/>
        <v/>
      </c>
      <c r="B33" s="10"/>
      <c r="C33" s="1" t="str">
        <f t="shared" si="7"/>
        <v/>
      </c>
      <c r="D33" s="1" t="str" cm="1">
        <f t="array" ref="D33">IF(B33="","",COUNTA(_xlfn.UNIQUE(_xlfn._xlws.FILTER(L:L,J:J=B33))))</f>
        <v/>
      </c>
      <c r="E33" s="1" t="str">
        <f t="shared" si="8"/>
        <v/>
      </c>
      <c r="G33" s="9" t="str">
        <f t="shared" si="1"/>
        <v/>
      </c>
      <c r="H33" s="9" t="str">
        <f t="shared" si="2"/>
        <v/>
      </c>
      <c r="I33" s="9" t="str">
        <f>IF(J33="","",IFERROR(_xlfn.XMATCH(L33,resources[Resource])&gt;0,FALSE))</f>
        <v/>
      </c>
      <c r="N33" s="12" t="str">
        <f t="shared" si="9"/>
        <v/>
      </c>
      <c r="O33" s="12" t="str">
        <f t="shared" si="9"/>
        <v/>
      </c>
      <c r="P33" s="12" t="str">
        <f t="shared" si="9"/>
        <v/>
      </c>
      <c r="Q33" s="12" t="str">
        <f t="shared" si="9"/>
        <v/>
      </c>
    </row>
    <row r="34" spans="1:17" x14ac:dyDescent="0.5">
      <c r="A34" s="16" t="str">
        <f t="shared" si="5"/>
        <v/>
      </c>
      <c r="B34" s="10"/>
      <c r="C34" s="1" t="str">
        <f t="shared" si="7"/>
        <v/>
      </c>
      <c r="D34" s="1" t="str" cm="1">
        <f t="array" ref="D34">IF(B34="","",COUNTA(_xlfn.UNIQUE(_xlfn._xlws.FILTER(L:L,J:J=B34))))</f>
        <v/>
      </c>
      <c r="E34" s="1" t="str">
        <f t="shared" si="8"/>
        <v/>
      </c>
      <c r="G34" s="9" t="str">
        <f t="shared" si="1"/>
        <v/>
      </c>
      <c r="H34" s="9" t="str">
        <f t="shared" si="2"/>
        <v/>
      </c>
      <c r="I34" s="9" t="str">
        <f>IF(J34="","",IFERROR(_xlfn.XMATCH(L34,resources[Resource])&gt;0,FALSE))</f>
        <v/>
      </c>
      <c r="N34" s="12" t="str">
        <f t="shared" si="9"/>
        <v/>
      </c>
      <c r="O34" s="12" t="str">
        <f t="shared" si="9"/>
        <v/>
      </c>
      <c r="P34" s="12" t="str">
        <f t="shared" si="9"/>
        <v/>
      </c>
      <c r="Q34" s="12" t="str">
        <f t="shared" si="9"/>
        <v/>
      </c>
    </row>
    <row r="35" spans="1:17" x14ac:dyDescent="0.5">
      <c r="A35" s="16" t="str">
        <f t="shared" si="5"/>
        <v/>
      </c>
      <c r="B35" s="10"/>
      <c r="C35" s="1" t="str">
        <f t="shared" si="7"/>
        <v/>
      </c>
      <c r="D35" s="1" t="str" cm="1">
        <f t="array" ref="D35">IF(B35="","",COUNTA(_xlfn.UNIQUE(_xlfn._xlws.FILTER(L:L,J:J=B35))))</f>
        <v/>
      </c>
      <c r="E35" s="1" t="str">
        <f t="shared" si="8"/>
        <v/>
      </c>
      <c r="G35" s="9" t="str">
        <f t="shared" si="1"/>
        <v/>
      </c>
      <c r="H35" s="9" t="str">
        <f t="shared" si="2"/>
        <v/>
      </c>
      <c r="I35" s="9" t="str">
        <f>IF(J35="","",IFERROR(_xlfn.XMATCH(L35,resources[Resource])&gt;0,FALSE))</f>
        <v/>
      </c>
      <c r="N35" s="12" t="str">
        <f t="shared" si="9"/>
        <v/>
      </c>
      <c r="O35" s="12" t="str">
        <f t="shared" si="9"/>
        <v/>
      </c>
      <c r="P35" s="12" t="str">
        <f t="shared" si="9"/>
        <v/>
      </c>
      <c r="Q35" s="12" t="str">
        <f t="shared" si="9"/>
        <v/>
      </c>
    </row>
    <row r="36" spans="1:17" x14ac:dyDescent="0.5">
      <c r="A36" s="16" t="str">
        <f t="shared" si="5"/>
        <v/>
      </c>
      <c r="B36" s="10"/>
      <c r="C36" s="1" t="str">
        <f t="shared" si="7"/>
        <v/>
      </c>
      <c r="D36" s="1" t="str" cm="1">
        <f t="array" ref="D36">IF(B36="","",COUNTA(_xlfn.UNIQUE(_xlfn._xlws.FILTER(L:L,J:J=B36))))</f>
        <v/>
      </c>
      <c r="E36" s="1" t="str">
        <f t="shared" si="8"/>
        <v/>
      </c>
      <c r="G36" s="9" t="str">
        <f t="shared" si="1"/>
        <v/>
      </c>
      <c r="H36" s="9" t="str">
        <f t="shared" si="2"/>
        <v/>
      </c>
      <c r="I36" s="9" t="str">
        <f>IF(J36="","",IFERROR(_xlfn.XMATCH(L36,resources[Resource])&gt;0,FALSE))</f>
        <v/>
      </c>
      <c r="N36" s="12" t="str">
        <f t="shared" si="9"/>
        <v/>
      </c>
      <c r="O36" s="12" t="str">
        <f t="shared" si="9"/>
        <v/>
      </c>
      <c r="P36" s="12" t="str">
        <f t="shared" si="9"/>
        <v/>
      </c>
      <c r="Q36" s="12" t="str">
        <f t="shared" si="9"/>
        <v/>
      </c>
    </row>
    <row r="37" spans="1:17" x14ac:dyDescent="0.5">
      <c r="A37" s="16" t="str">
        <f t="shared" si="5"/>
        <v/>
      </c>
      <c r="B37" s="10"/>
      <c r="C37" s="1" t="str">
        <f t="shared" si="7"/>
        <v/>
      </c>
      <c r="D37" s="1" t="str" cm="1">
        <f t="array" ref="D37">IF(B37="","",COUNTA(_xlfn.UNIQUE(_xlfn._xlws.FILTER(L:L,J:J=B37))))</f>
        <v/>
      </c>
      <c r="E37" s="1" t="str">
        <f t="shared" si="8"/>
        <v/>
      </c>
      <c r="G37" s="9" t="str">
        <f t="shared" si="1"/>
        <v/>
      </c>
      <c r="H37" s="9" t="str">
        <f t="shared" si="2"/>
        <v/>
      </c>
      <c r="I37" s="9" t="str">
        <f>IF(J37="","",IFERROR(_xlfn.XMATCH(L37,resources[Resource])&gt;0,FALSE))</f>
        <v/>
      </c>
      <c r="N37" s="12" t="str">
        <f t="shared" si="9"/>
        <v/>
      </c>
      <c r="O37" s="12" t="str">
        <f t="shared" si="9"/>
        <v/>
      </c>
      <c r="P37" s="12" t="str">
        <f t="shared" si="9"/>
        <v/>
      </c>
      <c r="Q37" s="12" t="str">
        <f t="shared" si="9"/>
        <v/>
      </c>
    </row>
    <row r="38" spans="1:17" x14ac:dyDescent="0.5">
      <c r="A38" s="16" t="str">
        <f t="shared" si="5"/>
        <v/>
      </c>
      <c r="B38" s="10"/>
      <c r="C38" s="1" t="str">
        <f t="shared" si="7"/>
        <v/>
      </c>
      <c r="D38" s="1" t="str" cm="1">
        <f t="array" ref="D38">IF(B38="","",COUNTA(_xlfn.UNIQUE(_xlfn._xlws.FILTER(L:L,J:J=B38))))</f>
        <v/>
      </c>
      <c r="E38" s="1" t="str">
        <f t="shared" si="8"/>
        <v/>
      </c>
      <c r="G38" s="9" t="str">
        <f t="shared" si="1"/>
        <v/>
      </c>
      <c r="H38" s="9" t="str">
        <f t="shared" si="2"/>
        <v/>
      </c>
      <c r="I38" s="9" t="str">
        <f>IF(J38="","",IFERROR(_xlfn.XMATCH(L38,resources[Resource])&gt;0,FALSE))</f>
        <v/>
      </c>
      <c r="N38" s="12" t="str">
        <f t="shared" si="9"/>
        <v/>
      </c>
      <c r="O38" s="12" t="str">
        <f t="shared" si="9"/>
        <v/>
      </c>
      <c r="P38" s="12" t="str">
        <f t="shared" si="9"/>
        <v/>
      </c>
      <c r="Q38" s="12" t="str">
        <f t="shared" si="9"/>
        <v/>
      </c>
    </row>
    <row r="39" spans="1:17" x14ac:dyDescent="0.5">
      <c r="A39" s="16" t="str">
        <f t="shared" si="5"/>
        <v/>
      </c>
      <c r="B39" s="10"/>
      <c r="C39" s="1" t="str">
        <f t="shared" si="7"/>
        <v/>
      </c>
      <c r="D39" s="1" t="str" cm="1">
        <f t="array" ref="D39">IF(B39="","",COUNTA(_xlfn.UNIQUE(_xlfn._xlws.FILTER(L:L,J:J=B39))))</f>
        <v/>
      </c>
      <c r="E39" s="1" t="str">
        <f t="shared" si="8"/>
        <v/>
      </c>
      <c r="G39" s="9" t="str">
        <f t="shared" si="1"/>
        <v/>
      </c>
      <c r="H39" s="9" t="str">
        <f t="shared" si="2"/>
        <v/>
      </c>
      <c r="I39" s="9" t="str">
        <f>IF(J39="","",IFERROR(_xlfn.XMATCH(L39,resources[Resource])&gt;0,FALSE))</f>
        <v/>
      </c>
      <c r="N39" s="12" t="str">
        <f t="shared" si="9"/>
        <v/>
      </c>
      <c r="O39" s="12" t="str">
        <f t="shared" si="9"/>
        <v/>
      </c>
      <c r="P39" s="12" t="str">
        <f t="shared" si="9"/>
        <v/>
      </c>
      <c r="Q39" s="12" t="str">
        <f t="shared" si="9"/>
        <v/>
      </c>
    </row>
    <row r="40" spans="1:17" x14ac:dyDescent="0.5">
      <c r="A40" s="16" t="str">
        <f t="shared" si="5"/>
        <v/>
      </c>
      <c r="B40" s="10"/>
      <c r="C40" s="1" t="str">
        <f t="shared" si="7"/>
        <v/>
      </c>
      <c r="D40" s="1" t="str" cm="1">
        <f t="array" ref="D40">IF(B40="","",COUNTA(_xlfn.UNIQUE(_xlfn._xlws.FILTER(L:L,J:J=B40))))</f>
        <v/>
      </c>
      <c r="E40" s="1" t="str">
        <f t="shared" si="8"/>
        <v/>
      </c>
      <c r="G40" s="9" t="str">
        <f t="shared" si="1"/>
        <v/>
      </c>
      <c r="H40" s="9" t="str">
        <f t="shared" si="2"/>
        <v/>
      </c>
      <c r="I40" s="9" t="str">
        <f>IF(J40="","",IFERROR(_xlfn.XMATCH(L40,resources[Resource])&gt;0,FALSE))</f>
        <v/>
      </c>
      <c r="N40" s="12" t="str">
        <f t="shared" si="9"/>
        <v/>
      </c>
      <c r="O40" s="12" t="str">
        <f t="shared" si="9"/>
        <v/>
      </c>
      <c r="P40" s="12" t="str">
        <f t="shared" si="9"/>
        <v/>
      </c>
      <c r="Q40" s="12" t="str">
        <f t="shared" si="9"/>
        <v/>
      </c>
    </row>
    <row r="41" spans="1:17" x14ac:dyDescent="0.5">
      <c r="A41" s="16" t="str">
        <f t="shared" si="5"/>
        <v/>
      </c>
      <c r="B41" s="10"/>
      <c r="C41" s="1" t="str">
        <f t="shared" si="7"/>
        <v/>
      </c>
      <c r="D41" s="1" t="str" cm="1">
        <f t="array" ref="D41">IF(B41="","",COUNTA(_xlfn.UNIQUE(_xlfn._xlws.FILTER(L:L,J:J=B41))))</f>
        <v/>
      </c>
      <c r="E41" s="1" t="str">
        <f t="shared" si="8"/>
        <v/>
      </c>
      <c r="G41" s="9" t="str">
        <f t="shared" si="1"/>
        <v/>
      </c>
      <c r="H41" s="9" t="str">
        <f t="shared" si="2"/>
        <v/>
      </c>
      <c r="I41" s="9" t="str">
        <f>IF(J41="","",IFERROR(_xlfn.XMATCH(L41,resources[Resource])&gt;0,FALSE))</f>
        <v/>
      </c>
      <c r="N41" s="12" t="str">
        <f t="shared" si="9"/>
        <v/>
      </c>
      <c r="O41" s="12" t="str">
        <f t="shared" si="9"/>
        <v/>
      </c>
      <c r="P41" s="12" t="str">
        <f t="shared" si="9"/>
        <v/>
      </c>
      <c r="Q41" s="12" t="str">
        <f t="shared" si="9"/>
        <v/>
      </c>
    </row>
    <row r="42" spans="1:17" x14ac:dyDescent="0.5">
      <c r="A42" s="16" t="str">
        <f t="shared" si="5"/>
        <v/>
      </c>
      <c r="B42" s="10"/>
      <c r="C42" s="1" t="str">
        <f t="shared" si="7"/>
        <v/>
      </c>
      <c r="D42" s="1" t="str" cm="1">
        <f t="array" ref="D42">IF(B42="","",COUNTA(_xlfn.UNIQUE(_xlfn._xlws.FILTER(L:L,J:J=B42))))</f>
        <v/>
      </c>
      <c r="E42" s="1" t="str">
        <f t="shared" si="8"/>
        <v/>
      </c>
      <c r="G42" s="9" t="str">
        <f t="shared" si="1"/>
        <v/>
      </c>
      <c r="H42" s="9" t="str">
        <f t="shared" si="2"/>
        <v/>
      </c>
      <c r="I42" s="9" t="str">
        <f>IF(J42="","",IFERROR(_xlfn.XMATCH(L42,resources[Resource])&gt;0,FALSE))</f>
        <v/>
      </c>
      <c r="N42" s="12" t="str">
        <f t="shared" si="9"/>
        <v/>
      </c>
      <c r="O42" s="12" t="str">
        <f t="shared" si="9"/>
        <v/>
      </c>
      <c r="P42" s="12" t="str">
        <f t="shared" si="9"/>
        <v/>
      </c>
      <c r="Q42" s="12" t="str">
        <f t="shared" si="9"/>
        <v/>
      </c>
    </row>
    <row r="43" spans="1:17" x14ac:dyDescent="0.5">
      <c r="A43" s="16" t="str">
        <f t="shared" si="5"/>
        <v/>
      </c>
      <c r="B43" s="10"/>
      <c r="C43" s="1" t="str">
        <f t="shared" si="7"/>
        <v/>
      </c>
      <c r="D43" s="1" t="str" cm="1">
        <f t="array" ref="D43">IF(B43="","",COUNTA(_xlfn.UNIQUE(_xlfn._xlws.FILTER(L:L,J:J=B43))))</f>
        <v/>
      </c>
      <c r="E43" s="1" t="str">
        <f t="shared" si="8"/>
        <v/>
      </c>
      <c r="G43" s="9" t="str">
        <f t="shared" si="1"/>
        <v/>
      </c>
      <c r="H43" s="9" t="str">
        <f t="shared" si="2"/>
        <v/>
      </c>
      <c r="I43" s="9" t="str">
        <f>IF(J43="","",IFERROR(_xlfn.XMATCH(L43,resources[Resource])&gt;0,FALSE))</f>
        <v/>
      </c>
      <c r="N43" s="12" t="str">
        <f t="shared" ref="N43:Q62" si="10">IF($J43="","",$M43)</f>
        <v/>
      </c>
      <c r="O43" s="12" t="str">
        <f t="shared" si="10"/>
        <v/>
      </c>
      <c r="P43" s="12" t="str">
        <f t="shared" si="10"/>
        <v/>
      </c>
      <c r="Q43" s="12" t="str">
        <f t="shared" si="10"/>
        <v/>
      </c>
    </row>
    <row r="44" spans="1:17" x14ac:dyDescent="0.5">
      <c r="A44" s="16" t="str">
        <f t="shared" si="5"/>
        <v/>
      </c>
      <c r="B44" s="10"/>
      <c r="C44" s="1" t="str">
        <f t="shared" si="7"/>
        <v/>
      </c>
      <c r="D44" s="1" t="str" cm="1">
        <f t="array" ref="D44">IF(B44="","",COUNTA(_xlfn.UNIQUE(_xlfn._xlws.FILTER(L:L,J:J=B44))))</f>
        <v/>
      </c>
      <c r="E44" s="1" t="str">
        <f t="shared" si="8"/>
        <v/>
      </c>
      <c r="G44" s="9" t="str">
        <f t="shared" si="1"/>
        <v/>
      </c>
      <c r="H44" s="9" t="str">
        <f t="shared" si="2"/>
        <v/>
      </c>
      <c r="I44" s="9" t="str">
        <f>IF(J44="","",IFERROR(_xlfn.XMATCH(L44,resources[Resource])&gt;0,FALSE))</f>
        <v/>
      </c>
      <c r="N44" s="12" t="str">
        <f t="shared" si="10"/>
        <v/>
      </c>
      <c r="O44" s="12" t="str">
        <f t="shared" si="10"/>
        <v/>
      </c>
      <c r="P44" s="12" t="str">
        <f t="shared" si="10"/>
        <v/>
      </c>
      <c r="Q44" s="12" t="str">
        <f t="shared" si="10"/>
        <v/>
      </c>
    </row>
    <row r="45" spans="1:17" x14ac:dyDescent="0.5">
      <c r="A45" s="16" t="str">
        <f t="shared" si="5"/>
        <v/>
      </c>
      <c r="B45" s="10"/>
      <c r="C45" s="1" t="str">
        <f t="shared" si="7"/>
        <v/>
      </c>
      <c r="D45" s="1" t="str" cm="1">
        <f t="array" ref="D45">IF(B45="","",COUNTA(_xlfn.UNIQUE(_xlfn._xlws.FILTER(L:L,J:J=B45))))</f>
        <v/>
      </c>
      <c r="E45" s="1" t="str">
        <f t="shared" si="8"/>
        <v/>
      </c>
      <c r="G45" s="9" t="str">
        <f t="shared" si="1"/>
        <v/>
      </c>
      <c r="H45" s="9" t="str">
        <f t="shared" si="2"/>
        <v/>
      </c>
      <c r="I45" s="9" t="str">
        <f>IF(J45="","",IFERROR(_xlfn.XMATCH(L45,resources[Resource])&gt;0,FALSE))</f>
        <v/>
      </c>
      <c r="N45" s="12" t="str">
        <f t="shared" si="10"/>
        <v/>
      </c>
      <c r="O45" s="12" t="str">
        <f t="shared" si="10"/>
        <v/>
      </c>
      <c r="P45" s="12" t="str">
        <f t="shared" si="10"/>
        <v/>
      </c>
      <c r="Q45" s="12" t="str">
        <f t="shared" si="10"/>
        <v/>
      </c>
    </row>
    <row r="46" spans="1:17" x14ac:dyDescent="0.5">
      <c r="A46" s="16" t="str">
        <f t="shared" si="5"/>
        <v/>
      </c>
      <c r="B46" s="10"/>
      <c r="C46" s="1" t="str">
        <f t="shared" si="7"/>
        <v/>
      </c>
      <c r="D46" s="1" t="str" cm="1">
        <f t="array" ref="D46">IF(B46="","",COUNTA(_xlfn.UNIQUE(_xlfn._xlws.FILTER(L:L,J:J=B46))))</f>
        <v/>
      </c>
      <c r="E46" s="1" t="str">
        <f t="shared" si="8"/>
        <v/>
      </c>
      <c r="G46" s="9" t="str">
        <f t="shared" si="1"/>
        <v/>
      </c>
      <c r="H46" s="9" t="str">
        <f t="shared" si="2"/>
        <v/>
      </c>
      <c r="I46" s="9" t="str">
        <f>IF(J46="","",IFERROR(_xlfn.XMATCH(L46,resources[Resource])&gt;0,FALSE))</f>
        <v/>
      </c>
      <c r="N46" s="12" t="str">
        <f t="shared" si="10"/>
        <v/>
      </c>
      <c r="O46" s="12" t="str">
        <f t="shared" si="10"/>
        <v/>
      </c>
      <c r="P46" s="12" t="str">
        <f t="shared" si="10"/>
        <v/>
      </c>
      <c r="Q46" s="12" t="str">
        <f t="shared" si="10"/>
        <v/>
      </c>
    </row>
    <row r="47" spans="1:17" x14ac:dyDescent="0.5">
      <c r="A47" s="16" t="str">
        <f t="shared" si="5"/>
        <v/>
      </c>
      <c r="B47" s="10"/>
      <c r="C47" s="1" t="str">
        <f t="shared" si="7"/>
        <v/>
      </c>
      <c r="D47" s="1" t="str" cm="1">
        <f t="array" ref="D47">IF(B47="","",COUNTA(_xlfn.UNIQUE(_xlfn._xlws.FILTER(L:L,J:J=B47))))</f>
        <v/>
      </c>
      <c r="E47" s="1" t="str">
        <f t="shared" si="8"/>
        <v/>
      </c>
      <c r="G47" s="9" t="str">
        <f t="shared" si="1"/>
        <v/>
      </c>
      <c r="H47" s="9" t="str">
        <f t="shared" si="2"/>
        <v/>
      </c>
      <c r="I47" s="9" t="str">
        <f>IF(J47="","",IFERROR(_xlfn.XMATCH(L47,resources[Resource])&gt;0,FALSE))</f>
        <v/>
      </c>
      <c r="N47" s="12" t="str">
        <f t="shared" si="10"/>
        <v/>
      </c>
      <c r="O47" s="12" t="str">
        <f t="shared" si="10"/>
        <v/>
      </c>
      <c r="P47" s="12" t="str">
        <f t="shared" si="10"/>
        <v/>
      </c>
      <c r="Q47" s="12" t="str">
        <f t="shared" si="10"/>
        <v/>
      </c>
    </row>
    <row r="48" spans="1:17" x14ac:dyDescent="0.5">
      <c r="A48" s="16" t="str">
        <f t="shared" si="5"/>
        <v/>
      </c>
      <c r="B48" s="10"/>
      <c r="C48" s="1" t="str">
        <f t="shared" si="7"/>
        <v/>
      </c>
      <c r="D48" s="1" t="str" cm="1">
        <f t="array" ref="D48">IF(B48="","",COUNTA(_xlfn.UNIQUE(_xlfn._xlws.FILTER(L:L,J:J=B48))))</f>
        <v/>
      </c>
      <c r="E48" s="1" t="str">
        <f t="shared" si="8"/>
        <v/>
      </c>
      <c r="G48" s="9" t="str">
        <f t="shared" si="1"/>
        <v/>
      </c>
      <c r="H48" s="9" t="str">
        <f t="shared" si="2"/>
        <v/>
      </c>
      <c r="I48" s="9" t="str">
        <f>IF(J48="","",IFERROR(_xlfn.XMATCH(L48,resources[Resource])&gt;0,FALSE))</f>
        <v/>
      </c>
      <c r="N48" s="12" t="str">
        <f t="shared" si="10"/>
        <v/>
      </c>
      <c r="O48" s="12" t="str">
        <f t="shared" si="10"/>
        <v/>
      </c>
      <c r="P48" s="12" t="str">
        <f t="shared" si="10"/>
        <v/>
      </c>
      <c r="Q48" s="12" t="str">
        <f t="shared" si="10"/>
        <v/>
      </c>
    </row>
    <row r="49" spans="1:17" x14ac:dyDescent="0.5">
      <c r="A49" s="16" t="str">
        <f t="shared" si="5"/>
        <v/>
      </c>
      <c r="B49" s="10"/>
      <c r="C49" s="1" t="str">
        <f t="shared" si="7"/>
        <v/>
      </c>
      <c r="D49" s="1" t="str" cm="1">
        <f t="array" ref="D49">IF(B49="","",COUNTA(_xlfn.UNIQUE(_xlfn._xlws.FILTER(L:L,J:J=B49))))</f>
        <v/>
      </c>
      <c r="E49" s="1" t="str">
        <f t="shared" si="8"/>
        <v/>
      </c>
      <c r="G49" s="9" t="str">
        <f t="shared" si="1"/>
        <v/>
      </c>
      <c r="H49" s="9" t="str">
        <f t="shared" si="2"/>
        <v/>
      </c>
      <c r="I49" s="9" t="str">
        <f>IF(J49="","",IFERROR(_xlfn.XMATCH(L49,resources[Resource])&gt;0,FALSE))</f>
        <v/>
      </c>
      <c r="N49" s="12" t="str">
        <f t="shared" si="10"/>
        <v/>
      </c>
      <c r="O49" s="12" t="str">
        <f t="shared" si="10"/>
        <v/>
      </c>
      <c r="P49" s="12" t="str">
        <f t="shared" si="10"/>
        <v/>
      </c>
      <c r="Q49" s="12" t="str">
        <f t="shared" si="10"/>
        <v/>
      </c>
    </row>
    <row r="50" spans="1:17" x14ac:dyDescent="0.5">
      <c r="A50" s="16" t="str">
        <f t="shared" si="5"/>
        <v/>
      </c>
      <c r="B50" s="10"/>
      <c r="C50" s="1" t="str">
        <f t="shared" si="7"/>
        <v/>
      </c>
      <c r="D50" s="1" t="str" cm="1">
        <f t="array" ref="D50">IF(B50="","",COUNTA(_xlfn.UNIQUE(_xlfn._xlws.FILTER(L:L,J:J=B50))))</f>
        <v/>
      </c>
      <c r="E50" s="1" t="str">
        <f t="shared" si="8"/>
        <v/>
      </c>
      <c r="G50" s="9" t="str">
        <f t="shared" si="1"/>
        <v/>
      </c>
      <c r="H50" s="9" t="str">
        <f t="shared" si="2"/>
        <v/>
      </c>
      <c r="I50" s="9" t="str">
        <f>IF(J50="","",IFERROR(_xlfn.XMATCH(L50,resources[Resource])&gt;0,FALSE))</f>
        <v/>
      </c>
      <c r="N50" s="12" t="str">
        <f t="shared" si="10"/>
        <v/>
      </c>
      <c r="O50" s="12" t="str">
        <f t="shared" si="10"/>
        <v/>
      </c>
      <c r="P50" s="12" t="str">
        <f t="shared" si="10"/>
        <v/>
      </c>
      <c r="Q50" s="12" t="str">
        <f t="shared" si="10"/>
        <v/>
      </c>
    </row>
    <row r="51" spans="1:17" x14ac:dyDescent="0.5">
      <c r="A51" s="16" t="str">
        <f t="shared" si="5"/>
        <v/>
      </c>
      <c r="B51" s="10"/>
      <c r="C51" s="1" t="str">
        <f t="shared" si="7"/>
        <v/>
      </c>
      <c r="D51" s="1" t="str" cm="1">
        <f t="array" ref="D51">IF(B51="","",COUNTA(_xlfn.UNIQUE(_xlfn._xlws.FILTER(L:L,J:J=B51))))</f>
        <v/>
      </c>
      <c r="E51" s="1" t="str">
        <f t="shared" si="8"/>
        <v/>
      </c>
      <c r="G51" s="9" t="str">
        <f t="shared" si="1"/>
        <v/>
      </c>
      <c r="H51" s="9" t="str">
        <f t="shared" si="2"/>
        <v/>
      </c>
      <c r="I51" s="9" t="str">
        <f>IF(J51="","",IFERROR(_xlfn.XMATCH(L51,resources[Resource])&gt;0,FALSE))</f>
        <v/>
      </c>
      <c r="N51" s="12" t="str">
        <f t="shared" si="10"/>
        <v/>
      </c>
      <c r="O51" s="12" t="str">
        <f t="shared" si="10"/>
        <v/>
      </c>
      <c r="P51" s="12" t="str">
        <f t="shared" si="10"/>
        <v/>
      </c>
      <c r="Q51" s="12" t="str">
        <f t="shared" si="10"/>
        <v/>
      </c>
    </row>
    <row r="52" spans="1:17" x14ac:dyDescent="0.5">
      <c r="A52" s="16" t="str">
        <f t="shared" si="5"/>
        <v/>
      </c>
      <c r="B52" s="10"/>
      <c r="C52" s="1" t="str">
        <f t="shared" si="7"/>
        <v/>
      </c>
      <c r="D52" s="1" t="str" cm="1">
        <f t="array" ref="D52">IF(B52="","",COUNTA(_xlfn.UNIQUE(_xlfn._xlws.FILTER(L:L,J:J=B52))))</f>
        <v/>
      </c>
      <c r="E52" s="1" t="str">
        <f t="shared" si="8"/>
        <v/>
      </c>
      <c r="G52" s="9" t="str">
        <f t="shared" si="1"/>
        <v/>
      </c>
      <c r="H52" s="9" t="str">
        <f t="shared" si="2"/>
        <v/>
      </c>
      <c r="I52" s="9" t="str">
        <f>IF(J52="","",IFERROR(_xlfn.XMATCH(L52,resources[Resource])&gt;0,FALSE))</f>
        <v/>
      </c>
      <c r="N52" s="12" t="str">
        <f t="shared" si="10"/>
        <v/>
      </c>
      <c r="O52" s="12" t="str">
        <f t="shared" si="10"/>
        <v/>
      </c>
      <c r="P52" s="12" t="str">
        <f t="shared" si="10"/>
        <v/>
      </c>
      <c r="Q52" s="12" t="str">
        <f t="shared" si="10"/>
        <v/>
      </c>
    </row>
    <row r="53" spans="1:17" x14ac:dyDescent="0.5">
      <c r="A53" s="16" t="str">
        <f t="shared" si="5"/>
        <v/>
      </c>
      <c r="B53" s="10"/>
      <c r="C53" s="1" t="str">
        <f t="shared" si="7"/>
        <v/>
      </c>
      <c r="D53" s="1" t="str" cm="1">
        <f t="array" ref="D53">IF(B53="","",COUNTA(_xlfn.UNIQUE(_xlfn._xlws.FILTER(L:L,J:J=B53))))</f>
        <v/>
      </c>
      <c r="E53" s="1" t="str">
        <f t="shared" si="8"/>
        <v/>
      </c>
      <c r="G53" s="9" t="str">
        <f t="shared" si="1"/>
        <v/>
      </c>
      <c r="H53" s="9" t="str">
        <f t="shared" si="2"/>
        <v/>
      </c>
      <c r="I53" s="9" t="str">
        <f>IF(J53="","",IFERROR(_xlfn.XMATCH(L53,resources[Resource])&gt;0,FALSE))</f>
        <v/>
      </c>
      <c r="N53" s="12" t="str">
        <f t="shared" si="10"/>
        <v/>
      </c>
      <c r="O53" s="12" t="str">
        <f t="shared" si="10"/>
        <v/>
      </c>
      <c r="P53" s="12" t="str">
        <f t="shared" si="10"/>
        <v/>
      </c>
      <c r="Q53" s="12" t="str">
        <f t="shared" si="10"/>
        <v/>
      </c>
    </row>
    <row r="54" spans="1:17" x14ac:dyDescent="0.5">
      <c r="A54" s="16" t="str">
        <f t="shared" si="5"/>
        <v/>
      </c>
      <c r="B54" s="10"/>
      <c r="C54" s="1" t="str">
        <f t="shared" si="7"/>
        <v/>
      </c>
      <c r="D54" s="1" t="str" cm="1">
        <f t="array" ref="D54">IF(B54="","",COUNTA(_xlfn.UNIQUE(_xlfn._xlws.FILTER(L:L,J:J=B54))))</f>
        <v/>
      </c>
      <c r="E54" s="1" t="str">
        <f t="shared" si="8"/>
        <v/>
      </c>
      <c r="G54" s="9" t="str">
        <f t="shared" si="1"/>
        <v/>
      </c>
      <c r="H54" s="9" t="str">
        <f t="shared" si="2"/>
        <v/>
      </c>
      <c r="I54" s="9" t="str">
        <f>IF(J54="","",IFERROR(_xlfn.XMATCH(L54,resources[Resource])&gt;0,FALSE))</f>
        <v/>
      </c>
      <c r="N54" s="12" t="str">
        <f t="shared" si="10"/>
        <v/>
      </c>
      <c r="O54" s="12" t="str">
        <f t="shared" si="10"/>
        <v/>
      </c>
      <c r="P54" s="12" t="str">
        <f t="shared" si="10"/>
        <v/>
      </c>
      <c r="Q54" s="12" t="str">
        <f t="shared" si="10"/>
        <v/>
      </c>
    </row>
    <row r="55" spans="1:17" x14ac:dyDescent="0.5">
      <c r="A55" s="16" t="str">
        <f t="shared" si="5"/>
        <v/>
      </c>
      <c r="B55" s="10"/>
      <c r="C55" s="1" t="str">
        <f t="shared" si="7"/>
        <v/>
      </c>
      <c r="D55" s="1" t="str" cm="1">
        <f t="array" ref="D55">IF(B55="","",COUNTA(_xlfn.UNIQUE(_xlfn._xlws.FILTER(L:L,J:J=B55))))</f>
        <v/>
      </c>
      <c r="E55" s="1" t="str">
        <f t="shared" si="8"/>
        <v/>
      </c>
      <c r="G55" s="9" t="str">
        <f t="shared" si="1"/>
        <v/>
      </c>
      <c r="H55" s="9" t="str">
        <f t="shared" si="2"/>
        <v/>
      </c>
      <c r="I55" s="9" t="str">
        <f>IF(J55="","",IFERROR(_xlfn.XMATCH(L55,resources[Resource])&gt;0,FALSE))</f>
        <v/>
      </c>
      <c r="N55" s="12" t="str">
        <f t="shared" si="10"/>
        <v/>
      </c>
      <c r="O55" s="12" t="str">
        <f t="shared" si="10"/>
        <v/>
      </c>
      <c r="P55" s="12" t="str">
        <f t="shared" si="10"/>
        <v/>
      </c>
      <c r="Q55" s="12" t="str">
        <f t="shared" si="10"/>
        <v/>
      </c>
    </row>
    <row r="56" spans="1:17" x14ac:dyDescent="0.5">
      <c r="A56" s="16" t="str">
        <f t="shared" si="5"/>
        <v/>
      </c>
      <c r="B56" s="10"/>
      <c r="C56" s="1" t="str">
        <f t="shared" si="7"/>
        <v/>
      </c>
      <c r="D56" s="1" t="str" cm="1">
        <f t="array" ref="D56">IF(B56="","",COUNTA(_xlfn.UNIQUE(_xlfn._xlws.FILTER(L:L,J:J=B56))))</f>
        <v/>
      </c>
      <c r="E56" s="1" t="str">
        <f t="shared" si="8"/>
        <v/>
      </c>
      <c r="G56" s="9" t="str">
        <f t="shared" si="1"/>
        <v/>
      </c>
      <c r="H56" s="9" t="str">
        <f t="shared" si="2"/>
        <v/>
      </c>
      <c r="I56" s="9" t="str">
        <f>IF(J56="","",IFERROR(_xlfn.XMATCH(L56,resources[Resource])&gt;0,FALSE))</f>
        <v/>
      </c>
      <c r="N56" s="12" t="str">
        <f t="shared" si="10"/>
        <v/>
      </c>
      <c r="O56" s="12" t="str">
        <f t="shared" si="10"/>
        <v/>
      </c>
      <c r="P56" s="12" t="str">
        <f t="shared" si="10"/>
        <v/>
      </c>
      <c r="Q56" s="12" t="str">
        <f t="shared" si="10"/>
        <v/>
      </c>
    </row>
    <row r="57" spans="1:17" x14ac:dyDescent="0.5">
      <c r="A57" s="16" t="str">
        <f t="shared" si="5"/>
        <v/>
      </c>
      <c r="B57" s="10"/>
      <c r="C57" s="1" t="str">
        <f t="shared" si="7"/>
        <v/>
      </c>
      <c r="D57" s="1" t="str" cm="1">
        <f t="array" ref="D57">IF(B57="","",COUNTA(_xlfn.UNIQUE(_xlfn._xlws.FILTER(L:L,J:J=B57))))</f>
        <v/>
      </c>
      <c r="E57" s="1" t="str">
        <f t="shared" si="8"/>
        <v/>
      </c>
      <c r="G57" s="9" t="str">
        <f t="shared" si="1"/>
        <v/>
      </c>
      <c r="H57" s="9" t="str">
        <f t="shared" si="2"/>
        <v/>
      </c>
      <c r="I57" s="9" t="str">
        <f>IF(J57="","",IFERROR(_xlfn.XMATCH(L57,resources[Resource])&gt;0,FALSE))</f>
        <v/>
      </c>
      <c r="N57" s="12" t="str">
        <f t="shared" si="10"/>
        <v/>
      </c>
      <c r="O57" s="12" t="str">
        <f t="shared" si="10"/>
        <v/>
      </c>
      <c r="P57" s="12" t="str">
        <f t="shared" si="10"/>
        <v/>
      </c>
      <c r="Q57" s="12" t="str">
        <f t="shared" si="10"/>
        <v/>
      </c>
    </row>
    <row r="58" spans="1:17" x14ac:dyDescent="0.5">
      <c r="A58" s="16" t="str">
        <f t="shared" si="5"/>
        <v/>
      </c>
      <c r="B58" s="10"/>
      <c r="C58" s="1" t="str">
        <f t="shared" si="7"/>
        <v/>
      </c>
      <c r="D58" s="1" t="str" cm="1">
        <f t="array" ref="D58">IF(B58="","",COUNTA(_xlfn.UNIQUE(_xlfn._xlws.FILTER(L:L,J:J=B58))))</f>
        <v/>
      </c>
      <c r="E58" s="1" t="str">
        <f t="shared" si="8"/>
        <v/>
      </c>
      <c r="G58" s="9" t="str">
        <f t="shared" si="1"/>
        <v/>
      </c>
      <c r="H58" s="9" t="str">
        <f t="shared" si="2"/>
        <v/>
      </c>
      <c r="I58" s="9" t="str">
        <f>IF(J58="","",IFERROR(_xlfn.XMATCH(L58,resources[Resource])&gt;0,FALSE))</f>
        <v/>
      </c>
      <c r="N58" s="12" t="str">
        <f t="shared" si="10"/>
        <v/>
      </c>
      <c r="O58" s="12" t="str">
        <f t="shared" si="10"/>
        <v/>
      </c>
      <c r="P58" s="12" t="str">
        <f t="shared" si="10"/>
        <v/>
      </c>
      <c r="Q58" s="12" t="str">
        <f t="shared" si="10"/>
        <v/>
      </c>
    </row>
    <row r="59" spans="1:17" x14ac:dyDescent="0.5">
      <c r="A59" s="16" t="str">
        <f t="shared" si="5"/>
        <v/>
      </c>
      <c r="B59" s="10"/>
      <c r="C59" s="1" t="str">
        <f t="shared" si="7"/>
        <v/>
      </c>
      <c r="D59" s="1" t="str" cm="1">
        <f t="array" ref="D59">IF(B59="","",COUNTA(_xlfn.UNIQUE(_xlfn._xlws.FILTER(L:L,J:J=B59))))</f>
        <v/>
      </c>
      <c r="E59" s="1" t="str">
        <f t="shared" si="8"/>
        <v/>
      </c>
      <c r="G59" s="9" t="str">
        <f t="shared" si="1"/>
        <v/>
      </c>
      <c r="H59" s="9" t="str">
        <f t="shared" si="2"/>
        <v/>
      </c>
      <c r="I59" s="9" t="str">
        <f>IF(J59="","",IFERROR(_xlfn.XMATCH(L59,resources[Resource])&gt;0,FALSE))</f>
        <v/>
      </c>
      <c r="N59" s="12" t="str">
        <f t="shared" si="10"/>
        <v/>
      </c>
      <c r="O59" s="12" t="str">
        <f t="shared" si="10"/>
        <v/>
      </c>
      <c r="P59" s="12" t="str">
        <f t="shared" si="10"/>
        <v/>
      </c>
      <c r="Q59" s="12" t="str">
        <f t="shared" si="10"/>
        <v/>
      </c>
    </row>
    <row r="60" spans="1:17" x14ac:dyDescent="0.5">
      <c r="A60" s="16" t="str">
        <f t="shared" si="5"/>
        <v/>
      </c>
      <c r="B60" s="10"/>
      <c r="C60" s="1" t="str">
        <f t="shared" si="7"/>
        <v/>
      </c>
      <c r="D60" s="1" t="str" cm="1">
        <f t="array" ref="D60">IF(B60="","",COUNTA(_xlfn.UNIQUE(_xlfn._xlws.FILTER(L:L,J:J=B60))))</f>
        <v/>
      </c>
      <c r="E60" s="1" t="str">
        <f t="shared" si="8"/>
        <v/>
      </c>
      <c r="G60" s="9" t="str">
        <f t="shared" si="1"/>
        <v/>
      </c>
      <c r="H60" s="9" t="str">
        <f t="shared" si="2"/>
        <v/>
      </c>
      <c r="I60" s="9" t="str">
        <f>IF(J60="","",IFERROR(_xlfn.XMATCH(L60,resources[Resource])&gt;0,FALSE))</f>
        <v/>
      </c>
      <c r="N60" s="12" t="str">
        <f t="shared" si="10"/>
        <v/>
      </c>
      <c r="O60" s="12" t="str">
        <f t="shared" si="10"/>
        <v/>
      </c>
      <c r="P60" s="12" t="str">
        <f t="shared" si="10"/>
        <v/>
      </c>
      <c r="Q60" s="12" t="str">
        <f t="shared" si="10"/>
        <v/>
      </c>
    </row>
    <row r="61" spans="1:17" x14ac:dyDescent="0.5">
      <c r="A61" s="16" t="str">
        <f t="shared" si="5"/>
        <v/>
      </c>
      <c r="B61" s="10"/>
      <c r="C61" s="1" t="str">
        <f t="shared" si="7"/>
        <v/>
      </c>
      <c r="D61" s="1" t="str" cm="1">
        <f t="array" ref="D61">IF(B61="","",COUNTA(_xlfn.UNIQUE(_xlfn._xlws.FILTER(L:L,J:J=B61))))</f>
        <v/>
      </c>
      <c r="E61" s="1" t="str">
        <f t="shared" si="8"/>
        <v/>
      </c>
      <c r="G61" s="9" t="str">
        <f t="shared" si="1"/>
        <v/>
      </c>
      <c r="H61" s="9" t="str">
        <f t="shared" si="2"/>
        <v/>
      </c>
      <c r="I61" s="9" t="str">
        <f>IF(J61="","",IFERROR(_xlfn.XMATCH(L61,resources[Resource])&gt;0,FALSE))</f>
        <v/>
      </c>
      <c r="N61" s="12" t="str">
        <f t="shared" si="10"/>
        <v/>
      </c>
      <c r="O61" s="12" t="str">
        <f t="shared" si="10"/>
        <v/>
      </c>
      <c r="P61" s="12" t="str">
        <f t="shared" si="10"/>
        <v/>
      </c>
      <c r="Q61" s="12" t="str">
        <f t="shared" si="10"/>
        <v/>
      </c>
    </row>
    <row r="62" spans="1:17" x14ac:dyDescent="0.5">
      <c r="A62" s="16" t="str">
        <f t="shared" si="5"/>
        <v/>
      </c>
      <c r="B62" s="10"/>
      <c r="C62" s="1" t="str">
        <f t="shared" si="7"/>
        <v/>
      </c>
      <c r="D62" s="1" t="str" cm="1">
        <f t="array" ref="D62">IF(B62="","",COUNTA(_xlfn.UNIQUE(_xlfn._xlws.FILTER(L:L,J:J=B62))))</f>
        <v/>
      </c>
      <c r="E62" s="1" t="str">
        <f t="shared" si="8"/>
        <v/>
      </c>
      <c r="G62" s="9" t="str">
        <f t="shared" si="1"/>
        <v/>
      </c>
      <c r="H62" s="9" t="str">
        <f t="shared" si="2"/>
        <v/>
      </c>
      <c r="I62" s="9" t="str">
        <f>IF(J62="","",IFERROR(_xlfn.XMATCH(L62,resources[Resource])&gt;0,FALSE))</f>
        <v/>
      </c>
      <c r="N62" s="12" t="str">
        <f t="shared" si="10"/>
        <v/>
      </c>
      <c r="O62" s="12" t="str">
        <f t="shared" si="10"/>
        <v/>
      </c>
      <c r="P62" s="12" t="str">
        <f t="shared" si="10"/>
        <v/>
      </c>
      <c r="Q62" s="12" t="str">
        <f t="shared" si="10"/>
        <v/>
      </c>
    </row>
    <row r="63" spans="1:17" x14ac:dyDescent="0.5">
      <c r="A63" s="16" t="str">
        <f t="shared" si="5"/>
        <v/>
      </c>
      <c r="B63" s="10"/>
      <c r="C63" s="1" t="str">
        <f t="shared" si="7"/>
        <v/>
      </c>
      <c r="D63" s="1" t="str" cm="1">
        <f t="array" ref="D63">IF(B63="","",COUNTA(_xlfn.UNIQUE(_xlfn._xlws.FILTER(L:L,J:J=B63))))</f>
        <v/>
      </c>
      <c r="E63" s="1" t="str">
        <f t="shared" si="8"/>
        <v/>
      </c>
      <c r="G63" s="9" t="str">
        <f t="shared" si="1"/>
        <v/>
      </c>
      <c r="H63" s="9" t="str">
        <f t="shared" si="2"/>
        <v/>
      </c>
      <c r="I63" s="9" t="str">
        <f>IF(J63="","",IFERROR(_xlfn.XMATCH(L63,resources[Resource])&gt;0,FALSE))</f>
        <v/>
      </c>
      <c r="N63" s="12" t="str">
        <f t="shared" ref="N63:Q82" si="11">IF($J63="","",$M63)</f>
        <v/>
      </c>
      <c r="O63" s="12" t="str">
        <f t="shared" si="11"/>
        <v/>
      </c>
      <c r="P63" s="12" t="str">
        <f t="shared" si="11"/>
        <v/>
      </c>
      <c r="Q63" s="12" t="str">
        <f t="shared" si="11"/>
        <v/>
      </c>
    </row>
    <row r="64" spans="1:17" x14ac:dyDescent="0.5">
      <c r="A64" s="16" t="str">
        <f t="shared" si="5"/>
        <v/>
      </c>
      <c r="B64" s="10"/>
      <c r="C64" s="1" t="str">
        <f t="shared" si="7"/>
        <v/>
      </c>
      <c r="D64" s="1" t="str" cm="1">
        <f t="array" ref="D64">IF(B64="","",COUNTA(_xlfn.UNIQUE(_xlfn._xlws.FILTER(L:L,J:J=B64))))</f>
        <v/>
      </c>
      <c r="E64" s="1" t="str">
        <f t="shared" si="8"/>
        <v/>
      </c>
      <c r="G64" s="9" t="str">
        <f t="shared" si="1"/>
        <v/>
      </c>
      <c r="H64" s="9" t="str">
        <f t="shared" si="2"/>
        <v/>
      </c>
      <c r="I64" s="9" t="str">
        <f>IF(J64="","",IFERROR(_xlfn.XMATCH(L64,resources[Resource])&gt;0,FALSE))</f>
        <v/>
      </c>
      <c r="N64" s="12" t="str">
        <f t="shared" si="11"/>
        <v/>
      </c>
      <c r="O64" s="12" t="str">
        <f t="shared" si="11"/>
        <v/>
      </c>
      <c r="P64" s="12" t="str">
        <f t="shared" si="11"/>
        <v/>
      </c>
      <c r="Q64" s="12" t="str">
        <f t="shared" si="11"/>
        <v/>
      </c>
    </row>
    <row r="65" spans="1:17" x14ac:dyDescent="0.5">
      <c r="A65" s="16" t="str">
        <f t="shared" si="5"/>
        <v/>
      </c>
      <c r="B65" s="10"/>
      <c r="C65" s="1" t="str">
        <f t="shared" si="7"/>
        <v/>
      </c>
      <c r="D65" s="1" t="str" cm="1">
        <f t="array" ref="D65">IF(B65="","",COUNTA(_xlfn.UNIQUE(_xlfn._xlws.FILTER(L:L,J:J=B65))))</f>
        <v/>
      </c>
      <c r="E65" s="1" t="str">
        <f t="shared" si="8"/>
        <v/>
      </c>
      <c r="G65" s="9" t="str">
        <f t="shared" si="1"/>
        <v/>
      </c>
      <c r="H65" s="9" t="str">
        <f t="shared" si="2"/>
        <v/>
      </c>
      <c r="I65" s="9" t="str">
        <f>IF(J65="","",IFERROR(_xlfn.XMATCH(L65,resources[Resource])&gt;0,FALSE))</f>
        <v/>
      </c>
      <c r="N65" s="12" t="str">
        <f t="shared" si="11"/>
        <v/>
      </c>
      <c r="O65" s="12" t="str">
        <f t="shared" si="11"/>
        <v/>
      </c>
      <c r="P65" s="12" t="str">
        <f t="shared" si="11"/>
        <v/>
      </c>
      <c r="Q65" s="12" t="str">
        <f t="shared" si="11"/>
        <v/>
      </c>
    </row>
    <row r="66" spans="1:17" x14ac:dyDescent="0.5">
      <c r="A66" s="16" t="str">
        <f t="shared" si="5"/>
        <v/>
      </c>
      <c r="B66" s="10"/>
      <c r="C66" s="1" t="str">
        <f t="shared" si="7"/>
        <v/>
      </c>
      <c r="D66" s="1" t="str" cm="1">
        <f t="array" ref="D66">IF(B66="","",COUNTA(_xlfn.UNIQUE(_xlfn._xlws.FILTER(L:L,J:J=B66))))</f>
        <v/>
      </c>
      <c r="E66" s="1" t="str">
        <f t="shared" si="8"/>
        <v/>
      </c>
      <c r="G66" s="9" t="str">
        <f t="shared" si="1"/>
        <v/>
      </c>
      <c r="H66" s="9" t="str">
        <f t="shared" si="2"/>
        <v/>
      </c>
      <c r="I66" s="9" t="str">
        <f>IF(J66="","",IFERROR(_xlfn.XMATCH(L66,resources[Resource])&gt;0,FALSE))</f>
        <v/>
      </c>
      <c r="N66" s="12" t="str">
        <f t="shared" si="11"/>
        <v/>
      </c>
      <c r="O66" s="12" t="str">
        <f t="shared" si="11"/>
        <v/>
      </c>
      <c r="P66" s="12" t="str">
        <f t="shared" si="11"/>
        <v/>
      </c>
      <c r="Q66" s="12" t="str">
        <f t="shared" si="11"/>
        <v/>
      </c>
    </row>
    <row r="67" spans="1:17" x14ac:dyDescent="0.5">
      <c r="A67" s="16" t="str">
        <f t="shared" si="5"/>
        <v/>
      </c>
      <c r="B67" s="10"/>
      <c r="C67" s="1" t="str">
        <f t="shared" si="7"/>
        <v/>
      </c>
      <c r="D67" s="1" t="str" cm="1">
        <f t="array" ref="D67">IF(B67="","",COUNTA(_xlfn.UNIQUE(_xlfn._xlws.FILTER(L:L,J:J=B67))))</f>
        <v/>
      </c>
      <c r="E67" s="1" t="str">
        <f t="shared" si="8"/>
        <v/>
      </c>
      <c r="G67" s="9" t="str">
        <f t="shared" ref="G67:G102" si="12">IF(J67="","",$B$2)</f>
        <v/>
      </c>
      <c r="H67" s="9" t="str">
        <f t="shared" ref="H67:H102" si="13">IF(K67="","",$E$2)</f>
        <v/>
      </c>
      <c r="I67" s="9" t="str">
        <f>IF(J67="","",IFERROR(_xlfn.XMATCH(L67,resources[Resource])&gt;0,FALSE))</f>
        <v/>
      </c>
      <c r="N67" s="12" t="str">
        <f t="shared" si="11"/>
        <v/>
      </c>
      <c r="O67" s="12" t="str">
        <f t="shared" si="11"/>
        <v/>
      </c>
      <c r="P67" s="12" t="str">
        <f t="shared" si="11"/>
        <v/>
      </c>
      <c r="Q67" s="12" t="str">
        <f t="shared" si="11"/>
        <v/>
      </c>
    </row>
    <row r="68" spans="1:17" x14ac:dyDescent="0.5">
      <c r="A68" s="16" t="str">
        <f t="shared" si="5"/>
        <v/>
      </c>
      <c r="B68" s="10"/>
      <c r="C68" s="1" t="str">
        <f t="shared" si="7"/>
        <v/>
      </c>
      <c r="D68" s="1" t="str" cm="1">
        <f t="array" ref="D68">IF(B68="","",COUNTA(_xlfn.UNIQUE(_xlfn._xlws.FILTER(L:L,J:J=B68))))</f>
        <v/>
      </c>
      <c r="E68" s="1" t="str">
        <f t="shared" si="8"/>
        <v/>
      </c>
      <c r="G68" s="9" t="str">
        <f t="shared" si="12"/>
        <v/>
      </c>
      <c r="H68" s="9" t="str">
        <f t="shared" si="13"/>
        <v/>
      </c>
      <c r="I68" s="9" t="str">
        <f>IF(J68="","",IFERROR(_xlfn.XMATCH(L68,resources[Resource])&gt;0,FALSE))</f>
        <v/>
      </c>
      <c r="N68" s="12" t="str">
        <f t="shared" si="11"/>
        <v/>
      </c>
      <c r="O68" s="12" t="str">
        <f t="shared" si="11"/>
        <v/>
      </c>
      <c r="P68" s="12" t="str">
        <f t="shared" si="11"/>
        <v/>
      </c>
      <c r="Q68" s="12" t="str">
        <f t="shared" si="11"/>
        <v/>
      </c>
    </row>
    <row r="69" spans="1:17" x14ac:dyDescent="0.5">
      <c r="A69" s="16" t="str">
        <f t="shared" si="5"/>
        <v/>
      </c>
      <c r="B69" s="10"/>
      <c r="C69" s="1" t="str">
        <f t="shared" si="7"/>
        <v/>
      </c>
      <c r="D69" s="1" t="str" cm="1">
        <f t="array" ref="D69">IF(B69="","",COUNTA(_xlfn.UNIQUE(_xlfn._xlws.FILTER(L:L,J:J=B69))))</f>
        <v/>
      </c>
      <c r="E69" s="1" t="str">
        <f t="shared" si="8"/>
        <v/>
      </c>
      <c r="G69" s="9" t="str">
        <f t="shared" si="12"/>
        <v/>
      </c>
      <c r="H69" s="9" t="str">
        <f t="shared" si="13"/>
        <v/>
      </c>
      <c r="I69" s="9" t="str">
        <f>IF(J69="","",IFERROR(_xlfn.XMATCH(L69,resources[Resource])&gt;0,FALSE))</f>
        <v/>
      </c>
      <c r="N69" s="12" t="str">
        <f t="shared" si="11"/>
        <v/>
      </c>
      <c r="O69" s="12" t="str">
        <f t="shared" si="11"/>
        <v/>
      </c>
      <c r="P69" s="12" t="str">
        <f t="shared" si="11"/>
        <v/>
      </c>
      <c r="Q69" s="12" t="str">
        <f t="shared" si="11"/>
        <v/>
      </c>
    </row>
    <row r="70" spans="1:17" x14ac:dyDescent="0.5">
      <c r="A70" s="16" t="str">
        <f t="shared" ref="A70:A103" si="14">IF(B70="","","• "&amp;B70&amp;CHAR(10)&amp;
"      "&amp;C70&amp;" "&amp;C$4&amp;", "&amp;D70&amp;" "&amp;D$4&amp; ", "&amp;E70&amp; " "&amp;E$4)</f>
        <v/>
      </c>
      <c r="B70" s="10"/>
      <c r="C70" s="1" t="str">
        <f t="shared" si="7"/>
        <v/>
      </c>
      <c r="D70" s="1" t="str" cm="1">
        <f t="array" ref="D70">IF(B70="","",COUNTA(_xlfn.UNIQUE(_xlfn._xlws.FILTER(L:L,J:J=B70))))</f>
        <v/>
      </c>
      <c r="E70" s="1" t="str">
        <f t="shared" si="8"/>
        <v/>
      </c>
      <c r="G70" s="9" t="str">
        <f t="shared" si="12"/>
        <v/>
      </c>
      <c r="H70" s="9" t="str">
        <f t="shared" si="13"/>
        <v/>
      </c>
      <c r="I70" s="9" t="str">
        <f>IF(J70="","",IFERROR(_xlfn.XMATCH(L70,resources[Resource])&gt;0,FALSE))</f>
        <v/>
      </c>
      <c r="N70" s="12" t="str">
        <f t="shared" si="11"/>
        <v/>
      </c>
      <c r="O70" s="12" t="str">
        <f t="shared" si="11"/>
        <v/>
      </c>
      <c r="P70" s="12" t="str">
        <f t="shared" si="11"/>
        <v/>
      </c>
      <c r="Q70" s="12" t="str">
        <f t="shared" si="11"/>
        <v/>
      </c>
    </row>
    <row r="71" spans="1:17" x14ac:dyDescent="0.5">
      <c r="A71" s="16" t="str">
        <f t="shared" si="14"/>
        <v/>
      </c>
      <c r="B71" s="10"/>
      <c r="C71" s="1" t="str">
        <f t="shared" si="7"/>
        <v/>
      </c>
      <c r="D71" s="1" t="str" cm="1">
        <f t="array" ref="D71">IF(B71="","",COUNTA(_xlfn.UNIQUE(_xlfn._xlws.FILTER(L:L,J:J=B71))))</f>
        <v/>
      </c>
      <c r="E71" s="1" t="str">
        <f t="shared" si="8"/>
        <v/>
      </c>
      <c r="G71" s="9" t="str">
        <f t="shared" si="12"/>
        <v/>
      </c>
      <c r="H71" s="9" t="str">
        <f t="shared" si="13"/>
        <v/>
      </c>
      <c r="I71" s="9" t="str">
        <f>IF(J71="","",IFERROR(_xlfn.XMATCH(L71,resources[Resource])&gt;0,FALSE))</f>
        <v/>
      </c>
      <c r="N71" s="12" t="str">
        <f t="shared" si="11"/>
        <v/>
      </c>
      <c r="O71" s="12" t="str">
        <f t="shared" si="11"/>
        <v/>
      </c>
      <c r="P71" s="12" t="str">
        <f t="shared" si="11"/>
        <v/>
      </c>
      <c r="Q71" s="12" t="str">
        <f t="shared" si="11"/>
        <v/>
      </c>
    </row>
    <row r="72" spans="1:17" x14ac:dyDescent="0.5">
      <c r="A72" s="16" t="str">
        <f t="shared" si="14"/>
        <v/>
      </c>
      <c r="B72" s="10"/>
      <c r="C72" s="1" t="str">
        <f t="shared" si="7"/>
        <v/>
      </c>
      <c r="D72" s="1" t="str" cm="1">
        <f t="array" ref="D72">IF(B72="","",COUNTA(_xlfn.UNIQUE(_xlfn._xlws.FILTER(L:L,J:J=B72))))</f>
        <v/>
      </c>
      <c r="E72" s="1" t="str">
        <f t="shared" si="8"/>
        <v/>
      </c>
      <c r="G72" s="9" t="str">
        <f t="shared" si="12"/>
        <v/>
      </c>
      <c r="H72" s="9" t="str">
        <f t="shared" si="13"/>
        <v/>
      </c>
      <c r="I72" s="9" t="str">
        <f>IF(J72="","",IFERROR(_xlfn.XMATCH(L72,resources[Resource])&gt;0,FALSE))</f>
        <v/>
      </c>
      <c r="N72" s="12" t="str">
        <f t="shared" si="11"/>
        <v/>
      </c>
      <c r="O72" s="12" t="str">
        <f t="shared" si="11"/>
        <v/>
      </c>
      <c r="P72" s="12" t="str">
        <f t="shared" si="11"/>
        <v/>
      </c>
      <c r="Q72" s="12" t="str">
        <f t="shared" si="11"/>
        <v/>
      </c>
    </row>
    <row r="73" spans="1:17" x14ac:dyDescent="0.5">
      <c r="A73" s="16" t="str">
        <f t="shared" si="14"/>
        <v/>
      </c>
      <c r="B73" s="10"/>
      <c r="C73" s="1" t="str">
        <f t="shared" si="7"/>
        <v/>
      </c>
      <c r="D73" s="1" t="str" cm="1">
        <f t="array" ref="D73">IF(B73="","",COUNTA(_xlfn.UNIQUE(_xlfn._xlws.FILTER(L:L,J:J=B73))))</f>
        <v/>
      </c>
      <c r="E73" s="1" t="str">
        <f t="shared" si="8"/>
        <v/>
      </c>
      <c r="G73" s="9" t="str">
        <f t="shared" si="12"/>
        <v/>
      </c>
      <c r="H73" s="9" t="str">
        <f t="shared" si="13"/>
        <v/>
      </c>
      <c r="I73" s="9" t="str">
        <f>IF(J73="","",IFERROR(_xlfn.XMATCH(L73,resources[Resource])&gt;0,FALSE))</f>
        <v/>
      </c>
      <c r="N73" s="12" t="str">
        <f t="shared" si="11"/>
        <v/>
      </c>
      <c r="O73" s="12" t="str">
        <f t="shared" si="11"/>
        <v/>
      </c>
      <c r="P73" s="12" t="str">
        <f t="shared" si="11"/>
        <v/>
      </c>
      <c r="Q73" s="12" t="str">
        <f t="shared" si="11"/>
        <v/>
      </c>
    </row>
    <row r="74" spans="1:17" x14ac:dyDescent="0.5">
      <c r="A74" s="16" t="str">
        <f t="shared" si="14"/>
        <v/>
      </c>
      <c r="B74" s="10"/>
      <c r="C74" s="1" t="str">
        <f t="shared" si="7"/>
        <v/>
      </c>
      <c r="D74" s="1" t="str" cm="1">
        <f t="array" ref="D74">IF(B74="","",COUNTA(_xlfn.UNIQUE(_xlfn._xlws.FILTER(L:L,J:J=B74))))</f>
        <v/>
      </c>
      <c r="E74" s="1" t="str">
        <f t="shared" si="8"/>
        <v/>
      </c>
      <c r="G74" s="9" t="str">
        <f t="shared" si="12"/>
        <v/>
      </c>
      <c r="H74" s="9" t="str">
        <f t="shared" si="13"/>
        <v/>
      </c>
      <c r="I74" s="9" t="str">
        <f>IF(J74="","",IFERROR(_xlfn.XMATCH(L74,resources[Resource])&gt;0,FALSE))</f>
        <v/>
      </c>
      <c r="N74" s="12" t="str">
        <f t="shared" si="11"/>
        <v/>
      </c>
      <c r="O74" s="12" t="str">
        <f t="shared" si="11"/>
        <v/>
      </c>
      <c r="P74" s="12" t="str">
        <f t="shared" si="11"/>
        <v/>
      </c>
      <c r="Q74" s="12" t="str">
        <f t="shared" si="11"/>
        <v/>
      </c>
    </row>
    <row r="75" spans="1:17" x14ac:dyDescent="0.5">
      <c r="A75" s="16" t="str">
        <f t="shared" si="14"/>
        <v/>
      </c>
      <c r="B75" s="10"/>
      <c r="C75" s="1" t="str">
        <f t="shared" si="7"/>
        <v/>
      </c>
      <c r="D75" s="1" t="str" cm="1">
        <f t="array" ref="D75">IF(B75="","",COUNTA(_xlfn.UNIQUE(_xlfn._xlws.FILTER(L:L,J:J=B75))))</f>
        <v/>
      </c>
      <c r="E75" s="1" t="str">
        <f t="shared" si="8"/>
        <v/>
      </c>
      <c r="G75" s="9" t="str">
        <f t="shared" si="12"/>
        <v/>
      </c>
      <c r="H75" s="9" t="str">
        <f t="shared" si="13"/>
        <v/>
      </c>
      <c r="I75" s="9" t="str">
        <f>IF(J75="","",IFERROR(_xlfn.XMATCH(L75,resources[Resource])&gt;0,FALSE))</f>
        <v/>
      </c>
      <c r="N75" s="12" t="str">
        <f t="shared" si="11"/>
        <v/>
      </c>
      <c r="O75" s="12" t="str">
        <f t="shared" si="11"/>
        <v/>
      </c>
      <c r="P75" s="12" t="str">
        <f t="shared" si="11"/>
        <v/>
      </c>
      <c r="Q75" s="12" t="str">
        <f t="shared" si="11"/>
        <v/>
      </c>
    </row>
    <row r="76" spans="1:17" x14ac:dyDescent="0.5">
      <c r="A76" s="16" t="str">
        <f t="shared" si="14"/>
        <v/>
      </c>
      <c r="B76" s="10"/>
      <c r="C76" s="1" t="str">
        <f t="shared" ref="C76:C102" si="15">IF($B76="","",COUNTIFS(J:J,B76))</f>
        <v/>
      </c>
      <c r="D76" s="1" t="str" cm="1">
        <f t="array" ref="D76">IF(B76="","",COUNTA(_xlfn.UNIQUE(_xlfn._xlws.FILTER(L:L,J:J=B76))))</f>
        <v/>
      </c>
      <c r="E76" s="1" t="str">
        <f t="shared" ref="E76:E103" si="16">IF(B76="","",SUMIFS(M:M,J:J,B76))</f>
        <v/>
      </c>
      <c r="G76" s="9" t="str">
        <f t="shared" si="12"/>
        <v/>
      </c>
      <c r="H76" s="9" t="str">
        <f t="shared" si="13"/>
        <v/>
      </c>
      <c r="I76" s="9" t="str">
        <f>IF(J76="","",IFERROR(_xlfn.XMATCH(L76,resources[Resource])&gt;0,FALSE))</f>
        <v/>
      </c>
      <c r="N76" s="12" t="str">
        <f t="shared" si="11"/>
        <v/>
      </c>
      <c r="O76" s="12" t="str">
        <f t="shared" si="11"/>
        <v/>
      </c>
      <c r="P76" s="12" t="str">
        <f t="shared" si="11"/>
        <v/>
      </c>
      <c r="Q76" s="12" t="str">
        <f t="shared" si="11"/>
        <v/>
      </c>
    </row>
    <row r="77" spans="1:17" x14ac:dyDescent="0.5">
      <c r="A77" s="16" t="str">
        <f t="shared" si="14"/>
        <v/>
      </c>
      <c r="B77" s="10"/>
      <c r="C77" s="1" t="str">
        <f t="shared" si="15"/>
        <v/>
      </c>
      <c r="D77" s="1" t="str" cm="1">
        <f t="array" ref="D77">IF(B77="","",COUNTA(_xlfn.UNIQUE(_xlfn._xlws.FILTER(L:L,J:J=B77))))</f>
        <v/>
      </c>
      <c r="E77" s="1" t="str">
        <f t="shared" si="16"/>
        <v/>
      </c>
      <c r="G77" s="9" t="str">
        <f t="shared" si="12"/>
        <v/>
      </c>
      <c r="H77" s="9" t="str">
        <f t="shared" si="13"/>
        <v/>
      </c>
      <c r="I77" s="9" t="str">
        <f>IF(J77="","",IFERROR(_xlfn.XMATCH(L77,resources[Resource])&gt;0,FALSE))</f>
        <v/>
      </c>
      <c r="N77" s="12" t="str">
        <f t="shared" si="11"/>
        <v/>
      </c>
      <c r="O77" s="12" t="str">
        <f t="shared" si="11"/>
        <v/>
      </c>
      <c r="P77" s="12" t="str">
        <f t="shared" si="11"/>
        <v/>
      </c>
      <c r="Q77" s="12" t="str">
        <f t="shared" si="11"/>
        <v/>
      </c>
    </row>
    <row r="78" spans="1:17" x14ac:dyDescent="0.5">
      <c r="A78" s="16" t="str">
        <f t="shared" si="14"/>
        <v/>
      </c>
      <c r="B78" s="10"/>
      <c r="C78" s="1" t="str">
        <f t="shared" si="15"/>
        <v/>
      </c>
      <c r="D78" s="1" t="str" cm="1">
        <f t="array" ref="D78">IF(B78="","",COUNTA(_xlfn.UNIQUE(_xlfn._xlws.FILTER(L:L,J:J=B78))))</f>
        <v/>
      </c>
      <c r="E78" s="1" t="str">
        <f t="shared" si="16"/>
        <v/>
      </c>
      <c r="G78" s="9" t="str">
        <f t="shared" si="12"/>
        <v/>
      </c>
      <c r="H78" s="9" t="str">
        <f t="shared" si="13"/>
        <v/>
      </c>
      <c r="I78" s="9" t="str">
        <f>IF(J78="","",IFERROR(_xlfn.XMATCH(L78,resources[Resource])&gt;0,FALSE))</f>
        <v/>
      </c>
      <c r="N78" s="12" t="str">
        <f t="shared" si="11"/>
        <v/>
      </c>
      <c r="O78" s="12" t="str">
        <f t="shared" si="11"/>
        <v/>
      </c>
      <c r="P78" s="12" t="str">
        <f t="shared" si="11"/>
        <v/>
      </c>
      <c r="Q78" s="12" t="str">
        <f t="shared" si="11"/>
        <v/>
      </c>
    </row>
    <row r="79" spans="1:17" x14ac:dyDescent="0.5">
      <c r="A79" s="16" t="str">
        <f t="shared" si="14"/>
        <v/>
      </c>
      <c r="B79" s="10"/>
      <c r="C79" s="1" t="str">
        <f t="shared" si="15"/>
        <v/>
      </c>
      <c r="D79" s="1" t="str" cm="1">
        <f t="array" ref="D79">IF(B79="","",COUNTA(_xlfn.UNIQUE(_xlfn._xlws.FILTER(L:L,J:J=B79))))</f>
        <v/>
      </c>
      <c r="E79" s="1" t="str">
        <f t="shared" si="16"/>
        <v/>
      </c>
      <c r="G79" s="9" t="str">
        <f t="shared" si="12"/>
        <v/>
      </c>
      <c r="H79" s="9" t="str">
        <f t="shared" si="13"/>
        <v/>
      </c>
      <c r="I79" s="9" t="str">
        <f>IF(J79="","",IFERROR(_xlfn.XMATCH(L79,resources[Resource])&gt;0,FALSE))</f>
        <v/>
      </c>
      <c r="N79" s="12" t="str">
        <f t="shared" si="11"/>
        <v/>
      </c>
      <c r="O79" s="12" t="str">
        <f t="shared" si="11"/>
        <v/>
      </c>
      <c r="P79" s="12" t="str">
        <f t="shared" si="11"/>
        <v/>
      </c>
      <c r="Q79" s="12" t="str">
        <f t="shared" si="11"/>
        <v/>
      </c>
    </row>
    <row r="80" spans="1:17" x14ac:dyDescent="0.5">
      <c r="A80" s="16" t="str">
        <f t="shared" si="14"/>
        <v/>
      </c>
      <c r="B80" s="10"/>
      <c r="C80" s="1" t="str">
        <f t="shared" si="15"/>
        <v/>
      </c>
      <c r="D80" s="1" t="str" cm="1">
        <f t="array" ref="D80">IF(B80="","",COUNTA(_xlfn.UNIQUE(_xlfn._xlws.FILTER(L:L,J:J=B80))))</f>
        <v/>
      </c>
      <c r="E80" s="1" t="str">
        <f t="shared" si="16"/>
        <v/>
      </c>
      <c r="G80" s="9" t="str">
        <f t="shared" si="12"/>
        <v/>
      </c>
      <c r="H80" s="9" t="str">
        <f t="shared" si="13"/>
        <v/>
      </c>
      <c r="I80" s="9" t="str">
        <f>IF(J80="","",IFERROR(_xlfn.XMATCH(L80,resources[Resource])&gt;0,FALSE))</f>
        <v/>
      </c>
      <c r="N80" s="12" t="str">
        <f t="shared" si="11"/>
        <v/>
      </c>
      <c r="O80" s="12" t="str">
        <f t="shared" si="11"/>
        <v/>
      </c>
      <c r="P80" s="12" t="str">
        <f t="shared" si="11"/>
        <v/>
      </c>
      <c r="Q80" s="12" t="str">
        <f t="shared" si="11"/>
        <v/>
      </c>
    </row>
    <row r="81" spans="1:17" x14ac:dyDescent="0.5">
      <c r="A81" s="16" t="str">
        <f t="shared" si="14"/>
        <v/>
      </c>
      <c r="B81" s="10"/>
      <c r="C81" s="1" t="str">
        <f t="shared" si="15"/>
        <v/>
      </c>
      <c r="D81" s="1" t="str" cm="1">
        <f t="array" ref="D81">IF(B81="","",COUNTA(_xlfn.UNIQUE(_xlfn._xlws.FILTER(L:L,J:J=B81))))</f>
        <v/>
      </c>
      <c r="E81" s="1" t="str">
        <f t="shared" si="16"/>
        <v/>
      </c>
      <c r="G81" s="9" t="str">
        <f t="shared" si="12"/>
        <v/>
      </c>
      <c r="H81" s="9" t="str">
        <f t="shared" si="13"/>
        <v/>
      </c>
      <c r="I81" s="9" t="str">
        <f>IF(J81="","",IFERROR(_xlfn.XMATCH(L81,resources[Resource])&gt;0,FALSE))</f>
        <v/>
      </c>
      <c r="N81" s="12" t="str">
        <f t="shared" si="11"/>
        <v/>
      </c>
      <c r="O81" s="12" t="str">
        <f t="shared" si="11"/>
        <v/>
      </c>
      <c r="P81" s="12" t="str">
        <f t="shared" si="11"/>
        <v/>
      </c>
      <c r="Q81" s="12" t="str">
        <f t="shared" si="11"/>
        <v/>
      </c>
    </row>
    <row r="82" spans="1:17" x14ac:dyDescent="0.5">
      <c r="A82" s="16" t="str">
        <f t="shared" si="14"/>
        <v/>
      </c>
      <c r="B82" s="10"/>
      <c r="C82" s="1" t="str">
        <f t="shared" si="15"/>
        <v/>
      </c>
      <c r="D82" s="1" t="str" cm="1">
        <f t="array" ref="D82">IF(B82="","",COUNTA(_xlfn.UNIQUE(_xlfn._xlws.FILTER(L:L,J:J=B82))))</f>
        <v/>
      </c>
      <c r="E82" s="1" t="str">
        <f t="shared" si="16"/>
        <v/>
      </c>
      <c r="G82" s="9" t="str">
        <f t="shared" si="12"/>
        <v/>
      </c>
      <c r="H82" s="9" t="str">
        <f t="shared" si="13"/>
        <v/>
      </c>
      <c r="I82" s="9" t="str">
        <f>IF(J82="","",IFERROR(_xlfn.XMATCH(L82,resources[Resource])&gt;0,FALSE))</f>
        <v/>
      </c>
      <c r="N82" s="12" t="str">
        <f t="shared" si="11"/>
        <v/>
      </c>
      <c r="O82" s="12" t="str">
        <f t="shared" si="11"/>
        <v/>
      </c>
      <c r="P82" s="12" t="str">
        <f t="shared" si="11"/>
        <v/>
      </c>
      <c r="Q82" s="12" t="str">
        <f t="shared" si="11"/>
        <v/>
      </c>
    </row>
    <row r="83" spans="1:17" x14ac:dyDescent="0.5">
      <c r="A83" s="16" t="str">
        <f t="shared" si="14"/>
        <v/>
      </c>
      <c r="B83" s="10"/>
      <c r="C83" s="1" t="str">
        <f t="shared" si="15"/>
        <v/>
      </c>
      <c r="D83" s="1" t="str" cm="1">
        <f t="array" ref="D83">IF(B83="","",COUNTA(_xlfn.UNIQUE(_xlfn._xlws.FILTER(L:L,J:J=B83))))</f>
        <v/>
      </c>
      <c r="E83" s="1" t="str">
        <f t="shared" si="16"/>
        <v/>
      </c>
      <c r="G83" s="9" t="str">
        <f t="shared" si="12"/>
        <v/>
      </c>
      <c r="H83" s="9" t="str">
        <f t="shared" si="13"/>
        <v/>
      </c>
      <c r="I83" s="9" t="str">
        <f>IF(J83="","",IFERROR(_xlfn.XMATCH(L83,resources[Resource])&gt;0,FALSE))</f>
        <v/>
      </c>
      <c r="N83" s="12" t="str">
        <f t="shared" ref="N83:Q102" si="17">IF($J83="","",$M83)</f>
        <v/>
      </c>
      <c r="O83" s="12" t="str">
        <f t="shared" si="17"/>
        <v/>
      </c>
      <c r="P83" s="12" t="str">
        <f t="shared" si="17"/>
        <v/>
      </c>
      <c r="Q83" s="12" t="str">
        <f t="shared" si="17"/>
        <v/>
      </c>
    </row>
    <row r="84" spans="1:17" x14ac:dyDescent="0.5">
      <c r="A84" s="16" t="str">
        <f t="shared" si="14"/>
        <v/>
      </c>
      <c r="B84" s="10"/>
      <c r="C84" s="1" t="str">
        <f t="shared" si="15"/>
        <v/>
      </c>
      <c r="D84" s="1" t="str" cm="1">
        <f t="array" ref="D84">IF(B84="","",COUNTA(_xlfn.UNIQUE(_xlfn._xlws.FILTER(L:L,J:J=B84))))</f>
        <v/>
      </c>
      <c r="E84" s="1" t="str">
        <f t="shared" si="16"/>
        <v/>
      </c>
      <c r="G84" s="9" t="str">
        <f t="shared" si="12"/>
        <v/>
      </c>
      <c r="H84" s="9" t="str">
        <f t="shared" si="13"/>
        <v/>
      </c>
      <c r="I84" s="9" t="str">
        <f>IF(J84="","",IFERROR(_xlfn.XMATCH(L84,resources[Resource])&gt;0,FALSE))</f>
        <v/>
      </c>
      <c r="N84" s="12" t="str">
        <f t="shared" si="17"/>
        <v/>
      </c>
      <c r="O84" s="12" t="str">
        <f t="shared" si="17"/>
        <v/>
      </c>
      <c r="P84" s="12" t="str">
        <f t="shared" si="17"/>
        <v/>
      </c>
      <c r="Q84" s="12" t="str">
        <f t="shared" si="17"/>
        <v/>
      </c>
    </row>
    <row r="85" spans="1:17" x14ac:dyDescent="0.5">
      <c r="A85" s="16" t="str">
        <f t="shared" si="14"/>
        <v/>
      </c>
      <c r="B85" s="10"/>
      <c r="C85" s="1" t="str">
        <f t="shared" si="15"/>
        <v/>
      </c>
      <c r="D85" s="1" t="str" cm="1">
        <f t="array" ref="D85">IF(B85="","",COUNTA(_xlfn.UNIQUE(_xlfn._xlws.FILTER(L:L,J:J=B85))))</f>
        <v/>
      </c>
      <c r="E85" s="1" t="str">
        <f t="shared" si="16"/>
        <v/>
      </c>
      <c r="G85" s="9" t="str">
        <f t="shared" si="12"/>
        <v/>
      </c>
      <c r="H85" s="9" t="str">
        <f t="shared" si="13"/>
        <v/>
      </c>
      <c r="I85" s="9" t="str">
        <f>IF(J85="","",IFERROR(_xlfn.XMATCH(L85,resources[Resource])&gt;0,FALSE))</f>
        <v/>
      </c>
      <c r="N85" s="12" t="str">
        <f t="shared" si="17"/>
        <v/>
      </c>
      <c r="O85" s="12" t="str">
        <f t="shared" si="17"/>
        <v/>
      </c>
      <c r="P85" s="12" t="str">
        <f t="shared" si="17"/>
        <v/>
      </c>
      <c r="Q85" s="12" t="str">
        <f t="shared" si="17"/>
        <v/>
      </c>
    </row>
    <row r="86" spans="1:17" x14ac:dyDescent="0.5">
      <c r="A86" s="16" t="str">
        <f t="shared" si="14"/>
        <v/>
      </c>
      <c r="B86" s="10"/>
      <c r="C86" s="1" t="str">
        <f t="shared" si="15"/>
        <v/>
      </c>
      <c r="D86" s="1" t="str" cm="1">
        <f t="array" ref="D86">IF(B86="","",COUNTA(_xlfn.UNIQUE(_xlfn._xlws.FILTER(L:L,J:J=B86))))</f>
        <v/>
      </c>
      <c r="E86" s="1" t="str">
        <f t="shared" si="16"/>
        <v/>
      </c>
      <c r="G86" s="9" t="str">
        <f t="shared" si="12"/>
        <v/>
      </c>
      <c r="H86" s="9" t="str">
        <f t="shared" si="13"/>
        <v/>
      </c>
      <c r="I86" s="9" t="str">
        <f>IF(J86="","",IFERROR(_xlfn.XMATCH(L86,resources[Resource])&gt;0,FALSE))</f>
        <v/>
      </c>
      <c r="N86" s="12" t="str">
        <f t="shared" si="17"/>
        <v/>
      </c>
      <c r="O86" s="12" t="str">
        <f t="shared" si="17"/>
        <v/>
      </c>
      <c r="P86" s="12" t="str">
        <f t="shared" si="17"/>
        <v/>
      </c>
      <c r="Q86" s="12" t="str">
        <f t="shared" si="17"/>
        <v/>
      </c>
    </row>
    <row r="87" spans="1:17" x14ac:dyDescent="0.5">
      <c r="A87" s="16" t="str">
        <f t="shared" si="14"/>
        <v/>
      </c>
      <c r="B87" s="10"/>
      <c r="C87" s="1" t="str">
        <f t="shared" si="15"/>
        <v/>
      </c>
      <c r="D87" s="1" t="str" cm="1">
        <f t="array" ref="D87">IF(B87="","",COUNTA(_xlfn.UNIQUE(_xlfn._xlws.FILTER(L:L,J:J=B87))))</f>
        <v/>
      </c>
      <c r="E87" s="1" t="str">
        <f t="shared" si="16"/>
        <v/>
      </c>
      <c r="G87" s="9" t="str">
        <f t="shared" si="12"/>
        <v/>
      </c>
      <c r="H87" s="9" t="str">
        <f t="shared" si="13"/>
        <v/>
      </c>
      <c r="I87" s="9" t="str">
        <f>IF(J87="","",IFERROR(_xlfn.XMATCH(L87,resources[Resource])&gt;0,FALSE))</f>
        <v/>
      </c>
      <c r="N87" s="12" t="str">
        <f t="shared" si="17"/>
        <v/>
      </c>
      <c r="O87" s="12" t="str">
        <f t="shared" si="17"/>
        <v/>
      </c>
      <c r="P87" s="12" t="str">
        <f t="shared" si="17"/>
        <v/>
      </c>
      <c r="Q87" s="12" t="str">
        <f t="shared" si="17"/>
        <v/>
      </c>
    </row>
    <row r="88" spans="1:17" x14ac:dyDescent="0.5">
      <c r="A88" s="16" t="str">
        <f t="shared" si="14"/>
        <v/>
      </c>
      <c r="B88" s="10"/>
      <c r="C88" s="1" t="str">
        <f t="shared" si="15"/>
        <v/>
      </c>
      <c r="D88" s="1" t="str" cm="1">
        <f t="array" ref="D88">IF(B88="","",COUNTA(_xlfn.UNIQUE(_xlfn._xlws.FILTER(L:L,J:J=B88))))</f>
        <v/>
      </c>
      <c r="E88" s="1" t="str">
        <f t="shared" si="16"/>
        <v/>
      </c>
      <c r="G88" s="9" t="str">
        <f t="shared" si="12"/>
        <v/>
      </c>
      <c r="H88" s="9" t="str">
        <f t="shared" si="13"/>
        <v/>
      </c>
      <c r="I88" s="9" t="str">
        <f>IF(J88="","",IFERROR(_xlfn.XMATCH(L88,resources[Resource])&gt;0,FALSE))</f>
        <v/>
      </c>
      <c r="N88" s="12" t="str">
        <f t="shared" si="17"/>
        <v/>
      </c>
      <c r="O88" s="12" t="str">
        <f t="shared" si="17"/>
        <v/>
      </c>
      <c r="P88" s="12" t="str">
        <f t="shared" si="17"/>
        <v/>
      </c>
      <c r="Q88" s="12" t="str">
        <f t="shared" si="17"/>
        <v/>
      </c>
    </row>
    <row r="89" spans="1:17" x14ac:dyDescent="0.5">
      <c r="A89" s="16" t="str">
        <f t="shared" si="14"/>
        <v/>
      </c>
      <c r="B89" s="10"/>
      <c r="C89" s="1" t="str">
        <f t="shared" si="15"/>
        <v/>
      </c>
      <c r="D89" s="1" t="str" cm="1">
        <f t="array" ref="D89">IF(B89="","",COUNTA(_xlfn.UNIQUE(_xlfn._xlws.FILTER(L:L,J:J=B89))))</f>
        <v/>
      </c>
      <c r="E89" s="1" t="str">
        <f t="shared" si="16"/>
        <v/>
      </c>
      <c r="G89" s="9" t="str">
        <f t="shared" si="12"/>
        <v/>
      </c>
      <c r="H89" s="9" t="str">
        <f t="shared" si="13"/>
        <v/>
      </c>
      <c r="I89" s="9" t="str">
        <f>IF(J89="","",IFERROR(_xlfn.XMATCH(L89,resources[Resource])&gt;0,FALSE))</f>
        <v/>
      </c>
      <c r="N89" s="12" t="str">
        <f t="shared" si="17"/>
        <v/>
      </c>
      <c r="O89" s="12" t="str">
        <f t="shared" si="17"/>
        <v/>
      </c>
      <c r="P89" s="12" t="str">
        <f t="shared" si="17"/>
        <v/>
      </c>
      <c r="Q89" s="12" t="str">
        <f t="shared" si="17"/>
        <v/>
      </c>
    </row>
    <row r="90" spans="1:17" x14ac:dyDescent="0.5">
      <c r="A90" s="16" t="str">
        <f t="shared" si="14"/>
        <v/>
      </c>
      <c r="B90" s="10"/>
      <c r="C90" s="1" t="str">
        <f t="shared" si="15"/>
        <v/>
      </c>
      <c r="D90" s="1" t="str" cm="1">
        <f t="array" ref="D90">IF(B90="","",COUNTA(_xlfn.UNIQUE(_xlfn._xlws.FILTER(L:L,J:J=B90))))</f>
        <v/>
      </c>
      <c r="E90" s="1" t="str">
        <f t="shared" si="16"/>
        <v/>
      </c>
      <c r="G90" s="9" t="str">
        <f t="shared" si="12"/>
        <v/>
      </c>
      <c r="H90" s="9" t="str">
        <f t="shared" si="13"/>
        <v/>
      </c>
      <c r="I90" s="9" t="str">
        <f>IF(J90="","",IFERROR(_xlfn.XMATCH(L90,resources[Resource])&gt;0,FALSE))</f>
        <v/>
      </c>
      <c r="N90" s="12" t="str">
        <f t="shared" si="17"/>
        <v/>
      </c>
      <c r="O90" s="12" t="str">
        <f t="shared" si="17"/>
        <v/>
      </c>
      <c r="P90" s="12" t="str">
        <f t="shared" si="17"/>
        <v/>
      </c>
      <c r="Q90" s="12" t="str">
        <f t="shared" si="17"/>
        <v/>
      </c>
    </row>
    <row r="91" spans="1:17" x14ac:dyDescent="0.5">
      <c r="A91" s="16" t="str">
        <f t="shared" si="14"/>
        <v/>
      </c>
      <c r="B91" s="10"/>
      <c r="C91" s="1" t="str">
        <f t="shared" si="15"/>
        <v/>
      </c>
      <c r="D91" s="1" t="str" cm="1">
        <f t="array" ref="D91">IF(B91="","",COUNTA(_xlfn.UNIQUE(_xlfn._xlws.FILTER(L:L,J:J=B91))))</f>
        <v/>
      </c>
      <c r="E91" s="1" t="str">
        <f t="shared" si="16"/>
        <v/>
      </c>
      <c r="G91" s="9" t="str">
        <f t="shared" si="12"/>
        <v/>
      </c>
      <c r="H91" s="9" t="str">
        <f t="shared" si="13"/>
        <v/>
      </c>
      <c r="I91" s="9" t="str">
        <f>IF(J91="","",IFERROR(_xlfn.XMATCH(L91,resources[Resource])&gt;0,FALSE))</f>
        <v/>
      </c>
      <c r="N91" s="12" t="str">
        <f t="shared" si="17"/>
        <v/>
      </c>
      <c r="O91" s="12" t="str">
        <f t="shared" si="17"/>
        <v/>
      </c>
      <c r="P91" s="12" t="str">
        <f t="shared" si="17"/>
        <v/>
      </c>
      <c r="Q91" s="12" t="str">
        <f t="shared" si="17"/>
        <v/>
      </c>
    </row>
    <row r="92" spans="1:17" x14ac:dyDescent="0.5">
      <c r="A92" s="16" t="str">
        <f t="shared" si="14"/>
        <v/>
      </c>
      <c r="B92" s="10"/>
      <c r="C92" s="1" t="str">
        <f t="shared" si="15"/>
        <v/>
      </c>
      <c r="D92" s="1" t="str" cm="1">
        <f t="array" ref="D92">IF(B92="","",COUNTA(_xlfn.UNIQUE(_xlfn._xlws.FILTER(L:L,J:J=B92))))</f>
        <v/>
      </c>
      <c r="E92" s="1" t="str">
        <f t="shared" si="16"/>
        <v/>
      </c>
      <c r="G92" s="9" t="str">
        <f t="shared" si="12"/>
        <v/>
      </c>
      <c r="H92" s="9" t="str">
        <f t="shared" si="13"/>
        <v/>
      </c>
      <c r="I92" s="9" t="str">
        <f>IF(J92="","",IFERROR(_xlfn.XMATCH(L92,resources[Resource])&gt;0,FALSE))</f>
        <v/>
      </c>
      <c r="N92" s="12" t="str">
        <f t="shared" si="17"/>
        <v/>
      </c>
      <c r="O92" s="12" t="str">
        <f t="shared" si="17"/>
        <v/>
      </c>
      <c r="P92" s="12" t="str">
        <f t="shared" si="17"/>
        <v/>
      </c>
      <c r="Q92" s="12" t="str">
        <f t="shared" si="17"/>
        <v/>
      </c>
    </row>
    <row r="93" spans="1:17" x14ac:dyDescent="0.5">
      <c r="A93" s="16" t="str">
        <f t="shared" si="14"/>
        <v/>
      </c>
      <c r="B93" s="10"/>
      <c r="C93" s="1" t="str">
        <f t="shared" si="15"/>
        <v/>
      </c>
      <c r="D93" s="1" t="str" cm="1">
        <f t="array" ref="D93">IF(B93="","",COUNTA(_xlfn.UNIQUE(_xlfn._xlws.FILTER(L:L,J:J=B93))))</f>
        <v/>
      </c>
      <c r="E93" s="1" t="str">
        <f t="shared" si="16"/>
        <v/>
      </c>
      <c r="G93" s="9" t="str">
        <f t="shared" si="12"/>
        <v/>
      </c>
      <c r="H93" s="9" t="str">
        <f t="shared" si="13"/>
        <v/>
      </c>
      <c r="I93" s="9" t="str">
        <f>IF(J93="","",IFERROR(_xlfn.XMATCH(L93,resources[Resource])&gt;0,FALSE))</f>
        <v/>
      </c>
      <c r="N93" s="12" t="str">
        <f t="shared" si="17"/>
        <v/>
      </c>
      <c r="O93" s="12" t="str">
        <f t="shared" si="17"/>
        <v/>
      </c>
      <c r="P93" s="12" t="str">
        <f t="shared" si="17"/>
        <v/>
      </c>
      <c r="Q93" s="12" t="str">
        <f t="shared" si="17"/>
        <v/>
      </c>
    </row>
    <row r="94" spans="1:17" x14ac:dyDescent="0.5">
      <c r="A94" s="16" t="str">
        <f t="shared" si="14"/>
        <v/>
      </c>
      <c r="B94" s="10"/>
      <c r="C94" s="1" t="str">
        <f t="shared" si="15"/>
        <v/>
      </c>
      <c r="D94" s="1" t="str" cm="1">
        <f t="array" ref="D94">IF(B94="","",COUNTA(_xlfn.UNIQUE(_xlfn._xlws.FILTER(L:L,J:J=B94))))</f>
        <v/>
      </c>
      <c r="E94" s="1" t="str">
        <f t="shared" si="16"/>
        <v/>
      </c>
      <c r="G94" s="9" t="str">
        <f t="shared" si="12"/>
        <v/>
      </c>
      <c r="H94" s="9" t="str">
        <f t="shared" si="13"/>
        <v/>
      </c>
      <c r="I94" s="9" t="str">
        <f>IF(J94="","",IFERROR(_xlfn.XMATCH(L94,resources[Resource])&gt;0,FALSE))</f>
        <v/>
      </c>
      <c r="N94" s="12" t="str">
        <f t="shared" si="17"/>
        <v/>
      </c>
      <c r="O94" s="12" t="str">
        <f t="shared" si="17"/>
        <v/>
      </c>
      <c r="P94" s="12" t="str">
        <f t="shared" si="17"/>
        <v/>
      </c>
      <c r="Q94" s="12" t="str">
        <f t="shared" si="17"/>
        <v/>
      </c>
    </row>
    <row r="95" spans="1:17" x14ac:dyDescent="0.5">
      <c r="A95" s="16" t="str">
        <f t="shared" si="14"/>
        <v/>
      </c>
      <c r="B95" s="10"/>
      <c r="C95" s="1" t="str">
        <f t="shared" si="15"/>
        <v/>
      </c>
      <c r="D95" s="1" t="str" cm="1">
        <f t="array" ref="D95">IF(B95="","",COUNTA(_xlfn.UNIQUE(_xlfn._xlws.FILTER(L:L,J:J=B95))))</f>
        <v/>
      </c>
      <c r="E95" s="1" t="str">
        <f t="shared" si="16"/>
        <v/>
      </c>
      <c r="G95" s="9" t="str">
        <f t="shared" si="12"/>
        <v/>
      </c>
      <c r="H95" s="9" t="str">
        <f t="shared" si="13"/>
        <v/>
      </c>
      <c r="I95" s="9" t="str">
        <f>IF(J95="","",IFERROR(_xlfn.XMATCH(L95,resources[Resource])&gt;0,FALSE))</f>
        <v/>
      </c>
      <c r="N95" s="12" t="str">
        <f t="shared" si="17"/>
        <v/>
      </c>
      <c r="O95" s="12" t="str">
        <f t="shared" si="17"/>
        <v/>
      </c>
      <c r="P95" s="12" t="str">
        <f t="shared" si="17"/>
        <v/>
      </c>
      <c r="Q95" s="12" t="str">
        <f t="shared" si="17"/>
        <v/>
      </c>
    </row>
    <row r="96" spans="1:17" x14ac:dyDescent="0.5">
      <c r="A96" s="16" t="str">
        <f t="shared" si="14"/>
        <v/>
      </c>
      <c r="B96" s="10"/>
      <c r="C96" s="1" t="str">
        <f t="shared" si="15"/>
        <v/>
      </c>
      <c r="D96" s="1" t="str" cm="1">
        <f t="array" ref="D96">IF(B96="","",COUNTA(_xlfn.UNIQUE(_xlfn._xlws.FILTER(L:L,J:J=B96))))</f>
        <v/>
      </c>
      <c r="E96" s="1" t="str">
        <f t="shared" si="16"/>
        <v/>
      </c>
      <c r="G96" s="9" t="str">
        <f t="shared" si="12"/>
        <v/>
      </c>
      <c r="H96" s="9" t="str">
        <f t="shared" si="13"/>
        <v/>
      </c>
      <c r="I96" s="9" t="str">
        <f>IF(J96="","",IFERROR(_xlfn.XMATCH(L96,resources[Resource])&gt;0,FALSE))</f>
        <v/>
      </c>
      <c r="N96" s="12" t="str">
        <f t="shared" si="17"/>
        <v/>
      </c>
      <c r="O96" s="12" t="str">
        <f t="shared" si="17"/>
        <v/>
      </c>
      <c r="P96" s="12" t="str">
        <f t="shared" si="17"/>
        <v/>
      </c>
      <c r="Q96" s="12" t="str">
        <f t="shared" si="17"/>
        <v/>
      </c>
    </row>
    <row r="97" spans="1:17" x14ac:dyDescent="0.5">
      <c r="A97" s="16" t="str">
        <f t="shared" si="14"/>
        <v/>
      </c>
      <c r="B97" s="10"/>
      <c r="C97" s="1" t="str">
        <f t="shared" si="15"/>
        <v/>
      </c>
      <c r="D97" s="1" t="str" cm="1">
        <f t="array" ref="D97">IF(B97="","",COUNTA(_xlfn.UNIQUE(_xlfn._xlws.FILTER(L:L,J:J=B97))))</f>
        <v/>
      </c>
      <c r="E97" s="1" t="str">
        <f t="shared" si="16"/>
        <v/>
      </c>
      <c r="G97" s="9" t="str">
        <f t="shared" si="12"/>
        <v/>
      </c>
      <c r="H97" s="9" t="str">
        <f t="shared" si="13"/>
        <v/>
      </c>
      <c r="I97" s="9" t="str">
        <f>IF(J97="","",IFERROR(_xlfn.XMATCH(L97,resources[Resource])&gt;0,FALSE))</f>
        <v/>
      </c>
      <c r="N97" s="12" t="str">
        <f t="shared" si="17"/>
        <v/>
      </c>
      <c r="O97" s="12" t="str">
        <f t="shared" si="17"/>
        <v/>
      </c>
      <c r="P97" s="12" t="str">
        <f t="shared" si="17"/>
        <v/>
      </c>
      <c r="Q97" s="12" t="str">
        <f t="shared" si="17"/>
        <v/>
      </c>
    </row>
    <row r="98" spans="1:17" x14ac:dyDescent="0.5">
      <c r="A98" s="16" t="str">
        <f t="shared" si="14"/>
        <v/>
      </c>
      <c r="B98" s="10"/>
      <c r="C98" s="1" t="str">
        <f t="shared" si="15"/>
        <v/>
      </c>
      <c r="D98" s="1" t="str" cm="1">
        <f t="array" ref="D98">IF(B98="","",COUNTA(_xlfn.UNIQUE(_xlfn._xlws.FILTER(L:L,J:J=B98))))</f>
        <v/>
      </c>
      <c r="E98" s="1" t="str">
        <f t="shared" si="16"/>
        <v/>
      </c>
      <c r="G98" s="9" t="str">
        <f t="shared" si="12"/>
        <v/>
      </c>
      <c r="H98" s="9" t="str">
        <f t="shared" si="13"/>
        <v/>
      </c>
      <c r="I98" s="9" t="str">
        <f>IF(J98="","",IFERROR(_xlfn.XMATCH(L98,resources[Resource])&gt;0,FALSE))</f>
        <v/>
      </c>
      <c r="N98" s="12" t="str">
        <f t="shared" si="17"/>
        <v/>
      </c>
      <c r="O98" s="12" t="str">
        <f t="shared" si="17"/>
        <v/>
      </c>
      <c r="P98" s="12" t="str">
        <f t="shared" si="17"/>
        <v/>
      </c>
      <c r="Q98" s="12" t="str">
        <f t="shared" si="17"/>
        <v/>
      </c>
    </row>
    <row r="99" spans="1:17" x14ac:dyDescent="0.5">
      <c r="A99" s="16" t="str">
        <f t="shared" si="14"/>
        <v/>
      </c>
      <c r="B99" s="10"/>
      <c r="C99" s="1" t="str">
        <f t="shared" si="15"/>
        <v/>
      </c>
      <c r="D99" s="1" t="str" cm="1">
        <f t="array" ref="D99">IF(B99="","",COUNTA(_xlfn.UNIQUE(_xlfn._xlws.FILTER(L:L,J:J=B99))))</f>
        <v/>
      </c>
      <c r="E99" s="1" t="str">
        <f t="shared" si="16"/>
        <v/>
      </c>
      <c r="G99" s="9" t="str">
        <f t="shared" si="12"/>
        <v/>
      </c>
      <c r="H99" s="9" t="str">
        <f t="shared" si="13"/>
        <v/>
      </c>
      <c r="I99" s="9" t="str">
        <f>IF(J99="","",IFERROR(_xlfn.XMATCH(L99,resources[Resource])&gt;0,FALSE))</f>
        <v/>
      </c>
      <c r="N99" s="12" t="str">
        <f t="shared" si="17"/>
        <v/>
      </c>
      <c r="O99" s="12" t="str">
        <f t="shared" si="17"/>
        <v/>
      </c>
      <c r="P99" s="12" t="str">
        <f t="shared" si="17"/>
        <v/>
      </c>
      <c r="Q99" s="12" t="str">
        <f t="shared" si="17"/>
        <v/>
      </c>
    </row>
    <row r="100" spans="1:17" x14ac:dyDescent="0.5">
      <c r="A100" s="16" t="str">
        <f t="shared" si="14"/>
        <v/>
      </c>
      <c r="B100" s="10"/>
      <c r="C100" s="1" t="str">
        <f t="shared" si="15"/>
        <v/>
      </c>
      <c r="D100" s="1" t="str" cm="1">
        <f t="array" ref="D100">IF(B100="","",COUNTA(_xlfn.UNIQUE(_xlfn._xlws.FILTER(L:L,J:J=B100))))</f>
        <v/>
      </c>
      <c r="E100" s="1" t="str">
        <f t="shared" si="16"/>
        <v/>
      </c>
      <c r="G100" s="9" t="str">
        <f t="shared" si="12"/>
        <v/>
      </c>
      <c r="H100" s="9" t="str">
        <f t="shared" si="13"/>
        <v/>
      </c>
      <c r="I100" s="9" t="str">
        <f>IF(J100="","",IFERROR(_xlfn.XMATCH(L100,resources[Resource])&gt;0,FALSE))</f>
        <v/>
      </c>
      <c r="N100" s="12" t="str">
        <f t="shared" si="17"/>
        <v/>
      </c>
      <c r="O100" s="12" t="str">
        <f t="shared" si="17"/>
        <v/>
      </c>
      <c r="P100" s="12" t="str">
        <f t="shared" si="17"/>
        <v/>
      </c>
      <c r="Q100" s="12" t="str">
        <f t="shared" si="17"/>
        <v/>
      </c>
    </row>
    <row r="101" spans="1:17" x14ac:dyDescent="0.5">
      <c r="A101" s="16" t="str">
        <f t="shared" si="14"/>
        <v/>
      </c>
      <c r="B101" s="10"/>
      <c r="C101" s="1" t="str">
        <f t="shared" si="15"/>
        <v/>
      </c>
      <c r="D101" s="1" t="str" cm="1">
        <f t="array" ref="D101">IF(B101="","",COUNTA(_xlfn.UNIQUE(_xlfn._xlws.FILTER(L:L,J:J=B101))))</f>
        <v/>
      </c>
      <c r="E101" s="1" t="str">
        <f t="shared" si="16"/>
        <v/>
      </c>
      <c r="G101" s="9" t="str">
        <f t="shared" si="12"/>
        <v/>
      </c>
      <c r="H101" s="9" t="str">
        <f t="shared" si="13"/>
        <v/>
      </c>
      <c r="I101" s="9" t="str">
        <f>IF(J101="","",IFERROR(_xlfn.XMATCH(L101,resources[Resource])&gt;0,FALSE))</f>
        <v/>
      </c>
      <c r="N101" s="12" t="str">
        <f t="shared" si="17"/>
        <v/>
      </c>
      <c r="O101" s="12" t="str">
        <f t="shared" si="17"/>
        <v/>
      </c>
      <c r="P101" s="12" t="str">
        <f t="shared" si="17"/>
        <v/>
      </c>
      <c r="Q101" s="12" t="str">
        <f t="shared" si="17"/>
        <v/>
      </c>
    </row>
    <row r="102" spans="1:17" x14ac:dyDescent="0.5">
      <c r="A102" s="16" t="str">
        <f t="shared" si="14"/>
        <v/>
      </c>
      <c r="B102" s="10"/>
      <c r="C102" s="1" t="str">
        <f t="shared" si="15"/>
        <v/>
      </c>
      <c r="D102" s="1" t="str" cm="1">
        <f t="array" ref="D102">IF(B102="","",COUNTA(_xlfn.UNIQUE(_xlfn._xlws.FILTER(L:L,J:J=B102))))</f>
        <v/>
      </c>
      <c r="E102" s="1" t="str">
        <f t="shared" si="16"/>
        <v/>
      </c>
      <c r="G102" s="9" t="str">
        <f t="shared" si="12"/>
        <v/>
      </c>
      <c r="H102" s="9" t="str">
        <f t="shared" si="13"/>
        <v/>
      </c>
      <c r="I102" s="9" t="str">
        <f>IF(J102="","",IFERROR(_xlfn.XMATCH(L102,resources[Resource])&gt;0,FALSE))</f>
        <v/>
      </c>
      <c r="N102" s="12" t="str">
        <f t="shared" si="17"/>
        <v/>
      </c>
      <c r="O102" s="12" t="str">
        <f t="shared" si="17"/>
        <v/>
      </c>
      <c r="P102" s="12" t="str">
        <f t="shared" si="17"/>
        <v/>
      </c>
      <c r="Q102" s="12" t="str">
        <f t="shared" si="17"/>
        <v/>
      </c>
    </row>
    <row r="103" spans="1:17" x14ac:dyDescent="0.5">
      <c r="A103" s="16" t="str">
        <f t="shared" si="14"/>
        <v/>
      </c>
      <c r="C103" s="1" t="str" cm="1">
        <f t="array" ref="C103">IF($B103="","",COUNTA(_xlfn.UNIQUE(_xlfn._xlws.FILTER($K:$K,$B103=$J:$J))))</f>
        <v/>
      </c>
      <c r="D103" s="1" t="str" cm="1">
        <f t="array" ref="D103">IF(B103="","",COUNTA(_xlfn.UNIQUE(_xlfn._xlws.FILTER(L:L,J:J=B103))))</f>
        <v/>
      </c>
      <c r="E103" s="1" t="str">
        <f t="shared" si="16"/>
        <v/>
      </c>
    </row>
  </sheetData>
  <sheetProtection sheet="1" autoFilter="0"/>
  <autoFilter ref="J1:M1" xr:uid="{5EFD0D5D-98EC-4937-9D38-F866D0CAEF0A}"/>
  <conditionalFormatting sqref="A1:C1">
    <cfRule type="expression" dxfId="30" priority="16" stopIfTrue="1">
      <formula>AND(ROW()=1,A1&lt;&gt;"")</formula>
    </cfRule>
  </conditionalFormatting>
  <conditionalFormatting sqref="B5:E1048576">
    <cfRule type="expression" dxfId="29" priority="17">
      <formula>B5&lt;&gt;""</formula>
    </cfRule>
  </conditionalFormatting>
  <conditionalFormatting sqref="C5:C10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{4C46507E-8D93-4860-90DE-288619D5BF0A}</x14:id>
        </ext>
      </extLst>
    </cfRule>
  </conditionalFormatting>
  <conditionalFormatting sqref="D5:D10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{2867FC9B-65E7-4A57-BB95-F6ED75541111}</x14:id>
        </ext>
      </extLst>
    </cfRule>
  </conditionalFormatting>
  <conditionalFormatting sqref="E5:E10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{84F479E5-2716-48A2-BAF1-DAE3FA90018D}</x14:id>
        </ext>
      </extLst>
    </cfRule>
  </conditionalFormatting>
  <conditionalFormatting sqref="F1">
    <cfRule type="expression" dxfId="28" priority="27" stopIfTrue="1">
      <formula>AND(ROW()=1,F1&lt;&gt;"")</formula>
    </cfRule>
  </conditionalFormatting>
  <conditionalFormatting sqref="J1:L1 J103:L1048576 R103:AF1048576">
    <cfRule type="expression" dxfId="27" priority="14">
      <formula>AND(MOD(ROW(),2)=1,J$1&lt;&gt;"",$J1&lt;&gt;"")</formula>
    </cfRule>
    <cfRule type="expression" dxfId="26" priority="15">
      <formula>AND(MOD(ROW(),2)=0,J$1&lt;&gt;"",$J1&lt;&gt;"")</formula>
    </cfRule>
  </conditionalFormatting>
  <conditionalFormatting sqref="J2:L102">
    <cfRule type="expression" dxfId="25" priority="5">
      <formula>AND(MOD(ROW(),2)=1,J$1&lt;&gt;"",$J2&lt;&gt;"")</formula>
    </cfRule>
    <cfRule type="expression" dxfId="24" priority="6">
      <formula>AND(MOD(ROW(),2)=0,J$1&lt;&gt;"",$J2&lt;&gt;"")</formula>
    </cfRule>
  </conditionalFormatting>
  <conditionalFormatting sqref="J1:L1 R1:XFD1">
    <cfRule type="expression" dxfId="23" priority="13" stopIfTrue="1">
      <formula>AND(ROW()=1,J1&lt;&gt;"")</formula>
    </cfRule>
  </conditionalFormatting>
  <conditionalFormatting sqref="R1:AF102">
    <cfRule type="expression" dxfId="22" priority="28">
      <formula>AND(MOD(ROW(),2)=1,R$1&lt;&gt;"",$J1&lt;&gt;"")</formula>
    </cfRule>
    <cfRule type="expression" dxfId="21" priority="29">
      <formula>AND(MOD(ROW(),2)=0,R$1&lt;&gt;"",$J1&lt;&gt;"")</formula>
    </cfRule>
  </conditionalFormatting>
  <conditionalFormatting sqref="L1:L1048576">
    <cfRule type="expression" dxfId="17" priority="4">
      <formula>$I1=FALSE</formula>
    </cfRule>
  </conditionalFormatting>
  <conditionalFormatting sqref="M1:Q1048576">
    <cfRule type="expression" dxfId="20" priority="2">
      <formula>AND(MOD(ROW(),2)=1,M$1&lt;&gt;"",$J1&lt;&gt;"")</formula>
    </cfRule>
  </conditionalFormatting>
  <conditionalFormatting sqref="M1:Q1048576">
    <cfRule type="expression" dxfId="19" priority="3">
      <formula>AND(MOD(ROW(),2)=0,M$1&lt;&gt;"",$J1&lt;&gt;"")</formula>
    </cfRule>
  </conditionalFormatting>
  <conditionalFormatting sqref="M1:Q1">
    <cfRule type="expression" dxfId="18" priority="1" stopIfTrue="1">
      <formula>AND(ROW()=1,M1&lt;&gt;"")</formula>
    </cfRule>
  </conditionalFormatting>
  <dataValidations count="3">
    <dataValidation type="list" allowBlank="1" showInputMessage="1" showErrorMessage="1" sqref="E2" xr:uid="{FCE49DE0-EE11-405E-9666-30095A0A7128}">
      <formula1>"On,Off"</formula1>
    </dataValidation>
    <dataValidation type="list" allowBlank="1" showInputMessage="1" showErrorMessage="1" sqref="J2:L1048576" xr:uid="{D96A4562-4D60-4ABB-9D92-88BB7D51F8A4}">
      <formula1>_xlfn.ANCHORARRAY(XEP$1)</formula1>
    </dataValidation>
    <dataValidation allowBlank="1" showInputMessage="1" showErrorMessage="1" errorTitle="Undefined Task" error="Once you enter your task name into the &quot;Available Tasks&quot; table on the left, it will appear in this list.  " sqref="J1:L1" xr:uid="{33A87B50-C10E-45EF-A7C1-D845B5AA7E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46507E-8D93-4860-90DE-288619D5BF0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867FC9B-65E7-4A57-BB95-F6ED755411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84F479E5-2716-48A2-BAF1-DAE3FA90018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E990-9D54-4CFB-ACE4-F99759E97468}">
  <sheetPr>
    <tabColor theme="1"/>
  </sheetPr>
  <dimension ref="A1:V60"/>
  <sheetViews>
    <sheetView workbookViewId="0">
      <selection activeCell="B12" sqref="B12:C12"/>
    </sheetView>
  </sheetViews>
  <sheetFormatPr defaultRowHeight="14.35" x14ac:dyDescent="0.5"/>
  <cols>
    <col min="1" max="1" width="7.52734375" bestFit="1" customWidth="1"/>
    <col min="2" max="2" width="13.1171875" customWidth="1"/>
    <col min="3" max="3" width="12.87890625" bestFit="1" customWidth="1"/>
    <col min="4" max="4" width="8.29296875" bestFit="1" customWidth="1"/>
    <col min="5" max="6" width="8.29296875" customWidth="1"/>
    <col min="8" max="8" width="8.29296875" bestFit="1" customWidth="1"/>
    <col min="9" max="9" width="5.52734375" bestFit="1" customWidth="1"/>
    <col min="10" max="10" width="15.87890625" bestFit="1" customWidth="1"/>
    <col min="11" max="11" width="17.9375" bestFit="1" customWidth="1"/>
    <col min="12" max="12" width="13.8203125" bestFit="1" customWidth="1"/>
    <col min="13" max="13" width="16.87890625" bestFit="1" customWidth="1"/>
    <col min="14" max="14" width="7.29296875" bestFit="1" customWidth="1"/>
    <col min="15" max="15" width="8.234375" bestFit="1" customWidth="1"/>
    <col min="16" max="16" width="6.46875" bestFit="1" customWidth="1"/>
    <col min="17" max="17" width="6.234375" bestFit="1" customWidth="1"/>
  </cols>
  <sheetData>
    <row r="1" spans="1:22" x14ac:dyDescent="0.5">
      <c r="A1" t="s">
        <v>76</v>
      </c>
      <c r="B1" t="s">
        <v>10</v>
      </c>
      <c r="C1" t="s">
        <v>63</v>
      </c>
      <c r="D1" t="s">
        <v>11</v>
      </c>
      <c r="F1" t="str" cm="1">
        <f t="array" ref="F1:F2">_xlfn.SORTBY(pillarSummary[Worksheet],pillarSummary[Order])</f>
        <v>Hardware</v>
      </c>
      <c r="H1" t="str" cm="1">
        <f t="array" aca="1" ref="H1:Q60" ca="1">_xlfn.VSTACK(
IFERROR(_xlfn._xlws.FILTER(INDIRECT("'"&amp;F$1&amp;"'!G1:P102"),INDIRECT("'"&amp;F$1&amp;"'!G1:G102")&lt;&gt;""),""),
IFERROR(_xlfn._xlws.FILTER(INDIRECT("'"&amp;F$2&amp;"'!G1:P102"),INDIRECT("'"&amp;F$2&amp;"'!G1:G102")&lt;&gt;""),""),
IFERROR(_xlfn._xlws.FILTER(INDIRECT("'"&amp;F$3&amp;"'!G1:P102"),INDIRECT("'"&amp;F$3&amp;"'!G1:G102")&lt;&gt;""),""),
IFERROR(_xlfn._xlws.FILTER(INDIRECT("'"&amp;F$4&amp;"'!G1:P102"),INDIRECT("'"&amp;F$4&amp;"'!G1:G102")&lt;&gt;""),""),
IFERROR(_xlfn._xlws.FILTER(INDIRECT("'"&amp;F$5&amp;"'!G1:P102"),INDIRECT("'"&amp;F$5&amp;"'!G1:G102")&lt;&gt;""),""),
IFERROR(_xlfn._xlws.FILTER(INDIRECT("'"&amp;F$6&amp;"'!G1:P102"),INDIRECT("'"&amp;F$6&amp;"'!G1:G102")&lt;&gt;""),""),
IFERROR(_xlfn._xlws.FILTER(INDIRECT("'"&amp;F$7&amp;"'!G1:P102"),INDIRECT("'"&amp;F$7&amp;"'!G1:G102")&lt;&gt;""),""),
IFERROR(_xlfn._xlws.FILTER(INDIRECT("'"&amp;F$8&amp;"'!G1:P102"),INDIRECT("'"&amp;F$8&amp;"'!G1:G102")&lt;&gt;""),""),
IFERROR(_xlfn._xlws.FILTER(INDIRECT("'"&amp;F$9&amp;"'!G1:P102"),INDIRECT("'"&amp;F$9&amp;"'!G1:G102")&lt;&gt;""),""),
IFERROR(_xlfn._xlws.FILTER(INDIRECT("'"&amp;F$10&amp;"'!G1:P102"),INDIRECT("'"&amp;F$10&amp;"'!G1:G102")&lt;&gt;""),""),
IFERROR(_xlfn._xlws.FILTER(INDIRECT("'"&amp;F$11&amp;"'!G1:P102"),INDIRECT("'"&amp;F$11&amp;"'!G1:G102")&lt;&gt;""),""),
IFERROR(_xlfn._xlws.FILTER(INDIRECT("'"&amp;F$12&amp;"'!G1:P102"),INDIRECT("'"&amp;F$12&amp;"'!G1:G102")&lt;&gt;""),""),
IFERROR(_xlfn._xlws.FILTER(INDIRECT("'"&amp;F$13&amp;"'!G1:P102"),INDIRECT("'"&amp;F$13&amp;"'!G1:G102")&lt;&gt;""),"")
)</f>
        <v>pillar</v>
      </c>
      <c r="I1" t="str">
        <f ca="1"/>
        <v>phase</v>
      </c>
      <c r="J1" t="str">
        <f ca="1"/>
        <v>defined</v>
      </c>
      <c r="K1" t="str">
        <f ca="1"/>
        <v>Task</v>
      </c>
      <c r="L1" t="str">
        <f ca="1"/>
        <v>Subtask</v>
      </c>
      <c r="M1" t="str">
        <f ca="1"/>
        <v>Resource</v>
      </c>
      <c r="N1" t="str">
        <f ca="1"/>
        <v>qty</v>
      </c>
      <c r="O1" t="str">
        <f ca="1"/>
        <v>Establish</v>
      </c>
      <c r="P1" t="str">
        <f ca="1"/>
        <v>Evolve</v>
      </c>
      <c r="Q1" t="str">
        <f ca="1"/>
        <v>Grow</v>
      </c>
      <c r="R1" t="s">
        <v>66</v>
      </c>
      <c r="S1" t="str" cm="1">
        <f t="array" ref="S1:V1">TRANSPOSE(phases[Phase])</f>
        <v>Establish</v>
      </c>
      <c r="T1" t="str">
        <v>Evolve</v>
      </c>
      <c r="U1" t="str">
        <v>Grow</v>
      </c>
      <c r="V1" t="str">
        <v>Mature</v>
      </c>
    </row>
    <row r="2" spans="1:22" x14ac:dyDescent="0.5">
      <c r="A2">
        <v>1</v>
      </c>
      <c r="B2" t="s">
        <v>25</v>
      </c>
      <c r="C2" s="15" t="str" cm="1">
        <f t="array" aca="1" ref="C2" ca="1">IFERROR(INDIRECT("'"&amp;pillarSummary[[#This Row],[Worksheet]]&amp;"'!B2"),"enter valid worksheet name")</f>
        <v>Hardware</v>
      </c>
      <c r="D2" s="15">
        <f ca="1">COUNTA(_xlfn.UNIQUE(INDIRECT("'"&amp;pillarSummary[[#This Row],[Worksheet]]&amp;"'!B5:B1000")))-1</f>
        <v>6</v>
      </c>
      <c r="E2" s="15"/>
      <c r="F2" s="15" t="str">
        <v>Software</v>
      </c>
      <c r="H2" t="str">
        <f ca="1"/>
        <v>Hardware</v>
      </c>
      <c r="I2" t="str">
        <f ca="1"/>
        <v>On</v>
      </c>
      <c r="J2" t="b">
        <f ca="1"/>
        <v>1</v>
      </c>
      <c r="K2" t="str">
        <f ca="1"/>
        <v>Ideation</v>
      </c>
      <c r="L2" t="str">
        <f ca="1"/>
        <v>Product Experience</v>
      </c>
      <c r="M2" t="str">
        <f ca="1"/>
        <v>Product Manager</v>
      </c>
      <c r="N2">
        <f ca="1"/>
        <v>0.75</v>
      </c>
      <c r="O2">
        <f ca="1"/>
        <v>0.75</v>
      </c>
      <c r="P2">
        <f ca="1"/>
        <v>0.75</v>
      </c>
      <c r="Q2">
        <f ca="1"/>
        <v>0.75</v>
      </c>
      <c r="R2">
        <f ca="1">IFERROR(IF($H2="","",_xlfn.XLOOKUP($M2,resources[Resource],resources[estPerUnit],""))*N2,"")</f>
        <v>112500</v>
      </c>
      <c r="S2">
        <f ca="1">IFERROR(IF($H2="","",_xlfn.XLOOKUP($M2,resources[Resource],resources[estPerUnit],""))*N2,"")</f>
        <v>112500</v>
      </c>
      <c r="T2">
        <f ca="1">IFERROR(IF($H2="","",_xlfn.XLOOKUP($M2,resources[Resource],resources[estPerUnit],""))*O2,"")</f>
        <v>112500</v>
      </c>
      <c r="U2">
        <f ca="1">IFERROR(IF($H2="","",_xlfn.XLOOKUP($M2,resources[Resource],resources[estPerUnit],""))*P2,"")</f>
        <v>112500</v>
      </c>
      <c r="V2">
        <f ca="1">IFERROR(IF($H2="","",_xlfn.XLOOKUP($M2,resources[Resource],resources[estPerUnit],""))*Q2,"")</f>
        <v>112500</v>
      </c>
    </row>
    <row r="3" spans="1:22" x14ac:dyDescent="0.5">
      <c r="A3">
        <v>2</v>
      </c>
      <c r="B3" t="s">
        <v>26</v>
      </c>
      <c r="C3" s="15" t="str" cm="1">
        <f t="array" aca="1" ref="C3" ca="1">IFERROR(INDIRECT("'"&amp;pillarSummary[[#This Row],[Worksheet]]&amp;"'!B2"),"enter valid worksheet name")</f>
        <v>Software</v>
      </c>
      <c r="D3" s="15">
        <f ca="1">COUNTA(_xlfn.UNIQUE(INDIRECT("'"&amp;pillarSummary[[#This Row],[Worksheet]]&amp;"'!B5:B1000")))-1</f>
        <v>6</v>
      </c>
      <c r="E3" s="15"/>
      <c r="F3" s="15"/>
      <c r="H3" t="str">
        <f ca="1"/>
        <v>Hardware</v>
      </c>
      <c r="I3" t="str">
        <f ca="1"/>
        <v>On</v>
      </c>
      <c r="J3" t="b">
        <f ca="1"/>
        <v>1</v>
      </c>
      <c r="K3" t="str">
        <f ca="1"/>
        <v>Ideation</v>
      </c>
      <c r="L3" t="str">
        <f ca="1"/>
        <v>Feasibility</v>
      </c>
      <c r="M3" t="str">
        <f ca="1"/>
        <v>Marketer</v>
      </c>
      <c r="N3">
        <f ca="1"/>
        <v>0.3</v>
      </c>
      <c r="O3">
        <f ca="1"/>
        <v>0.3</v>
      </c>
      <c r="P3">
        <f ca="1"/>
        <v>0.3</v>
      </c>
      <c r="Q3">
        <f ca="1"/>
        <v>0.3</v>
      </c>
      <c r="R3">
        <f ca="1">IFERROR(IF($H3="","",_xlfn.XLOOKUP($M3,resources[Resource],resources[estPerUnit],""))*N3,"")</f>
        <v>30000</v>
      </c>
      <c r="S3">
        <f ca="1">IFERROR(IF($H3="","",_xlfn.XLOOKUP($M3,resources[Resource],resources[estPerUnit],""))*N3,"")</f>
        <v>30000</v>
      </c>
      <c r="T3">
        <f ca="1">IFERROR(IF($H3="","",_xlfn.XLOOKUP($M3,resources[Resource],resources[estPerUnit],""))*O3,"")</f>
        <v>30000</v>
      </c>
      <c r="U3">
        <f ca="1">IFERROR(IF($H3="","",_xlfn.XLOOKUP($M3,resources[Resource],resources[estPerUnit],""))*P3,"")</f>
        <v>30000</v>
      </c>
      <c r="V3">
        <f ca="1">IFERROR(IF($H3="","",_xlfn.XLOOKUP($M3,resources[Resource],resources[estPerUnit],""))*Q3,"")</f>
        <v>30000</v>
      </c>
    </row>
    <row r="4" spans="1:22" x14ac:dyDescent="0.5">
      <c r="E4" s="23"/>
      <c r="F4" s="23"/>
      <c r="H4" t="str">
        <f ca="1"/>
        <v>Hardware</v>
      </c>
      <c r="I4" t="str">
        <f ca="1"/>
        <v>On</v>
      </c>
      <c r="J4" t="b">
        <f ca="1"/>
        <v>1</v>
      </c>
      <c r="K4" t="str">
        <f ca="1"/>
        <v>Ideation</v>
      </c>
      <c r="L4" t="str">
        <f ca="1"/>
        <v>Finance Support</v>
      </c>
      <c r="M4" t="str">
        <f ca="1"/>
        <v>Finance Analyst</v>
      </c>
      <c r="N4">
        <f ca="1"/>
        <v>0.2</v>
      </c>
      <c r="O4">
        <f ca="1"/>
        <v>0.2</v>
      </c>
      <c r="P4">
        <f ca="1"/>
        <v>0.2</v>
      </c>
      <c r="Q4">
        <f ca="1"/>
        <v>0.2</v>
      </c>
      <c r="R4">
        <f ca="1">IFERROR(IF($H4="","",_xlfn.XLOOKUP($M4,resources[Resource],resources[estPerUnit],""))*N4,"")</f>
        <v>17000</v>
      </c>
      <c r="S4">
        <f ca="1">IFERROR(IF($H4="","",_xlfn.XLOOKUP($M4,resources[Resource],resources[estPerUnit],""))*N4,"")</f>
        <v>17000</v>
      </c>
      <c r="T4">
        <f ca="1">IFERROR(IF($H4="","",_xlfn.XLOOKUP($M4,resources[Resource],resources[estPerUnit],""))*O4,"")</f>
        <v>17000</v>
      </c>
      <c r="U4">
        <f ca="1">IFERROR(IF($H4="","",_xlfn.XLOOKUP($M4,resources[Resource],resources[estPerUnit],""))*P4,"")</f>
        <v>17000</v>
      </c>
      <c r="V4">
        <f ca="1">IFERROR(IF($H4="","",_xlfn.XLOOKUP($M4,resources[Resource],resources[estPerUnit],""))*Q4,"")</f>
        <v>17000</v>
      </c>
    </row>
    <row r="5" spans="1:22" x14ac:dyDescent="0.5">
      <c r="H5" t="str">
        <f ca="1"/>
        <v>Hardware</v>
      </c>
      <c r="I5" t="str">
        <f ca="1"/>
        <v>On</v>
      </c>
      <c r="J5" t="b">
        <f ca="1"/>
        <v>1</v>
      </c>
      <c r="K5" t="str">
        <f ca="1"/>
        <v>Ideation</v>
      </c>
      <c r="L5" t="str">
        <f ca="1"/>
        <v>Market Research</v>
      </c>
      <c r="M5" t="str">
        <f ca="1"/>
        <v>Market Analyst</v>
      </c>
      <c r="N5">
        <f ca="1"/>
        <v>0.3</v>
      </c>
      <c r="O5">
        <f ca="1"/>
        <v>0.3</v>
      </c>
      <c r="P5">
        <f ca="1"/>
        <v>0.3</v>
      </c>
      <c r="Q5">
        <f ca="1"/>
        <v>0.3</v>
      </c>
      <c r="R5">
        <f ca="1">IFERROR(IF($H5="","",_xlfn.XLOOKUP($M5,resources[Resource],resources[estPerUnit],""))*N5,"")</f>
        <v>25500</v>
      </c>
      <c r="S5">
        <f ca="1">IFERROR(IF($H5="","",_xlfn.XLOOKUP($M5,resources[Resource],resources[estPerUnit],""))*N5,"")</f>
        <v>25500</v>
      </c>
      <c r="T5">
        <f ca="1">IFERROR(IF($H5="","",_xlfn.XLOOKUP($M5,resources[Resource],resources[estPerUnit],""))*O5,"")</f>
        <v>25500</v>
      </c>
      <c r="U5">
        <f ca="1">IFERROR(IF($H5="","",_xlfn.XLOOKUP($M5,resources[Resource],resources[estPerUnit],""))*P5,"")</f>
        <v>25500</v>
      </c>
      <c r="V5">
        <f ca="1">IFERROR(IF($H5="","",_xlfn.XLOOKUP($M5,resources[Resource],resources[estPerUnit],""))*Q5,"")</f>
        <v>25500</v>
      </c>
    </row>
    <row r="6" spans="1:22" x14ac:dyDescent="0.5">
      <c r="H6" t="str">
        <f ca="1"/>
        <v>Hardware</v>
      </c>
      <c r="I6" t="str">
        <f ca="1"/>
        <v>On</v>
      </c>
      <c r="J6" t="b">
        <f ca="1"/>
        <v>1</v>
      </c>
      <c r="K6" t="str">
        <f ca="1"/>
        <v>Design</v>
      </c>
      <c r="L6" t="str">
        <f ca="1"/>
        <v>Day -1</v>
      </c>
      <c r="M6" t="str">
        <f ca="1"/>
        <v>Offer Analyst</v>
      </c>
      <c r="N6">
        <f ca="1"/>
        <v>0.1</v>
      </c>
      <c r="O6">
        <f ca="1"/>
        <v>0.1</v>
      </c>
      <c r="P6">
        <f ca="1"/>
        <v>0.1</v>
      </c>
      <c r="Q6">
        <f ca="1"/>
        <v>0.1</v>
      </c>
      <c r="R6">
        <f ca="1">IFERROR(IF($H6="","",_xlfn.XLOOKUP($M6,resources[Resource],resources[estPerUnit],""))*N6,"")</f>
        <v>8000</v>
      </c>
      <c r="S6">
        <f ca="1">IFERROR(IF($H6="","",_xlfn.XLOOKUP($M6,resources[Resource],resources[estPerUnit],""))*N6,"")</f>
        <v>8000</v>
      </c>
      <c r="T6">
        <f ca="1">IFERROR(IF($H6="","",_xlfn.XLOOKUP($M6,resources[Resource],resources[estPerUnit],""))*O6,"")</f>
        <v>8000</v>
      </c>
      <c r="U6">
        <f ca="1">IFERROR(IF($H6="","",_xlfn.XLOOKUP($M6,resources[Resource],resources[estPerUnit],""))*P6,"")</f>
        <v>8000</v>
      </c>
      <c r="V6">
        <f ca="1">IFERROR(IF($H6="","",_xlfn.XLOOKUP($M6,resources[Resource],resources[estPerUnit],""))*Q6,"")</f>
        <v>8000</v>
      </c>
    </row>
    <row r="7" spans="1:22" x14ac:dyDescent="0.5">
      <c r="H7" t="str">
        <f ca="1"/>
        <v>Hardware</v>
      </c>
      <c r="I7" t="str">
        <f ca="1"/>
        <v>On</v>
      </c>
      <c r="J7" t="b">
        <f ca="1"/>
        <v>1</v>
      </c>
      <c r="K7" t="str">
        <f ca="1"/>
        <v>Design</v>
      </c>
      <c r="L7" t="str">
        <f ca="1"/>
        <v>Day 0 / Packaging</v>
      </c>
      <c r="M7" t="str">
        <f ca="1"/>
        <v>Logistics Analyst</v>
      </c>
      <c r="N7">
        <f ca="1"/>
        <v>0.2</v>
      </c>
      <c r="O7">
        <f ca="1"/>
        <v>0.2</v>
      </c>
      <c r="P7">
        <f ca="1"/>
        <v>0.2</v>
      </c>
      <c r="Q7">
        <f ca="1"/>
        <v>0.2</v>
      </c>
      <c r="R7">
        <f ca="1">IFERROR(IF($H7="","",_xlfn.XLOOKUP($M7,resources[Resource],resources[estPerUnit],""))*N7,"")</f>
        <v>15000</v>
      </c>
      <c r="S7">
        <f ca="1">IFERROR(IF($H7="","",_xlfn.XLOOKUP($M7,resources[Resource],resources[estPerUnit],""))*N7,"")</f>
        <v>15000</v>
      </c>
      <c r="T7">
        <f ca="1">IFERROR(IF($H7="","",_xlfn.XLOOKUP($M7,resources[Resource],resources[estPerUnit],""))*O7,"")</f>
        <v>15000</v>
      </c>
      <c r="U7">
        <f ca="1">IFERROR(IF($H7="","",_xlfn.XLOOKUP($M7,resources[Resource],resources[estPerUnit],""))*P7,"")</f>
        <v>15000</v>
      </c>
      <c r="V7">
        <f ca="1">IFERROR(IF($H7="","",_xlfn.XLOOKUP($M7,resources[Resource],resources[estPerUnit],""))*Q7,"")</f>
        <v>15000</v>
      </c>
    </row>
    <row r="8" spans="1:22" x14ac:dyDescent="0.5">
      <c r="H8" t="str">
        <f ca="1"/>
        <v>Hardware</v>
      </c>
      <c r="I8" t="str">
        <f ca="1"/>
        <v>On</v>
      </c>
      <c r="J8" t="b">
        <f ca="1"/>
        <v>1</v>
      </c>
      <c r="K8" t="str">
        <f ca="1"/>
        <v>Design</v>
      </c>
      <c r="L8" t="str">
        <f ca="1"/>
        <v>Day 1</v>
      </c>
      <c r="M8" t="str">
        <f ca="1"/>
        <v>Software Engineer 2</v>
      </c>
      <c r="N8">
        <f ca="1"/>
        <v>2</v>
      </c>
      <c r="O8">
        <f ca="1"/>
        <v>2</v>
      </c>
      <c r="P8">
        <f ca="1"/>
        <v>2</v>
      </c>
      <c r="Q8">
        <f ca="1"/>
        <v>2</v>
      </c>
      <c r="R8">
        <f ca="1">IFERROR(IF($H8="","",_xlfn.XLOOKUP($M8,resources[Resource],resources[estPerUnit],""))*N8,"")</f>
        <v>260000</v>
      </c>
      <c r="S8">
        <f ca="1">IFERROR(IF($H8="","",_xlfn.XLOOKUP($M8,resources[Resource],resources[estPerUnit],""))*N8,"")</f>
        <v>260000</v>
      </c>
      <c r="T8">
        <f ca="1">IFERROR(IF($H8="","",_xlfn.XLOOKUP($M8,resources[Resource],resources[estPerUnit],""))*O8,"")</f>
        <v>260000</v>
      </c>
      <c r="U8">
        <f ca="1">IFERROR(IF($H8="","",_xlfn.XLOOKUP($M8,resources[Resource],resources[estPerUnit],""))*P8,"")</f>
        <v>260000</v>
      </c>
      <c r="V8">
        <f ca="1">IFERROR(IF($H8="","",_xlfn.XLOOKUP($M8,resources[Resource],resources[estPerUnit],""))*Q8,"")</f>
        <v>260000</v>
      </c>
    </row>
    <row r="9" spans="1:22" x14ac:dyDescent="0.5">
      <c r="H9" t="str">
        <f ca="1"/>
        <v>Hardware</v>
      </c>
      <c r="I9" t="str">
        <f ca="1"/>
        <v>On</v>
      </c>
      <c r="J9" t="b">
        <f ca="1"/>
        <v>1</v>
      </c>
      <c r="K9" t="str">
        <f ca="1"/>
        <v>Design</v>
      </c>
      <c r="L9" t="str">
        <f ca="1"/>
        <v>Day 1</v>
      </c>
      <c r="M9" t="str">
        <f ca="1"/>
        <v>UX Designer</v>
      </c>
      <c r="N9">
        <f ca="1"/>
        <v>0.5</v>
      </c>
      <c r="O9">
        <f ca="1"/>
        <v>0.5</v>
      </c>
      <c r="P9">
        <f ca="1"/>
        <v>0.5</v>
      </c>
      <c r="Q9">
        <f ca="1"/>
        <v>0.5</v>
      </c>
      <c r="R9">
        <f ca="1">IFERROR(IF($H9="","",_xlfn.XLOOKUP($M9,resources[Resource],resources[estPerUnit],""))*N9,"")</f>
        <v>55000</v>
      </c>
      <c r="S9">
        <f ca="1">IFERROR(IF($H9="","",_xlfn.XLOOKUP($M9,resources[Resource],resources[estPerUnit],""))*N9,"")</f>
        <v>55000</v>
      </c>
      <c r="T9">
        <f ca="1">IFERROR(IF($H9="","",_xlfn.XLOOKUP($M9,resources[Resource],resources[estPerUnit],""))*O9,"")</f>
        <v>55000</v>
      </c>
      <c r="U9">
        <f ca="1">IFERROR(IF($H9="","",_xlfn.XLOOKUP($M9,resources[Resource],resources[estPerUnit],""))*P9,"")</f>
        <v>55000</v>
      </c>
      <c r="V9">
        <f ca="1">IFERROR(IF($H9="","",_xlfn.XLOOKUP($M9,resources[Resource],resources[estPerUnit],""))*Q9,"")</f>
        <v>55000</v>
      </c>
    </row>
    <row r="10" spans="1:22" x14ac:dyDescent="0.5">
      <c r="H10" t="str">
        <f ca="1"/>
        <v>Hardware</v>
      </c>
      <c r="I10" t="str">
        <f ca="1"/>
        <v>On</v>
      </c>
      <c r="J10" t="b">
        <f ca="1"/>
        <v>1</v>
      </c>
      <c r="K10" t="str">
        <f ca="1"/>
        <v>Design</v>
      </c>
      <c r="L10" t="str">
        <f ca="1"/>
        <v>Day 2</v>
      </c>
      <c r="M10" t="str">
        <f ca="1"/>
        <v>Software Engineer 2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>IFERROR(IF($H10="","",_xlfn.XLOOKUP($M10,resources[Resource],resources[estPerUnit],""))*N10,"")</f>
        <v>65000</v>
      </c>
      <c r="S10">
        <f ca="1">IFERROR(IF($H10="","",_xlfn.XLOOKUP($M10,resources[Resource],resources[estPerUnit],""))*N10,"")</f>
        <v>65000</v>
      </c>
      <c r="T10">
        <f ca="1">IFERROR(IF($H10="","",_xlfn.XLOOKUP($M10,resources[Resource],resources[estPerUnit],""))*O10,"")</f>
        <v>65000</v>
      </c>
      <c r="U10">
        <f ca="1">IFERROR(IF($H10="","",_xlfn.XLOOKUP($M10,resources[Resource],resources[estPerUnit],""))*P10,"")</f>
        <v>65000</v>
      </c>
      <c r="V10">
        <f ca="1">IFERROR(IF($H10="","",_xlfn.XLOOKUP($M10,resources[Resource],resources[estPerUnit],""))*Q10,"")</f>
        <v>65000</v>
      </c>
    </row>
    <row r="11" spans="1:22" x14ac:dyDescent="0.5">
      <c r="H11" t="str">
        <f ca="1"/>
        <v>Hardware</v>
      </c>
      <c r="I11" t="str">
        <f ca="1"/>
        <v>On</v>
      </c>
      <c r="J11" t="b">
        <f ca="1"/>
        <v>1</v>
      </c>
      <c r="K11" t="str">
        <f ca="1"/>
        <v>Design</v>
      </c>
      <c r="L11" t="str">
        <f ca="1"/>
        <v>CAD</v>
      </c>
      <c r="M11" t="str">
        <f ca="1"/>
        <v>CAD Designer</v>
      </c>
      <c r="N11">
        <f ca="1"/>
        <v>0.2</v>
      </c>
      <c r="O11">
        <f ca="1"/>
        <v>0.2</v>
      </c>
      <c r="P11">
        <f ca="1"/>
        <v>0.2</v>
      </c>
      <c r="Q11">
        <f ca="1"/>
        <v>0.2</v>
      </c>
      <c r="R11">
        <f ca="1">IFERROR(IF($H11="","",_xlfn.XLOOKUP($M11,resources[Resource],resources[estPerUnit],""))*N11,"")</f>
        <v>20000</v>
      </c>
      <c r="S11">
        <f ca="1">IFERROR(IF($H11="","",_xlfn.XLOOKUP($M11,resources[Resource],resources[estPerUnit],""))*N11,"")</f>
        <v>20000</v>
      </c>
      <c r="T11">
        <f ca="1">IFERROR(IF($H11="","",_xlfn.XLOOKUP($M11,resources[Resource],resources[estPerUnit],""))*O11,"")</f>
        <v>20000</v>
      </c>
      <c r="U11">
        <f ca="1">IFERROR(IF($H11="","",_xlfn.XLOOKUP($M11,resources[Resource],resources[estPerUnit],""))*P11,"")</f>
        <v>20000</v>
      </c>
      <c r="V11">
        <f ca="1">IFERROR(IF($H11="","",_xlfn.XLOOKUP($M11,resources[Resource],resources[estPerUnit],""))*Q11,"")</f>
        <v>20000</v>
      </c>
    </row>
    <row r="12" spans="1:22" x14ac:dyDescent="0.5">
      <c r="H12" t="str">
        <f ca="1"/>
        <v>Hardware</v>
      </c>
      <c r="I12" t="str">
        <f ca="1"/>
        <v>On</v>
      </c>
      <c r="J12" t="b">
        <f ca="1"/>
        <v>1</v>
      </c>
      <c r="K12" t="str">
        <f ca="1"/>
        <v>Design</v>
      </c>
      <c r="L12" t="str">
        <f ca="1"/>
        <v>Day 2</v>
      </c>
      <c r="M12" t="str">
        <f ca="1"/>
        <v>UX Designer</v>
      </c>
      <c r="N12">
        <f ca="1"/>
        <v>0.2</v>
      </c>
      <c r="O12">
        <f ca="1"/>
        <v>0.2</v>
      </c>
      <c r="P12">
        <f ca="1"/>
        <v>0.2</v>
      </c>
      <c r="Q12">
        <f ca="1"/>
        <v>0.2</v>
      </c>
      <c r="R12">
        <f ca="1">IFERROR(IF($H12="","",_xlfn.XLOOKUP($M12,resources[Resource],resources[estPerUnit],""))*N12,"")</f>
        <v>22000</v>
      </c>
      <c r="S12">
        <f ca="1">IFERROR(IF($H12="","",_xlfn.XLOOKUP($M12,resources[Resource],resources[estPerUnit],""))*N12,"")</f>
        <v>22000</v>
      </c>
      <c r="T12">
        <f ca="1">IFERROR(IF($H12="","",_xlfn.XLOOKUP($M12,resources[Resource],resources[estPerUnit],""))*O12,"")</f>
        <v>22000</v>
      </c>
      <c r="U12">
        <f ca="1">IFERROR(IF($H12="","",_xlfn.XLOOKUP($M12,resources[Resource],resources[estPerUnit],""))*P12,"")</f>
        <v>22000</v>
      </c>
      <c r="V12">
        <f ca="1">IFERROR(IF($H12="","",_xlfn.XLOOKUP($M12,resources[Resource],resources[estPerUnit],""))*Q12,"")</f>
        <v>22000</v>
      </c>
    </row>
    <row r="13" spans="1:22" x14ac:dyDescent="0.5">
      <c r="H13" t="str">
        <f ca="1"/>
        <v>Hardware</v>
      </c>
      <c r="I13" t="str">
        <f ca="1"/>
        <v>On</v>
      </c>
      <c r="J13" t="b">
        <f ca="1"/>
        <v>1</v>
      </c>
      <c r="K13" t="str">
        <f ca="1"/>
        <v>Design</v>
      </c>
      <c r="L13" t="str">
        <f ca="1"/>
        <v>Design Review</v>
      </c>
      <c r="M13" t="str">
        <f ca="1"/>
        <v>Hardware Engineer 3</v>
      </c>
      <c r="N13">
        <f ca="1"/>
        <v>0.1</v>
      </c>
      <c r="O13">
        <f ca="1"/>
        <v>0.1</v>
      </c>
      <c r="P13">
        <f ca="1"/>
        <v>0.1</v>
      </c>
      <c r="Q13">
        <f ca="1"/>
        <v>0.1</v>
      </c>
      <c r="R13">
        <f ca="1">IFERROR(IF($H13="","",_xlfn.XLOOKUP($M13,resources[Resource],resources[estPerUnit],""))*N13,"")</f>
        <v>14500</v>
      </c>
      <c r="S13">
        <f ca="1">IFERROR(IF($H13="","",_xlfn.XLOOKUP($M13,resources[Resource],resources[estPerUnit],""))*N13,"")</f>
        <v>14500</v>
      </c>
      <c r="T13">
        <f ca="1">IFERROR(IF($H13="","",_xlfn.XLOOKUP($M13,resources[Resource],resources[estPerUnit],""))*O13,"")</f>
        <v>14500</v>
      </c>
      <c r="U13">
        <f ca="1">IFERROR(IF($H13="","",_xlfn.XLOOKUP($M13,resources[Resource],resources[estPerUnit],""))*P13,"")</f>
        <v>14500</v>
      </c>
      <c r="V13">
        <f ca="1">IFERROR(IF($H13="","",_xlfn.XLOOKUP($M13,resources[Resource],resources[estPerUnit],""))*Q13,"")</f>
        <v>14500</v>
      </c>
    </row>
    <row r="14" spans="1:22" x14ac:dyDescent="0.5">
      <c r="H14" t="str">
        <f ca="1"/>
        <v>Hardware</v>
      </c>
      <c r="I14" t="str">
        <f ca="1"/>
        <v>On</v>
      </c>
      <c r="J14" t="b">
        <f ca="1"/>
        <v>1</v>
      </c>
      <c r="K14" t="str">
        <f ca="1"/>
        <v>Design</v>
      </c>
      <c r="L14" t="str">
        <f ca="1"/>
        <v>Serviceability Review</v>
      </c>
      <c r="M14" t="str">
        <f ca="1"/>
        <v>Support Engineer 2</v>
      </c>
      <c r="N14">
        <f ca="1"/>
        <v>0.3</v>
      </c>
      <c r="O14">
        <f ca="1"/>
        <v>0.3</v>
      </c>
      <c r="P14">
        <f ca="1"/>
        <v>0.3</v>
      </c>
      <c r="Q14">
        <f ca="1"/>
        <v>0.3</v>
      </c>
      <c r="R14">
        <f ca="1">IFERROR(IF($H14="","",_xlfn.XLOOKUP($M14,resources[Resource],resources[estPerUnit],""))*N14,"")</f>
        <v>25500</v>
      </c>
      <c r="S14">
        <f ca="1">IFERROR(IF($H14="","",_xlfn.XLOOKUP($M14,resources[Resource],resources[estPerUnit],""))*N14,"")</f>
        <v>25500</v>
      </c>
      <c r="T14">
        <f ca="1">IFERROR(IF($H14="","",_xlfn.XLOOKUP($M14,resources[Resource],resources[estPerUnit],""))*O14,"")</f>
        <v>25500</v>
      </c>
      <c r="U14">
        <f ca="1">IFERROR(IF($H14="","",_xlfn.XLOOKUP($M14,resources[Resource],resources[estPerUnit],""))*P14,"")</f>
        <v>25500</v>
      </c>
      <c r="V14">
        <f ca="1">IFERROR(IF($H14="","",_xlfn.XLOOKUP($M14,resources[Resource],resources[estPerUnit],""))*Q14,"")</f>
        <v>25500</v>
      </c>
    </row>
    <row r="15" spans="1:22" x14ac:dyDescent="0.5">
      <c r="H15" t="str">
        <f ca="1"/>
        <v>Hardware</v>
      </c>
      <c r="I15" t="str">
        <f ca="1"/>
        <v>On</v>
      </c>
      <c r="J15" t="b">
        <f ca="1"/>
        <v>1</v>
      </c>
      <c r="K15" t="str">
        <f ca="1"/>
        <v>Prototype</v>
      </c>
      <c r="L15" t="str">
        <f ca="1"/>
        <v>CNC/3d print</v>
      </c>
      <c r="M15" t="str">
        <f ca="1"/>
        <v>Machinist 1</v>
      </c>
      <c r="N15">
        <f ca="1"/>
        <v>0.8</v>
      </c>
      <c r="O15">
        <f ca="1"/>
        <v>0.8</v>
      </c>
      <c r="P15">
        <f ca="1"/>
        <v>0.8</v>
      </c>
      <c r="Q15">
        <f ca="1"/>
        <v>0.8</v>
      </c>
      <c r="R15">
        <f ca="1">IFERROR(IF($H15="","",_xlfn.XLOOKUP($M15,resources[Resource],resources[estPerUnit],""))*N15,"")</f>
        <v>44000</v>
      </c>
      <c r="S15">
        <f ca="1">IFERROR(IF($H15="","",_xlfn.XLOOKUP($M15,resources[Resource],resources[estPerUnit],""))*N15,"")</f>
        <v>44000</v>
      </c>
      <c r="T15">
        <f ca="1">IFERROR(IF($H15="","",_xlfn.XLOOKUP($M15,resources[Resource],resources[estPerUnit],""))*O15,"")</f>
        <v>44000</v>
      </c>
      <c r="U15">
        <f ca="1">IFERROR(IF($H15="","",_xlfn.XLOOKUP($M15,resources[Resource],resources[estPerUnit],""))*P15,"")</f>
        <v>44000</v>
      </c>
      <c r="V15">
        <f ca="1">IFERROR(IF($H15="","",_xlfn.XLOOKUP($M15,resources[Resource],resources[estPerUnit],""))*Q15,"")</f>
        <v>44000</v>
      </c>
    </row>
    <row r="16" spans="1:22" x14ac:dyDescent="0.5">
      <c r="H16" t="str">
        <f ca="1"/>
        <v>Hardware</v>
      </c>
      <c r="I16" t="str">
        <f ca="1"/>
        <v>On</v>
      </c>
      <c r="J16" t="b">
        <f ca="1"/>
        <v>1</v>
      </c>
      <c r="K16" t="str">
        <f ca="1"/>
        <v>Prototype</v>
      </c>
      <c r="L16" t="str">
        <f ca="1"/>
        <v>Assembly</v>
      </c>
      <c r="M16" t="str">
        <f ca="1"/>
        <v>Hardware Engineer 2</v>
      </c>
      <c r="N16">
        <f ca="1"/>
        <v>0.1</v>
      </c>
      <c r="O16">
        <f ca="1"/>
        <v>0.1</v>
      </c>
      <c r="P16">
        <f ca="1"/>
        <v>0.1</v>
      </c>
      <c r="Q16">
        <f ca="1"/>
        <v>0.1</v>
      </c>
      <c r="R16">
        <f ca="1">IFERROR(IF($H16="","",_xlfn.XLOOKUP($M16,resources[Resource],resources[estPerUnit],""))*N16,"")</f>
        <v>11500</v>
      </c>
      <c r="S16">
        <f ca="1">IFERROR(IF($H16="","",_xlfn.XLOOKUP($M16,resources[Resource],resources[estPerUnit],""))*N16,"")</f>
        <v>11500</v>
      </c>
      <c r="T16">
        <f ca="1">IFERROR(IF($H16="","",_xlfn.XLOOKUP($M16,resources[Resource],resources[estPerUnit],""))*O16,"")</f>
        <v>11500</v>
      </c>
      <c r="U16">
        <f ca="1">IFERROR(IF($H16="","",_xlfn.XLOOKUP($M16,resources[Resource],resources[estPerUnit],""))*P16,"")</f>
        <v>11500</v>
      </c>
      <c r="V16">
        <f ca="1">IFERROR(IF($H16="","",_xlfn.XLOOKUP($M16,resources[Resource],resources[estPerUnit],""))*Q16,"")</f>
        <v>11500</v>
      </c>
    </row>
    <row r="17" spans="8:22" x14ac:dyDescent="0.5">
      <c r="H17" t="str">
        <f ca="1"/>
        <v>Hardware</v>
      </c>
      <c r="I17" t="str">
        <f ca="1"/>
        <v>On</v>
      </c>
      <c r="J17" t="b">
        <f ca="1"/>
        <v>1</v>
      </c>
      <c r="K17" t="str">
        <f ca="1"/>
        <v>Prototype</v>
      </c>
      <c r="L17" t="str">
        <f ca="1"/>
        <v>Durability/Stress</v>
      </c>
      <c r="M17" t="str">
        <f ca="1"/>
        <v>Hardware Engineer 1</v>
      </c>
      <c r="N17">
        <f ca="1"/>
        <v>0.9</v>
      </c>
      <c r="O17">
        <f ca="1"/>
        <v>0.9</v>
      </c>
      <c r="P17">
        <f ca="1"/>
        <v>0.9</v>
      </c>
      <c r="Q17">
        <f ca="1"/>
        <v>0.9</v>
      </c>
      <c r="R17">
        <f ca="1">IFERROR(IF($H17="","",_xlfn.XLOOKUP($M17,resources[Resource],resources[estPerUnit],""))*N17,"")</f>
        <v>85500</v>
      </c>
      <c r="S17">
        <f ca="1">IFERROR(IF($H17="","",_xlfn.XLOOKUP($M17,resources[Resource],resources[estPerUnit],""))*N17,"")</f>
        <v>85500</v>
      </c>
      <c r="T17">
        <f ca="1">IFERROR(IF($H17="","",_xlfn.XLOOKUP($M17,resources[Resource],resources[estPerUnit],""))*O17,"")</f>
        <v>85500</v>
      </c>
      <c r="U17">
        <f ca="1">IFERROR(IF($H17="","",_xlfn.XLOOKUP($M17,resources[Resource],resources[estPerUnit],""))*P17,"")</f>
        <v>85500</v>
      </c>
      <c r="V17">
        <f ca="1">IFERROR(IF($H17="","",_xlfn.XLOOKUP($M17,resources[Resource],resources[estPerUnit],""))*Q17,"")</f>
        <v>85500</v>
      </c>
    </row>
    <row r="18" spans="8:22" x14ac:dyDescent="0.5">
      <c r="H18" t="str">
        <f ca="1"/>
        <v>Hardware</v>
      </c>
      <c r="I18" t="str">
        <f ca="1"/>
        <v>On</v>
      </c>
      <c r="J18" t="b">
        <f ca="1"/>
        <v>1</v>
      </c>
      <c r="K18" t="str">
        <f ca="1"/>
        <v>Development</v>
      </c>
      <c r="L18" t="str">
        <f ca="1"/>
        <v>Factory Flow</v>
      </c>
      <c r="M18" t="str">
        <f ca="1"/>
        <v>Program Manager</v>
      </c>
      <c r="N18">
        <f ca="1"/>
        <v>0.5</v>
      </c>
      <c r="O18">
        <f ca="1"/>
        <v>0.5</v>
      </c>
      <c r="P18">
        <f ca="1"/>
        <v>0.5</v>
      </c>
      <c r="Q18">
        <f ca="1"/>
        <v>0.5</v>
      </c>
      <c r="R18">
        <f ca="1">IFERROR(IF($H18="","",_xlfn.XLOOKUP($M18,resources[Resource],resources[estPerUnit],""))*N18,"")</f>
        <v>70000</v>
      </c>
      <c r="S18">
        <f ca="1">IFERROR(IF($H18="","",_xlfn.XLOOKUP($M18,resources[Resource],resources[estPerUnit],""))*N18,"")</f>
        <v>70000</v>
      </c>
      <c r="T18">
        <f ca="1">IFERROR(IF($H18="","",_xlfn.XLOOKUP($M18,resources[Resource],resources[estPerUnit],""))*O18,"")</f>
        <v>70000</v>
      </c>
      <c r="U18">
        <f ca="1">IFERROR(IF($H18="","",_xlfn.XLOOKUP($M18,resources[Resource],resources[estPerUnit],""))*P18,"")</f>
        <v>70000</v>
      </c>
      <c r="V18">
        <f ca="1">IFERROR(IF($H18="","",_xlfn.XLOOKUP($M18,resources[Resource],resources[estPerUnit],""))*Q18,"")</f>
        <v>70000</v>
      </c>
    </row>
    <row r="19" spans="8:22" x14ac:dyDescent="0.5">
      <c r="H19" t="str">
        <f ca="1"/>
        <v>Hardware</v>
      </c>
      <c r="I19" t="str">
        <f ca="1"/>
        <v>On</v>
      </c>
      <c r="J19" t="b">
        <f ca="1"/>
        <v>1</v>
      </c>
      <c r="K19" t="str">
        <f ca="1"/>
        <v>Development</v>
      </c>
      <c r="L19" t="str">
        <f ca="1"/>
        <v>Project Management</v>
      </c>
      <c r="M19" t="str">
        <f ca="1"/>
        <v>Project Manager</v>
      </c>
      <c r="N19">
        <f ca="1"/>
        <v>2</v>
      </c>
      <c r="O19">
        <f ca="1"/>
        <v>2</v>
      </c>
      <c r="P19">
        <f ca="1"/>
        <v>2</v>
      </c>
      <c r="Q19">
        <f ca="1"/>
        <v>2</v>
      </c>
      <c r="R19">
        <f ca="1">IFERROR(IF($H19="","",_xlfn.XLOOKUP($M19,resources[Resource],resources[estPerUnit],""))*N19,"")</f>
        <v>220000</v>
      </c>
      <c r="S19">
        <f ca="1">IFERROR(IF($H19="","",_xlfn.XLOOKUP($M19,resources[Resource],resources[estPerUnit],""))*N19,"")</f>
        <v>220000</v>
      </c>
      <c r="T19">
        <f ca="1">IFERROR(IF($H19="","",_xlfn.XLOOKUP($M19,resources[Resource],resources[estPerUnit],""))*O19,"")</f>
        <v>220000</v>
      </c>
      <c r="U19">
        <f ca="1">IFERROR(IF($H19="","",_xlfn.XLOOKUP($M19,resources[Resource],resources[estPerUnit],""))*P19,"")</f>
        <v>220000</v>
      </c>
      <c r="V19">
        <f ca="1">IFERROR(IF($H19="","",_xlfn.XLOOKUP($M19,resources[Resource],resources[estPerUnit],""))*Q19,"")</f>
        <v>220000</v>
      </c>
    </row>
    <row r="20" spans="8:22" x14ac:dyDescent="0.5">
      <c r="H20" t="str">
        <f ca="1"/>
        <v>Hardware</v>
      </c>
      <c r="I20" t="str">
        <f ca="1"/>
        <v>On</v>
      </c>
      <c r="J20" t="b">
        <f ca="1"/>
        <v>1</v>
      </c>
      <c r="K20" t="str">
        <f ca="1"/>
        <v>Development</v>
      </c>
      <c r="L20" t="str">
        <f ca="1"/>
        <v>Supply Chain</v>
      </c>
      <c r="M20" t="str">
        <f ca="1"/>
        <v>Logistics Analyst</v>
      </c>
      <c r="N20">
        <f ca="1"/>
        <v>0.1</v>
      </c>
      <c r="O20">
        <f ca="1"/>
        <v>0.1</v>
      </c>
      <c r="P20">
        <f ca="1"/>
        <v>0.1</v>
      </c>
      <c r="Q20">
        <f ca="1"/>
        <v>0.1</v>
      </c>
      <c r="R20">
        <f ca="1">IFERROR(IF($H20="","",_xlfn.XLOOKUP($M20,resources[Resource],resources[estPerUnit],""))*N20,"")</f>
        <v>7500</v>
      </c>
      <c r="S20">
        <f ca="1">IFERROR(IF($H20="","",_xlfn.XLOOKUP($M20,resources[Resource],resources[estPerUnit],""))*N20,"")</f>
        <v>7500</v>
      </c>
      <c r="T20">
        <f ca="1">IFERROR(IF($H20="","",_xlfn.XLOOKUP($M20,resources[Resource],resources[estPerUnit],""))*O20,"")</f>
        <v>7500</v>
      </c>
      <c r="U20">
        <f ca="1">IFERROR(IF($H20="","",_xlfn.XLOOKUP($M20,resources[Resource],resources[estPerUnit],""))*P20,"")</f>
        <v>7500</v>
      </c>
      <c r="V20">
        <f ca="1">IFERROR(IF($H20="","",_xlfn.XLOOKUP($M20,resources[Resource],resources[estPerUnit],""))*Q20,"")</f>
        <v>7500</v>
      </c>
    </row>
    <row r="21" spans="8:22" x14ac:dyDescent="0.5">
      <c r="H21" t="str">
        <f ca="1"/>
        <v>Hardware</v>
      </c>
      <c r="I21" t="str">
        <f ca="1"/>
        <v>On</v>
      </c>
      <c r="J21" t="b">
        <f ca="1"/>
        <v>1</v>
      </c>
      <c r="K21" t="str">
        <f ca="1"/>
        <v>Development</v>
      </c>
      <c r="L21" t="str">
        <f ca="1"/>
        <v>Supply Chain</v>
      </c>
      <c r="M21" t="str">
        <f ca="1"/>
        <v>Contract Analyst</v>
      </c>
      <c r="N21">
        <f ca="1"/>
        <v>0.3</v>
      </c>
      <c r="O21">
        <f ca="1"/>
        <v>0.3</v>
      </c>
      <c r="P21">
        <f ca="1"/>
        <v>0.3</v>
      </c>
      <c r="Q21">
        <f ca="1"/>
        <v>0.3</v>
      </c>
      <c r="R21">
        <f ca="1">IFERROR(IF($H21="","",_xlfn.XLOOKUP($M21,resources[Resource],resources[estPerUnit],""))*N21,"")</f>
        <v>25500</v>
      </c>
      <c r="S21">
        <f ca="1">IFERROR(IF($H21="","",_xlfn.XLOOKUP($M21,resources[Resource],resources[estPerUnit],""))*N21,"")</f>
        <v>25500</v>
      </c>
      <c r="T21">
        <f ca="1">IFERROR(IF($H21="","",_xlfn.XLOOKUP($M21,resources[Resource],resources[estPerUnit],""))*O21,"")</f>
        <v>25500</v>
      </c>
      <c r="U21">
        <f ca="1">IFERROR(IF($H21="","",_xlfn.XLOOKUP($M21,resources[Resource],resources[estPerUnit],""))*P21,"")</f>
        <v>25500</v>
      </c>
      <c r="V21">
        <f ca="1">IFERROR(IF($H21="","",_xlfn.XLOOKUP($M21,resources[Resource],resources[estPerUnit],""))*Q21,"")</f>
        <v>25500</v>
      </c>
    </row>
    <row r="22" spans="8:22" x14ac:dyDescent="0.5">
      <c r="H22" t="str">
        <f ca="1"/>
        <v>Hardware</v>
      </c>
      <c r="I22" t="str">
        <f ca="1"/>
        <v>On</v>
      </c>
      <c r="J22" t="b">
        <f ca="1"/>
        <v>1</v>
      </c>
      <c r="K22" t="str">
        <f ca="1"/>
        <v>Testing</v>
      </c>
      <c r="L22" t="str">
        <f ca="1"/>
        <v>Pilot Run</v>
      </c>
      <c r="M22" t="str">
        <f ca="1"/>
        <v>Hardware Engineer 2</v>
      </c>
      <c r="N22">
        <f ca="1"/>
        <v>0.1</v>
      </c>
      <c r="O22">
        <f ca="1"/>
        <v>0.1</v>
      </c>
      <c r="P22">
        <f ca="1"/>
        <v>0.1</v>
      </c>
      <c r="Q22">
        <f ca="1"/>
        <v>0.1</v>
      </c>
      <c r="R22">
        <f ca="1">IFERROR(IF($H22="","",_xlfn.XLOOKUP($M22,resources[Resource],resources[estPerUnit],""))*N22,"")</f>
        <v>11500</v>
      </c>
      <c r="S22">
        <f ca="1">IFERROR(IF($H22="","",_xlfn.XLOOKUP($M22,resources[Resource],resources[estPerUnit],""))*N22,"")</f>
        <v>11500</v>
      </c>
      <c r="T22">
        <f ca="1">IFERROR(IF($H22="","",_xlfn.XLOOKUP($M22,resources[Resource],resources[estPerUnit],""))*O22,"")</f>
        <v>11500</v>
      </c>
      <c r="U22">
        <f ca="1">IFERROR(IF($H22="","",_xlfn.XLOOKUP($M22,resources[Resource],resources[estPerUnit],""))*P22,"")</f>
        <v>11500</v>
      </c>
      <c r="V22">
        <f ca="1">IFERROR(IF($H22="","",_xlfn.XLOOKUP($M22,resources[Resource],resources[estPerUnit],""))*Q22,"")</f>
        <v>11500</v>
      </c>
    </row>
    <row r="23" spans="8:22" x14ac:dyDescent="0.5">
      <c r="H23" t="str">
        <f ca="1"/>
        <v>Hardware</v>
      </c>
      <c r="I23" t="str">
        <f ca="1"/>
        <v>On</v>
      </c>
      <c r="J23" t="b">
        <f ca="1"/>
        <v>1</v>
      </c>
      <c r="K23" t="str">
        <f ca="1"/>
        <v>Testing</v>
      </c>
      <c r="L23" t="str">
        <f ca="1"/>
        <v>Integration Testing</v>
      </c>
      <c r="M23" t="str">
        <f ca="1"/>
        <v>Software Engineer 2</v>
      </c>
      <c r="N23">
        <f ca="1"/>
        <v>0.5</v>
      </c>
      <c r="O23">
        <f ca="1"/>
        <v>0.5</v>
      </c>
      <c r="P23">
        <f ca="1"/>
        <v>0.5</v>
      </c>
      <c r="Q23">
        <f ca="1"/>
        <v>0.5</v>
      </c>
      <c r="R23">
        <f ca="1">IFERROR(IF($H23="","",_xlfn.XLOOKUP($M23,resources[Resource],resources[estPerUnit],""))*N23,"")</f>
        <v>65000</v>
      </c>
      <c r="S23">
        <f ca="1">IFERROR(IF($H23="","",_xlfn.XLOOKUP($M23,resources[Resource],resources[estPerUnit],""))*N23,"")</f>
        <v>65000</v>
      </c>
      <c r="T23">
        <f ca="1">IFERROR(IF($H23="","",_xlfn.XLOOKUP($M23,resources[Resource],resources[estPerUnit],""))*O23,"")</f>
        <v>65000</v>
      </c>
      <c r="U23">
        <f ca="1">IFERROR(IF($H23="","",_xlfn.XLOOKUP($M23,resources[Resource],resources[estPerUnit],""))*P23,"")</f>
        <v>65000</v>
      </c>
      <c r="V23">
        <f ca="1">IFERROR(IF($H23="","",_xlfn.XLOOKUP($M23,resources[Resource],resources[estPerUnit],""))*Q23,"")</f>
        <v>65000</v>
      </c>
    </row>
    <row r="24" spans="8:22" x14ac:dyDescent="0.5">
      <c r="H24" t="str">
        <f ca="1"/>
        <v>Hardware</v>
      </c>
      <c r="I24" t="str">
        <f ca="1"/>
        <v>On</v>
      </c>
      <c r="J24" t="b">
        <f ca="1"/>
        <v>1</v>
      </c>
      <c r="K24" t="str">
        <f ca="1"/>
        <v>Testing</v>
      </c>
      <c r="L24" t="str">
        <f ca="1"/>
        <v>Integration Testing</v>
      </c>
      <c r="M24" t="str">
        <f ca="1"/>
        <v>Hardware Engineer 2</v>
      </c>
      <c r="N24">
        <f ca="1"/>
        <v>0.5</v>
      </c>
      <c r="O24">
        <f ca="1"/>
        <v>0.5</v>
      </c>
      <c r="P24">
        <f ca="1"/>
        <v>0.5</v>
      </c>
      <c r="Q24">
        <f ca="1"/>
        <v>0.5</v>
      </c>
      <c r="R24">
        <f ca="1">IFERROR(IF($H24="","",_xlfn.XLOOKUP($M24,resources[Resource],resources[estPerUnit],""))*N24,"")</f>
        <v>57500</v>
      </c>
      <c r="S24">
        <f ca="1">IFERROR(IF($H24="","",_xlfn.XLOOKUP($M24,resources[Resource],resources[estPerUnit],""))*N24,"")</f>
        <v>57500</v>
      </c>
      <c r="T24">
        <f ca="1">IFERROR(IF($H24="","",_xlfn.XLOOKUP($M24,resources[Resource],resources[estPerUnit],""))*O24,"")</f>
        <v>57500</v>
      </c>
      <c r="U24">
        <f ca="1">IFERROR(IF($H24="","",_xlfn.XLOOKUP($M24,resources[Resource],resources[estPerUnit],""))*P24,"")</f>
        <v>57500</v>
      </c>
      <c r="V24">
        <f ca="1">IFERROR(IF($H24="","",_xlfn.XLOOKUP($M24,resources[Resource],resources[estPerUnit],""))*Q24,"")</f>
        <v>57500</v>
      </c>
    </row>
    <row r="25" spans="8:22" x14ac:dyDescent="0.5">
      <c r="H25" t="str">
        <f ca="1"/>
        <v>Hardware</v>
      </c>
      <c r="I25" t="str">
        <f ca="1"/>
        <v>On</v>
      </c>
      <c r="J25" t="b">
        <f ca="1"/>
        <v>1</v>
      </c>
      <c r="K25" t="str">
        <f ca="1"/>
        <v>Testing</v>
      </c>
      <c r="L25" t="str">
        <f ca="1"/>
        <v>Pilot Run</v>
      </c>
      <c r="M25" t="str">
        <f ca="1"/>
        <v>Hardware Engineer 1</v>
      </c>
      <c r="N25">
        <f ca="1"/>
        <v>1</v>
      </c>
      <c r="O25">
        <f ca="1"/>
        <v>1</v>
      </c>
      <c r="P25">
        <f ca="1"/>
        <v>1</v>
      </c>
      <c r="Q25">
        <f ca="1"/>
        <v>1</v>
      </c>
      <c r="R25">
        <f ca="1">IFERROR(IF($H25="","",_xlfn.XLOOKUP($M25,resources[Resource],resources[estPerUnit],""))*N25,"")</f>
        <v>95000</v>
      </c>
      <c r="S25">
        <f ca="1">IFERROR(IF($H25="","",_xlfn.XLOOKUP($M25,resources[Resource],resources[estPerUnit],""))*N25,"")</f>
        <v>95000</v>
      </c>
      <c r="T25">
        <f ca="1">IFERROR(IF($H25="","",_xlfn.XLOOKUP($M25,resources[Resource],resources[estPerUnit],""))*O25,"")</f>
        <v>95000</v>
      </c>
      <c r="U25">
        <f ca="1">IFERROR(IF($H25="","",_xlfn.XLOOKUP($M25,resources[Resource],resources[estPerUnit],""))*P25,"")</f>
        <v>95000</v>
      </c>
      <c r="V25">
        <f ca="1">IFERROR(IF($H25="","",_xlfn.XLOOKUP($M25,resources[Resource],resources[estPerUnit],""))*Q25,"")</f>
        <v>95000</v>
      </c>
    </row>
    <row r="26" spans="8:22" x14ac:dyDescent="0.5">
      <c r="H26" t="str">
        <f ca="1"/>
        <v>Hardware</v>
      </c>
      <c r="I26" t="str">
        <f ca="1"/>
        <v>On</v>
      </c>
      <c r="J26" t="b">
        <f ca="1"/>
        <v>1</v>
      </c>
      <c r="K26" t="str">
        <f ca="1"/>
        <v>Testing</v>
      </c>
      <c r="L26" t="str">
        <f ca="1"/>
        <v>Durability/Stress</v>
      </c>
      <c r="M26" t="str">
        <f ca="1"/>
        <v>Hardware Engineer 1</v>
      </c>
      <c r="N26">
        <f ca="1"/>
        <v>0.2</v>
      </c>
      <c r="O26">
        <f ca="1"/>
        <v>0.2</v>
      </c>
      <c r="P26">
        <f ca="1"/>
        <v>0.2</v>
      </c>
      <c r="Q26">
        <f ca="1"/>
        <v>0.2</v>
      </c>
      <c r="R26">
        <f ca="1">IFERROR(IF($H26="","",_xlfn.XLOOKUP($M26,resources[Resource],resources[estPerUnit],""))*N26,"")</f>
        <v>19000</v>
      </c>
      <c r="S26">
        <f ca="1">IFERROR(IF($H26="","",_xlfn.XLOOKUP($M26,resources[Resource],resources[estPerUnit],""))*N26,"")</f>
        <v>19000</v>
      </c>
      <c r="T26">
        <f ca="1">IFERROR(IF($H26="","",_xlfn.XLOOKUP($M26,resources[Resource],resources[estPerUnit],""))*O26,"")</f>
        <v>19000</v>
      </c>
      <c r="U26">
        <f ca="1">IFERROR(IF($H26="","",_xlfn.XLOOKUP($M26,resources[Resource],resources[estPerUnit],""))*P26,"")</f>
        <v>19000</v>
      </c>
      <c r="V26">
        <f ca="1">IFERROR(IF($H26="","",_xlfn.XLOOKUP($M26,resources[Resource],resources[estPerUnit],""))*Q26,"")</f>
        <v>19000</v>
      </c>
    </row>
    <row r="27" spans="8:22" x14ac:dyDescent="0.5">
      <c r="H27" t="str">
        <f ca="1"/>
        <v>Hardware</v>
      </c>
      <c r="I27" t="str">
        <f ca="1"/>
        <v>On</v>
      </c>
      <c r="J27" t="b">
        <f ca="1"/>
        <v>1</v>
      </c>
      <c r="K27" t="str">
        <f ca="1"/>
        <v>Operations</v>
      </c>
      <c r="L27" t="str">
        <f ca="1"/>
        <v>Program Management</v>
      </c>
      <c r="M27" t="str">
        <f ca="1"/>
        <v>Program Manager</v>
      </c>
      <c r="N27">
        <f ca="1"/>
        <v>0.5</v>
      </c>
      <c r="O27">
        <f ca="1"/>
        <v>0.5</v>
      </c>
      <c r="P27">
        <f ca="1"/>
        <v>0.5</v>
      </c>
      <c r="Q27">
        <f ca="1"/>
        <v>0.5</v>
      </c>
      <c r="R27">
        <f ca="1">IFERROR(IF($H27="","",_xlfn.XLOOKUP($M27,resources[Resource],resources[estPerUnit],""))*N27,"")</f>
        <v>70000</v>
      </c>
      <c r="S27">
        <f ca="1">IFERROR(IF($H27="","",_xlfn.XLOOKUP($M27,resources[Resource],resources[estPerUnit],""))*N27,"")</f>
        <v>70000</v>
      </c>
      <c r="T27">
        <f ca="1">IFERROR(IF($H27="","",_xlfn.XLOOKUP($M27,resources[Resource],resources[estPerUnit],""))*O27,"")</f>
        <v>70000</v>
      </c>
      <c r="U27">
        <f ca="1">IFERROR(IF($H27="","",_xlfn.XLOOKUP($M27,resources[Resource],resources[estPerUnit],""))*P27,"")</f>
        <v>70000</v>
      </c>
      <c r="V27">
        <f ca="1">IFERROR(IF($H27="","",_xlfn.XLOOKUP($M27,resources[Resource],resources[estPerUnit],""))*Q27,"")</f>
        <v>70000</v>
      </c>
    </row>
    <row r="28" spans="8:22" x14ac:dyDescent="0.5">
      <c r="H28" t="str">
        <f ca="1"/>
        <v>Hardware</v>
      </c>
      <c r="I28" t="str">
        <f ca="1"/>
        <v>On</v>
      </c>
      <c r="J28" t="b">
        <f ca="1"/>
        <v>1</v>
      </c>
      <c r="K28" t="str">
        <f ca="1"/>
        <v>Operations</v>
      </c>
      <c r="L28" t="str">
        <f ca="1"/>
        <v>Project Management</v>
      </c>
      <c r="M28" t="str">
        <f ca="1"/>
        <v>Project Manager</v>
      </c>
      <c r="N28">
        <f ca="1"/>
        <v>2</v>
      </c>
      <c r="O28">
        <f ca="1"/>
        <v>2</v>
      </c>
      <c r="P28">
        <f ca="1"/>
        <v>2</v>
      </c>
      <c r="Q28">
        <f ca="1"/>
        <v>2</v>
      </c>
      <c r="R28">
        <f ca="1">IFERROR(IF($H28="","",_xlfn.XLOOKUP($M28,resources[Resource],resources[estPerUnit],""))*N28,"")</f>
        <v>220000</v>
      </c>
      <c r="S28">
        <f ca="1">IFERROR(IF($H28="","",_xlfn.XLOOKUP($M28,resources[Resource],resources[estPerUnit],""))*N28,"")</f>
        <v>220000</v>
      </c>
      <c r="T28">
        <f ca="1">IFERROR(IF($H28="","",_xlfn.XLOOKUP($M28,resources[Resource],resources[estPerUnit],""))*O28,"")</f>
        <v>220000</v>
      </c>
      <c r="U28">
        <f ca="1">IFERROR(IF($H28="","",_xlfn.XLOOKUP($M28,resources[Resource],resources[estPerUnit],""))*P28,"")</f>
        <v>220000</v>
      </c>
      <c r="V28">
        <f ca="1">IFERROR(IF($H28="","",_xlfn.XLOOKUP($M28,resources[Resource],resources[estPerUnit],""))*Q28,"")</f>
        <v>220000</v>
      </c>
    </row>
    <row r="29" spans="8:22" x14ac:dyDescent="0.5">
      <c r="H29" t="str">
        <f ca="1"/>
        <v>Hardware</v>
      </c>
      <c r="I29" t="str">
        <f ca="1"/>
        <v>On</v>
      </c>
      <c r="J29" t="b">
        <f ca="1"/>
        <v>1</v>
      </c>
      <c r="K29" t="str">
        <f ca="1"/>
        <v>Operations</v>
      </c>
      <c r="L29" t="str">
        <f ca="1"/>
        <v>Lab Equipment</v>
      </c>
      <c r="M29" t="str">
        <f ca="1"/>
        <v>Equipment Procurement</v>
      </c>
      <c r="N29">
        <f ca="1"/>
        <v>150000</v>
      </c>
      <c r="O29">
        <f ca="1"/>
        <v>150000</v>
      </c>
      <c r="P29">
        <f ca="1"/>
        <v>150000</v>
      </c>
      <c r="Q29">
        <f ca="1"/>
        <v>150000</v>
      </c>
      <c r="R29">
        <f ca="1">IFERROR(IF($H29="","",_xlfn.XLOOKUP($M29,resources[Resource],resources[estPerUnit],""))*N29,"")</f>
        <v>150000</v>
      </c>
      <c r="S29">
        <f ca="1">IFERROR(IF($H29="","",_xlfn.XLOOKUP($M29,resources[Resource],resources[estPerUnit],""))*N29,"")</f>
        <v>150000</v>
      </c>
      <c r="T29">
        <f ca="1">IFERROR(IF($H29="","",_xlfn.XLOOKUP($M29,resources[Resource],resources[estPerUnit],""))*O29,"")</f>
        <v>150000</v>
      </c>
      <c r="U29">
        <f ca="1">IFERROR(IF($H29="","",_xlfn.XLOOKUP($M29,resources[Resource],resources[estPerUnit],""))*P29,"")</f>
        <v>150000</v>
      </c>
      <c r="V29">
        <f ca="1">IFERROR(IF($H29="","",_xlfn.XLOOKUP($M29,resources[Resource],resources[estPerUnit],""))*Q29,"")</f>
        <v>150000</v>
      </c>
    </row>
    <row r="30" spans="8:22" x14ac:dyDescent="0.5">
      <c r="H30" t="str">
        <f ca="1"/>
        <v>Hardware</v>
      </c>
      <c r="I30" t="str">
        <f ca="1"/>
        <v>On</v>
      </c>
      <c r="J30" t="b">
        <f ca="1"/>
        <v>1</v>
      </c>
      <c r="K30" t="str">
        <f ca="1"/>
        <v>Operations</v>
      </c>
      <c r="L30" t="str">
        <f ca="1"/>
        <v>Lab Equipment</v>
      </c>
      <c r="M30" t="str">
        <f ca="1"/>
        <v>Equipment Leasing</v>
      </c>
      <c r="N30">
        <f ca="1"/>
        <v>25000</v>
      </c>
      <c r="O30">
        <f ca="1"/>
        <v>25000</v>
      </c>
      <c r="P30">
        <f ca="1"/>
        <v>25000</v>
      </c>
      <c r="Q30">
        <f ca="1"/>
        <v>25000</v>
      </c>
      <c r="R30">
        <f ca="1">IFERROR(IF($H30="","",_xlfn.XLOOKUP($M30,resources[Resource],resources[estPerUnit],""))*N30,"")</f>
        <v>25000</v>
      </c>
      <c r="S30">
        <f ca="1">IFERROR(IF($H30="","",_xlfn.XLOOKUP($M30,resources[Resource],resources[estPerUnit],""))*N30,"")</f>
        <v>25000</v>
      </c>
      <c r="T30">
        <f ca="1">IFERROR(IF($H30="","",_xlfn.XLOOKUP($M30,resources[Resource],resources[estPerUnit],""))*O30,"")</f>
        <v>25000</v>
      </c>
      <c r="U30">
        <f ca="1">IFERROR(IF($H30="","",_xlfn.XLOOKUP($M30,resources[Resource],resources[estPerUnit],""))*P30,"")</f>
        <v>25000</v>
      </c>
      <c r="V30">
        <f ca="1">IFERROR(IF($H30="","",_xlfn.XLOOKUP($M30,resources[Resource],resources[estPerUnit],""))*Q30,"")</f>
        <v>25000</v>
      </c>
    </row>
    <row r="31" spans="8:22" x14ac:dyDescent="0.5">
      <c r="H31" t="str">
        <f ca="1"/>
        <v>pillar</v>
      </c>
      <c r="I31" t="str">
        <f ca="1"/>
        <v>phase</v>
      </c>
      <c r="J31" t="str">
        <f ca="1"/>
        <v>defined</v>
      </c>
      <c r="K31" t="str">
        <f ca="1"/>
        <v>Task</v>
      </c>
      <c r="L31" t="str">
        <f ca="1"/>
        <v>Subtask</v>
      </c>
      <c r="M31" t="str">
        <f ca="1"/>
        <v>Resource</v>
      </c>
      <c r="N31" t="str">
        <f ca="1"/>
        <v>qty</v>
      </c>
      <c r="O31" t="str">
        <f ca="1"/>
        <v>Establish</v>
      </c>
      <c r="P31" t="str">
        <f ca="1"/>
        <v>Evolve</v>
      </c>
      <c r="Q31" t="str">
        <f ca="1"/>
        <v>Grow</v>
      </c>
      <c r="R31" t="str">
        <f ca="1">IFERROR(IF($H31="","",_xlfn.XLOOKUP($M31,resources[Resource],resources[estPerUnit],""))*N31,"")</f>
        <v/>
      </c>
      <c r="S31" t="str">
        <f ca="1">IFERROR(IF($H31="","",_xlfn.XLOOKUP($M31,resources[Resource],resources[estPerUnit],""))*N31,"")</f>
        <v/>
      </c>
      <c r="T31" t="str">
        <f ca="1">IFERROR(IF($H31="","",_xlfn.XLOOKUP($M31,resources[Resource],resources[estPerUnit],""))*O31,"")</f>
        <v/>
      </c>
      <c r="U31" t="str">
        <f ca="1">IFERROR(IF($H31="","",_xlfn.XLOOKUP($M31,resources[Resource],resources[estPerUnit],""))*P31,"")</f>
        <v/>
      </c>
      <c r="V31" t="str">
        <f ca="1">IFERROR(IF($H31="","",_xlfn.XLOOKUP($M31,resources[Resource],resources[estPerUnit],""))*Q31,"")</f>
        <v/>
      </c>
    </row>
    <row r="32" spans="8:22" x14ac:dyDescent="0.5">
      <c r="H32" t="str">
        <f ca="1"/>
        <v>Software</v>
      </c>
      <c r="I32" t="str">
        <f ca="1"/>
        <v>On</v>
      </c>
      <c r="J32" t="b">
        <f ca="1"/>
        <v>1</v>
      </c>
      <c r="K32" t="str">
        <f ca="1"/>
        <v>Ideation</v>
      </c>
      <c r="L32" t="str">
        <f ca="1"/>
        <v>Product Experience</v>
      </c>
      <c r="M32" t="str">
        <f ca="1"/>
        <v>Product Manager</v>
      </c>
      <c r="N32">
        <f ca="1"/>
        <v>0.75</v>
      </c>
      <c r="O32">
        <f ca="1"/>
        <v>0.75</v>
      </c>
      <c r="P32">
        <f ca="1"/>
        <v>0.75</v>
      </c>
      <c r="Q32">
        <f ca="1"/>
        <v>0.75</v>
      </c>
      <c r="R32">
        <f ca="1">IFERROR(IF($H32="","",_xlfn.XLOOKUP($M32,resources[Resource],resources[estPerUnit],""))*N32,"")</f>
        <v>112500</v>
      </c>
      <c r="S32">
        <f ca="1">IFERROR(IF($H32="","",_xlfn.XLOOKUP($M32,resources[Resource],resources[estPerUnit],""))*N32,"")</f>
        <v>112500</v>
      </c>
      <c r="T32">
        <f ca="1">IFERROR(IF($H32="","",_xlfn.XLOOKUP($M32,resources[Resource],resources[estPerUnit],""))*O32,"")</f>
        <v>112500</v>
      </c>
      <c r="U32">
        <f ca="1">IFERROR(IF($H32="","",_xlfn.XLOOKUP($M32,resources[Resource],resources[estPerUnit],""))*P32,"")</f>
        <v>112500</v>
      </c>
      <c r="V32">
        <f ca="1">IFERROR(IF($H32="","",_xlfn.XLOOKUP($M32,resources[Resource],resources[estPerUnit],""))*Q32,"")</f>
        <v>112500</v>
      </c>
    </row>
    <row r="33" spans="8:22" x14ac:dyDescent="0.5">
      <c r="H33" t="str">
        <f ca="1"/>
        <v>Software</v>
      </c>
      <c r="I33" t="str">
        <f ca="1"/>
        <v>On</v>
      </c>
      <c r="J33" t="b">
        <f ca="1"/>
        <v>1</v>
      </c>
      <c r="K33" t="str">
        <f ca="1"/>
        <v>Ideation</v>
      </c>
      <c r="L33" t="str">
        <f ca="1"/>
        <v>Feasibility</v>
      </c>
      <c r="M33" t="str">
        <f ca="1"/>
        <v>Marketer</v>
      </c>
      <c r="N33">
        <f ca="1"/>
        <v>0.3</v>
      </c>
      <c r="O33">
        <f ca="1"/>
        <v>0.3</v>
      </c>
      <c r="P33">
        <f ca="1"/>
        <v>0.3</v>
      </c>
      <c r="Q33">
        <f ca="1"/>
        <v>0.3</v>
      </c>
      <c r="R33">
        <f ca="1">IFERROR(IF($H33="","",_xlfn.XLOOKUP($M33,resources[Resource],resources[estPerUnit],""))*N33,"")</f>
        <v>30000</v>
      </c>
      <c r="S33">
        <f ca="1">IFERROR(IF($H33="","",_xlfn.XLOOKUP($M33,resources[Resource],resources[estPerUnit],""))*N33,"")</f>
        <v>30000</v>
      </c>
      <c r="T33">
        <f ca="1">IFERROR(IF($H33="","",_xlfn.XLOOKUP($M33,resources[Resource],resources[estPerUnit],""))*O33,"")</f>
        <v>30000</v>
      </c>
      <c r="U33">
        <f ca="1">IFERROR(IF($H33="","",_xlfn.XLOOKUP($M33,resources[Resource],resources[estPerUnit],""))*P33,"")</f>
        <v>30000</v>
      </c>
      <c r="V33">
        <f ca="1">IFERROR(IF($H33="","",_xlfn.XLOOKUP($M33,resources[Resource],resources[estPerUnit],""))*Q33,"")</f>
        <v>30000</v>
      </c>
    </row>
    <row r="34" spans="8:22" x14ac:dyDescent="0.5">
      <c r="H34" t="str">
        <f ca="1"/>
        <v>Software</v>
      </c>
      <c r="I34" t="str">
        <f ca="1"/>
        <v>On</v>
      </c>
      <c r="J34" t="b">
        <f ca="1"/>
        <v>1</v>
      </c>
      <c r="K34" t="str">
        <f ca="1"/>
        <v>Ideation</v>
      </c>
      <c r="L34" t="str">
        <f ca="1"/>
        <v>Finance Support</v>
      </c>
      <c r="M34" t="str">
        <f ca="1"/>
        <v>Analyst</v>
      </c>
      <c r="N34">
        <f ca="1"/>
        <v>0.2</v>
      </c>
      <c r="O34">
        <f ca="1"/>
        <v>0.2</v>
      </c>
      <c r="P34">
        <f ca="1"/>
        <v>0.2</v>
      </c>
      <c r="Q34">
        <f ca="1"/>
        <v>0.2</v>
      </c>
      <c r="R34">
        <f ca="1">IFERROR(IF($H34="","",_xlfn.XLOOKUP($M34,resources[Resource],resources[estPerUnit],""))*N34,"")</f>
        <v>15000</v>
      </c>
      <c r="S34">
        <f ca="1">IFERROR(IF($H34="","",_xlfn.XLOOKUP($M34,resources[Resource],resources[estPerUnit],""))*N34,"")</f>
        <v>15000</v>
      </c>
      <c r="T34">
        <f ca="1">IFERROR(IF($H34="","",_xlfn.XLOOKUP($M34,resources[Resource],resources[estPerUnit],""))*O34,"")</f>
        <v>15000</v>
      </c>
      <c r="U34">
        <f ca="1">IFERROR(IF($H34="","",_xlfn.XLOOKUP($M34,resources[Resource],resources[estPerUnit],""))*P34,"")</f>
        <v>15000</v>
      </c>
      <c r="V34">
        <f ca="1">IFERROR(IF($H34="","",_xlfn.XLOOKUP($M34,resources[Resource],resources[estPerUnit],""))*Q34,"")</f>
        <v>15000</v>
      </c>
    </row>
    <row r="35" spans="8:22" x14ac:dyDescent="0.5">
      <c r="H35" t="str">
        <f ca="1"/>
        <v>Software</v>
      </c>
      <c r="I35" t="str">
        <f ca="1"/>
        <v>On</v>
      </c>
      <c r="J35" t="b">
        <f ca="1"/>
        <v>1</v>
      </c>
      <c r="K35" t="str">
        <f ca="1"/>
        <v>Ideation</v>
      </c>
      <c r="L35" t="str">
        <f ca="1"/>
        <v>Market Research</v>
      </c>
      <c r="M35" t="str">
        <f ca="1"/>
        <v>Analyst</v>
      </c>
      <c r="N35">
        <f ca="1"/>
        <v>0.3</v>
      </c>
      <c r="O35">
        <f ca="1"/>
        <v>0.3</v>
      </c>
      <c r="P35">
        <f ca="1"/>
        <v>0.3</v>
      </c>
      <c r="Q35">
        <f ca="1"/>
        <v>0.3</v>
      </c>
      <c r="R35">
        <f ca="1">IFERROR(IF($H35="","",_xlfn.XLOOKUP($M35,resources[Resource],resources[estPerUnit],""))*N35,"")</f>
        <v>22500</v>
      </c>
      <c r="S35">
        <f ca="1">IFERROR(IF($H35="","",_xlfn.XLOOKUP($M35,resources[Resource],resources[estPerUnit],""))*N35,"")</f>
        <v>22500</v>
      </c>
      <c r="T35">
        <f ca="1">IFERROR(IF($H35="","",_xlfn.XLOOKUP($M35,resources[Resource],resources[estPerUnit],""))*O35,"")</f>
        <v>22500</v>
      </c>
      <c r="U35">
        <f ca="1">IFERROR(IF($H35="","",_xlfn.XLOOKUP($M35,resources[Resource],resources[estPerUnit],""))*P35,"")</f>
        <v>22500</v>
      </c>
      <c r="V35">
        <f ca="1">IFERROR(IF($H35="","",_xlfn.XLOOKUP($M35,resources[Resource],resources[estPerUnit],""))*Q35,"")</f>
        <v>22500</v>
      </c>
    </row>
    <row r="36" spans="8:22" x14ac:dyDescent="0.5">
      <c r="H36" t="str">
        <f ca="1"/>
        <v>Software</v>
      </c>
      <c r="I36" t="str">
        <f ca="1"/>
        <v>On</v>
      </c>
      <c r="J36" t="b">
        <f ca="1"/>
        <v>1</v>
      </c>
      <c r="K36" t="str">
        <f ca="1"/>
        <v>Design</v>
      </c>
      <c r="L36" t="str">
        <f ca="1"/>
        <v>User journey</v>
      </c>
      <c r="M36" t="str">
        <f ca="1"/>
        <v>UX Designer</v>
      </c>
      <c r="N36">
        <f ca="1"/>
        <v>0.1</v>
      </c>
      <c r="O36">
        <f ca="1"/>
        <v>0.1</v>
      </c>
      <c r="P36">
        <f ca="1"/>
        <v>0.1</v>
      </c>
      <c r="Q36">
        <f ca="1"/>
        <v>0.1</v>
      </c>
      <c r="R36">
        <f ca="1">IFERROR(IF($H36="","",_xlfn.XLOOKUP($M36,resources[Resource],resources[estPerUnit],""))*N36,"")</f>
        <v>11000</v>
      </c>
      <c r="S36">
        <f ca="1">IFERROR(IF($H36="","",_xlfn.XLOOKUP($M36,resources[Resource],resources[estPerUnit],""))*N36,"")</f>
        <v>11000</v>
      </c>
      <c r="T36">
        <f ca="1">IFERROR(IF($H36="","",_xlfn.XLOOKUP($M36,resources[Resource],resources[estPerUnit],""))*O36,"")</f>
        <v>11000</v>
      </c>
      <c r="U36">
        <f ca="1">IFERROR(IF($H36="","",_xlfn.XLOOKUP($M36,resources[Resource],resources[estPerUnit],""))*P36,"")</f>
        <v>11000</v>
      </c>
      <c r="V36">
        <f ca="1">IFERROR(IF($H36="","",_xlfn.XLOOKUP($M36,resources[Resource],resources[estPerUnit],""))*Q36,"")</f>
        <v>11000</v>
      </c>
    </row>
    <row r="37" spans="8:22" x14ac:dyDescent="0.5">
      <c r="H37" t="str">
        <f ca="1"/>
        <v>Software</v>
      </c>
      <c r="I37" t="str">
        <f ca="1"/>
        <v>On</v>
      </c>
      <c r="J37" t="b">
        <f ca="1"/>
        <v>1</v>
      </c>
      <c r="K37" t="str">
        <f ca="1"/>
        <v>Design</v>
      </c>
      <c r="L37" t="str">
        <f ca="1"/>
        <v>API contract</v>
      </c>
      <c r="M37" t="str">
        <f ca="1"/>
        <v>Software Engineer 2</v>
      </c>
      <c r="N37">
        <f ca="1"/>
        <v>0.2</v>
      </c>
      <c r="O37">
        <f ca="1"/>
        <v>0.2</v>
      </c>
      <c r="P37">
        <f ca="1"/>
        <v>0.2</v>
      </c>
      <c r="Q37">
        <f ca="1"/>
        <v>0.2</v>
      </c>
      <c r="R37">
        <f ca="1">IFERROR(IF($H37="","",_xlfn.XLOOKUP($M37,resources[Resource],resources[estPerUnit],""))*N37,"")</f>
        <v>26000</v>
      </c>
      <c r="S37">
        <f ca="1">IFERROR(IF($H37="","",_xlfn.XLOOKUP($M37,resources[Resource],resources[estPerUnit],""))*N37,"")</f>
        <v>26000</v>
      </c>
      <c r="T37">
        <f ca="1">IFERROR(IF($H37="","",_xlfn.XLOOKUP($M37,resources[Resource],resources[estPerUnit],""))*O37,"")</f>
        <v>26000</v>
      </c>
      <c r="U37">
        <f ca="1">IFERROR(IF($H37="","",_xlfn.XLOOKUP($M37,resources[Resource],resources[estPerUnit],""))*P37,"")</f>
        <v>26000</v>
      </c>
      <c r="V37">
        <f ca="1">IFERROR(IF($H37="","",_xlfn.XLOOKUP($M37,resources[Resource],resources[estPerUnit],""))*Q37,"")</f>
        <v>26000</v>
      </c>
    </row>
    <row r="38" spans="8:22" x14ac:dyDescent="0.5">
      <c r="H38" t="str">
        <f ca="1"/>
        <v>Software</v>
      </c>
      <c r="I38" t="str">
        <f ca="1"/>
        <v>On</v>
      </c>
      <c r="J38" t="b">
        <f ca="1"/>
        <v>1</v>
      </c>
      <c r="K38" t="str">
        <f ca="1"/>
        <v>Design</v>
      </c>
      <c r="L38" t="str">
        <f ca="1"/>
        <v>Data model</v>
      </c>
      <c r="M38" t="str">
        <f ca="1"/>
        <v>Software Engineer 2</v>
      </c>
      <c r="N38">
        <f ca="1"/>
        <v>2</v>
      </c>
      <c r="O38">
        <f ca="1"/>
        <v>2</v>
      </c>
      <c r="P38">
        <f ca="1"/>
        <v>2</v>
      </c>
      <c r="Q38">
        <f ca="1"/>
        <v>2</v>
      </c>
      <c r="R38">
        <f ca="1">IFERROR(IF($H38="","",_xlfn.XLOOKUP($M38,resources[Resource],resources[estPerUnit],""))*N38,"")</f>
        <v>260000</v>
      </c>
      <c r="S38">
        <f ca="1">IFERROR(IF($H38="","",_xlfn.XLOOKUP($M38,resources[Resource],resources[estPerUnit],""))*N38,"")</f>
        <v>260000</v>
      </c>
      <c r="T38">
        <f ca="1">IFERROR(IF($H38="","",_xlfn.XLOOKUP($M38,resources[Resource],resources[estPerUnit],""))*O38,"")</f>
        <v>260000</v>
      </c>
      <c r="U38">
        <f ca="1">IFERROR(IF($H38="","",_xlfn.XLOOKUP($M38,resources[Resource],resources[estPerUnit],""))*P38,"")</f>
        <v>260000</v>
      </c>
      <c r="V38">
        <f ca="1">IFERROR(IF($H38="","",_xlfn.XLOOKUP($M38,resources[Resource],resources[estPerUnit],""))*Q38,"")</f>
        <v>260000</v>
      </c>
    </row>
    <row r="39" spans="8:22" x14ac:dyDescent="0.5">
      <c r="H39" t="str">
        <f ca="1"/>
        <v>Software</v>
      </c>
      <c r="I39" t="str">
        <f ca="1"/>
        <v>On</v>
      </c>
      <c r="J39" t="b">
        <f ca="1"/>
        <v>1</v>
      </c>
      <c r="K39" t="str">
        <f ca="1"/>
        <v>Prototype</v>
      </c>
      <c r="L39" t="str">
        <f ca="1"/>
        <v>UI Simulation</v>
      </c>
      <c r="M39" t="str">
        <f ca="1"/>
        <v>UX Designer</v>
      </c>
      <c r="N39">
        <f ca="1"/>
        <v>0.5</v>
      </c>
      <c r="O39">
        <f ca="1"/>
        <v>0.5</v>
      </c>
      <c r="P39">
        <f ca="1"/>
        <v>0.5</v>
      </c>
      <c r="Q39">
        <f ca="1"/>
        <v>0.5</v>
      </c>
      <c r="R39">
        <f ca="1">IFERROR(IF($H39="","",_xlfn.XLOOKUP($M39,resources[Resource],resources[estPerUnit],""))*N39,"")</f>
        <v>55000</v>
      </c>
      <c r="S39">
        <f ca="1">IFERROR(IF($H39="","",_xlfn.XLOOKUP($M39,resources[Resource],resources[estPerUnit],""))*N39,"")</f>
        <v>55000</v>
      </c>
      <c r="T39">
        <f ca="1">IFERROR(IF($H39="","",_xlfn.XLOOKUP($M39,resources[Resource],resources[estPerUnit],""))*O39,"")</f>
        <v>55000</v>
      </c>
      <c r="U39">
        <f ca="1">IFERROR(IF($H39="","",_xlfn.XLOOKUP($M39,resources[Resource],resources[estPerUnit],""))*P39,"")</f>
        <v>55000</v>
      </c>
      <c r="V39">
        <f ca="1">IFERROR(IF($H39="","",_xlfn.XLOOKUP($M39,resources[Resource],resources[estPerUnit],""))*Q39,"")</f>
        <v>55000</v>
      </c>
    </row>
    <row r="40" spans="8:22" x14ac:dyDescent="0.5">
      <c r="H40" t="str">
        <f ca="1"/>
        <v>Software</v>
      </c>
      <c r="I40" t="str">
        <f ca="1"/>
        <v>On</v>
      </c>
      <c r="J40" t="b">
        <f ca="1"/>
        <v>1</v>
      </c>
      <c r="K40" t="str">
        <f ca="1"/>
        <v>Prototype</v>
      </c>
      <c r="L40" t="str">
        <f ca="1"/>
        <v>Data Model Mockup</v>
      </c>
      <c r="M40" t="str">
        <f ca="1"/>
        <v>Software Engineer 2</v>
      </c>
      <c r="N40">
        <f ca="1"/>
        <v>0.5</v>
      </c>
      <c r="O40">
        <f ca="1"/>
        <v>0.5</v>
      </c>
      <c r="P40">
        <f ca="1"/>
        <v>0.5</v>
      </c>
      <c r="Q40">
        <f ca="1"/>
        <v>0.5</v>
      </c>
      <c r="R40">
        <f ca="1">IFERROR(IF($H40="","",_xlfn.XLOOKUP($M40,resources[Resource],resources[estPerUnit],""))*N40,"")</f>
        <v>65000</v>
      </c>
      <c r="S40">
        <f ca="1">IFERROR(IF($H40="","",_xlfn.XLOOKUP($M40,resources[Resource],resources[estPerUnit],""))*N40,"")</f>
        <v>65000</v>
      </c>
      <c r="T40">
        <f ca="1">IFERROR(IF($H40="","",_xlfn.XLOOKUP($M40,resources[Resource],resources[estPerUnit],""))*O40,"")</f>
        <v>65000</v>
      </c>
      <c r="U40">
        <f ca="1">IFERROR(IF($H40="","",_xlfn.XLOOKUP($M40,resources[Resource],resources[estPerUnit],""))*P40,"")</f>
        <v>65000</v>
      </c>
      <c r="V40">
        <f ca="1">IFERROR(IF($H40="","",_xlfn.XLOOKUP($M40,resources[Resource],resources[estPerUnit],""))*Q40,"")</f>
        <v>65000</v>
      </c>
    </row>
    <row r="41" spans="8:22" x14ac:dyDescent="0.5">
      <c r="H41" t="str">
        <f ca="1"/>
        <v>Software</v>
      </c>
      <c r="I41" t="str">
        <f ca="1"/>
        <v>On</v>
      </c>
      <c r="J41" t="b">
        <f ca="1"/>
        <v>1</v>
      </c>
      <c r="K41" t="str">
        <f ca="1"/>
        <v>Development</v>
      </c>
      <c r="L41" t="str">
        <f ca="1"/>
        <v>Operating Environment</v>
      </c>
      <c r="M41" t="str">
        <f ca="1"/>
        <v>Software Engineer 1</v>
      </c>
      <c r="N41">
        <f ca="1"/>
        <v>0.2</v>
      </c>
      <c r="O41">
        <f ca="1"/>
        <v>0.2</v>
      </c>
      <c r="P41">
        <f ca="1"/>
        <v>0.2</v>
      </c>
      <c r="Q41">
        <f ca="1"/>
        <v>0.2</v>
      </c>
      <c r="R41">
        <f ca="1">IFERROR(IF($H41="","",_xlfn.XLOOKUP($M41,resources[Resource],resources[estPerUnit],""))*N41,"")</f>
        <v>21000</v>
      </c>
      <c r="S41">
        <f ca="1">IFERROR(IF($H41="","",_xlfn.XLOOKUP($M41,resources[Resource],resources[estPerUnit],""))*N41,"")</f>
        <v>21000</v>
      </c>
      <c r="T41">
        <f ca="1">IFERROR(IF($H41="","",_xlfn.XLOOKUP($M41,resources[Resource],resources[estPerUnit],""))*O41,"")</f>
        <v>21000</v>
      </c>
      <c r="U41">
        <f ca="1">IFERROR(IF($H41="","",_xlfn.XLOOKUP($M41,resources[Resource],resources[estPerUnit],""))*P41,"")</f>
        <v>21000</v>
      </c>
      <c r="V41">
        <f ca="1">IFERROR(IF($H41="","",_xlfn.XLOOKUP($M41,resources[Resource],resources[estPerUnit],""))*Q41,"")</f>
        <v>21000</v>
      </c>
    </row>
    <row r="42" spans="8:22" x14ac:dyDescent="0.5">
      <c r="H42" t="str">
        <f ca="1"/>
        <v>Software</v>
      </c>
      <c r="I42" t="str">
        <f ca="1"/>
        <v>On</v>
      </c>
      <c r="J42" t="b">
        <f ca="1"/>
        <v>1</v>
      </c>
      <c r="K42" t="str">
        <f ca="1"/>
        <v>Development</v>
      </c>
      <c r="L42" t="str">
        <f ca="1"/>
        <v>Security Hardening</v>
      </c>
      <c r="M42" t="str">
        <f ca="1"/>
        <v>Software Engineer 1</v>
      </c>
      <c r="N42">
        <f ca="1"/>
        <v>0.2</v>
      </c>
      <c r="O42">
        <f ca="1"/>
        <v>0.2</v>
      </c>
      <c r="P42">
        <f ca="1"/>
        <v>0.2</v>
      </c>
      <c r="Q42">
        <f ca="1"/>
        <v>0.2</v>
      </c>
      <c r="R42">
        <f ca="1">IFERROR(IF($H42="","",_xlfn.XLOOKUP($M42,resources[Resource],resources[estPerUnit],""))*N42,"")</f>
        <v>21000</v>
      </c>
      <c r="S42">
        <f ca="1">IFERROR(IF($H42="","",_xlfn.XLOOKUP($M42,resources[Resource],resources[estPerUnit],""))*N42,"")</f>
        <v>21000</v>
      </c>
      <c r="T42">
        <f ca="1">IFERROR(IF($H42="","",_xlfn.XLOOKUP($M42,resources[Resource],resources[estPerUnit],""))*O42,"")</f>
        <v>21000</v>
      </c>
      <c r="U42">
        <f ca="1">IFERROR(IF($H42="","",_xlfn.XLOOKUP($M42,resources[Resource],resources[estPerUnit],""))*P42,"")</f>
        <v>21000</v>
      </c>
      <c r="V42">
        <f ca="1">IFERROR(IF($H42="","",_xlfn.XLOOKUP($M42,resources[Resource],resources[estPerUnit],""))*Q42,"")</f>
        <v>21000</v>
      </c>
    </row>
    <row r="43" spans="8:22" x14ac:dyDescent="0.5">
      <c r="H43" t="str">
        <f ca="1"/>
        <v>Software</v>
      </c>
      <c r="I43" t="str">
        <f ca="1"/>
        <v>On</v>
      </c>
      <c r="J43" t="b">
        <f ca="1"/>
        <v>1</v>
      </c>
      <c r="K43" t="str">
        <f ca="1"/>
        <v>Development</v>
      </c>
      <c r="L43" t="str">
        <f ca="1"/>
        <v>Unit Testing</v>
      </c>
      <c r="M43" t="str">
        <f ca="1"/>
        <v>Software Engineer 1</v>
      </c>
      <c r="N43">
        <f ca="1"/>
        <v>0.1</v>
      </c>
      <c r="O43">
        <f ca="1"/>
        <v>0.1</v>
      </c>
      <c r="P43">
        <f ca="1"/>
        <v>0.1</v>
      </c>
      <c r="Q43">
        <f ca="1"/>
        <v>0.1</v>
      </c>
      <c r="R43">
        <f ca="1">IFERROR(IF($H43="","",_xlfn.XLOOKUP($M43,resources[Resource],resources[estPerUnit],""))*N43,"")</f>
        <v>10500</v>
      </c>
      <c r="S43">
        <f ca="1">IFERROR(IF($H43="","",_xlfn.XLOOKUP($M43,resources[Resource],resources[estPerUnit],""))*N43,"")</f>
        <v>10500</v>
      </c>
      <c r="T43">
        <f ca="1">IFERROR(IF($H43="","",_xlfn.XLOOKUP($M43,resources[Resource],resources[estPerUnit],""))*O43,"")</f>
        <v>10500</v>
      </c>
      <c r="U43">
        <f ca="1">IFERROR(IF($H43="","",_xlfn.XLOOKUP($M43,resources[Resource],resources[estPerUnit],""))*P43,"")</f>
        <v>10500</v>
      </c>
      <c r="V43">
        <f ca="1">IFERROR(IF($H43="","",_xlfn.XLOOKUP($M43,resources[Resource],resources[estPerUnit],""))*Q43,"")</f>
        <v>10500</v>
      </c>
    </row>
    <row r="44" spans="8:22" x14ac:dyDescent="0.5">
      <c r="H44" t="str">
        <f ca="1"/>
        <v>Software</v>
      </c>
      <c r="I44" t="str">
        <f ca="1"/>
        <v>On</v>
      </c>
      <c r="J44" t="b">
        <f ca="1"/>
        <v>1</v>
      </c>
      <c r="K44" t="str">
        <f ca="1"/>
        <v>Testing</v>
      </c>
      <c r="L44" t="str">
        <f ca="1"/>
        <v>Integration Testing</v>
      </c>
      <c r="M44" t="str">
        <f ca="1"/>
        <v>Software Engineer 2</v>
      </c>
      <c r="N44">
        <f ca="1"/>
        <v>0.3</v>
      </c>
      <c r="O44">
        <f ca="1"/>
        <v>0.3</v>
      </c>
      <c r="P44">
        <f ca="1"/>
        <v>0.3</v>
      </c>
      <c r="Q44">
        <f ca="1"/>
        <v>0.3</v>
      </c>
      <c r="R44">
        <f ca="1">IFERROR(IF($H44="","",_xlfn.XLOOKUP($M44,resources[Resource],resources[estPerUnit],""))*N44,"")</f>
        <v>39000</v>
      </c>
      <c r="S44">
        <f ca="1">IFERROR(IF($H44="","",_xlfn.XLOOKUP($M44,resources[Resource],resources[estPerUnit],""))*N44,"")</f>
        <v>39000</v>
      </c>
      <c r="T44">
        <f ca="1">IFERROR(IF($H44="","",_xlfn.XLOOKUP($M44,resources[Resource],resources[estPerUnit],""))*O44,"")</f>
        <v>39000</v>
      </c>
      <c r="U44">
        <f ca="1">IFERROR(IF($H44="","",_xlfn.XLOOKUP($M44,resources[Resource],resources[estPerUnit],""))*P44,"")</f>
        <v>39000</v>
      </c>
      <c r="V44">
        <f ca="1">IFERROR(IF($H44="","",_xlfn.XLOOKUP($M44,resources[Resource],resources[estPerUnit],""))*Q44,"")</f>
        <v>39000</v>
      </c>
    </row>
    <row r="45" spans="8:22" x14ac:dyDescent="0.5">
      <c r="H45" t="str">
        <f ca="1"/>
        <v>Software</v>
      </c>
      <c r="I45" t="str">
        <f ca="1"/>
        <v>On</v>
      </c>
      <c r="J45" t="b">
        <f ca="1"/>
        <v>1</v>
      </c>
      <c r="K45" t="str">
        <f ca="1"/>
        <v>Testing</v>
      </c>
      <c r="L45" t="str">
        <f ca="1"/>
        <v>Penetration Testing</v>
      </c>
      <c r="M45" t="str">
        <f ca="1"/>
        <v>Software Engineer 1</v>
      </c>
      <c r="N45">
        <f ca="1"/>
        <v>0.8</v>
      </c>
      <c r="O45">
        <f ca="1"/>
        <v>0.8</v>
      </c>
      <c r="P45">
        <f ca="1"/>
        <v>0.8</v>
      </c>
      <c r="Q45">
        <f ca="1"/>
        <v>0.8</v>
      </c>
      <c r="R45">
        <f ca="1">IFERROR(IF($H45="","",_xlfn.XLOOKUP($M45,resources[Resource],resources[estPerUnit],""))*N45,"")</f>
        <v>84000</v>
      </c>
      <c r="S45">
        <f ca="1">IFERROR(IF($H45="","",_xlfn.XLOOKUP($M45,resources[Resource],resources[estPerUnit],""))*N45,"")</f>
        <v>84000</v>
      </c>
      <c r="T45">
        <f ca="1">IFERROR(IF($H45="","",_xlfn.XLOOKUP($M45,resources[Resource],resources[estPerUnit],""))*O45,"")</f>
        <v>84000</v>
      </c>
      <c r="U45">
        <f ca="1">IFERROR(IF($H45="","",_xlfn.XLOOKUP($M45,resources[Resource],resources[estPerUnit],""))*P45,"")</f>
        <v>84000</v>
      </c>
      <c r="V45">
        <f ca="1">IFERROR(IF($H45="","",_xlfn.XLOOKUP($M45,resources[Resource],resources[estPerUnit],""))*Q45,"")</f>
        <v>84000</v>
      </c>
    </row>
    <row r="46" spans="8:22" x14ac:dyDescent="0.5">
      <c r="H46" t="str">
        <f ca="1"/>
        <v>Software</v>
      </c>
      <c r="I46" t="str">
        <f ca="1"/>
        <v>On</v>
      </c>
      <c r="J46" t="b">
        <f ca="1"/>
        <v>1</v>
      </c>
      <c r="K46" t="str">
        <f ca="1"/>
        <v>Testing</v>
      </c>
      <c r="L46" t="str">
        <f ca="1"/>
        <v>UX Workflow Testing</v>
      </c>
      <c r="M46" t="str">
        <f ca="1"/>
        <v>UX Analyst</v>
      </c>
      <c r="N46">
        <f ca="1"/>
        <v>0.1</v>
      </c>
      <c r="O46">
        <f ca="1"/>
        <v>0.1</v>
      </c>
      <c r="P46">
        <f ca="1"/>
        <v>0.1</v>
      </c>
      <c r="Q46">
        <f ca="1"/>
        <v>0.1</v>
      </c>
      <c r="R46">
        <f ca="1">IFERROR(IF($H46="","",_xlfn.XLOOKUP($M46,resources[Resource],resources[estPerUnit],""))*N46,"")</f>
        <v>9500</v>
      </c>
      <c r="S46">
        <f ca="1">IFERROR(IF($H46="","",_xlfn.XLOOKUP($M46,resources[Resource],resources[estPerUnit],""))*N46,"")</f>
        <v>9500</v>
      </c>
      <c r="T46">
        <f ca="1">IFERROR(IF($H46="","",_xlfn.XLOOKUP($M46,resources[Resource],resources[estPerUnit],""))*O46,"")</f>
        <v>9500</v>
      </c>
      <c r="U46">
        <f ca="1">IFERROR(IF($H46="","",_xlfn.XLOOKUP($M46,resources[Resource],resources[estPerUnit],""))*P46,"")</f>
        <v>9500</v>
      </c>
      <c r="V46">
        <f ca="1">IFERROR(IF($H46="","",_xlfn.XLOOKUP($M46,resources[Resource],resources[estPerUnit],""))*Q46,"")</f>
        <v>9500</v>
      </c>
    </row>
    <row r="47" spans="8:22" x14ac:dyDescent="0.5">
      <c r="H47" t="str">
        <f ca="1"/>
        <v>Software</v>
      </c>
      <c r="I47" t="str">
        <f ca="1"/>
        <v>On</v>
      </c>
      <c r="J47" t="b">
        <f ca="1"/>
        <v>1</v>
      </c>
      <c r="K47" t="str">
        <f ca="1"/>
        <v>Operations</v>
      </c>
      <c r="L47" t="str">
        <f ca="1"/>
        <v>Program Management</v>
      </c>
      <c r="M47" t="str">
        <f ca="1"/>
        <v>Program Manager</v>
      </c>
      <c r="N47">
        <f ca="1"/>
        <v>0.9</v>
      </c>
      <c r="O47">
        <f ca="1"/>
        <v>0.9</v>
      </c>
      <c r="P47">
        <f ca="1"/>
        <v>0.9</v>
      </c>
      <c r="Q47">
        <f ca="1"/>
        <v>0.9</v>
      </c>
      <c r="R47">
        <f ca="1">IFERROR(IF($H47="","",_xlfn.XLOOKUP($M47,resources[Resource],resources[estPerUnit],""))*N47,"")</f>
        <v>126000</v>
      </c>
      <c r="S47">
        <f ca="1">IFERROR(IF($H47="","",_xlfn.XLOOKUP($M47,resources[Resource],resources[estPerUnit],""))*N47,"")</f>
        <v>126000</v>
      </c>
      <c r="T47">
        <f ca="1">IFERROR(IF($H47="","",_xlfn.XLOOKUP($M47,resources[Resource],resources[estPerUnit],""))*O47,"")</f>
        <v>126000</v>
      </c>
      <c r="U47">
        <f ca="1">IFERROR(IF($H47="","",_xlfn.XLOOKUP($M47,resources[Resource],resources[estPerUnit],""))*P47,"")</f>
        <v>126000</v>
      </c>
      <c r="V47">
        <f ca="1">IFERROR(IF($H47="","",_xlfn.XLOOKUP($M47,resources[Resource],resources[estPerUnit],""))*Q47,"")</f>
        <v>126000</v>
      </c>
    </row>
    <row r="48" spans="8:22" x14ac:dyDescent="0.5">
      <c r="H48" t="str">
        <f ca="1"/>
        <v>Software</v>
      </c>
      <c r="I48" t="str">
        <f ca="1"/>
        <v>On</v>
      </c>
      <c r="J48" t="b">
        <f ca="1"/>
        <v>1</v>
      </c>
      <c r="K48" t="str">
        <f ca="1"/>
        <v>Operations</v>
      </c>
      <c r="L48" t="str">
        <f ca="1"/>
        <v>Project Management</v>
      </c>
      <c r="M48" t="str">
        <f ca="1"/>
        <v>Project Manager</v>
      </c>
      <c r="N48">
        <f ca="1"/>
        <v>0.5</v>
      </c>
      <c r="O48">
        <f ca="1"/>
        <v>0.5</v>
      </c>
      <c r="P48">
        <f ca="1"/>
        <v>0.5</v>
      </c>
      <c r="Q48">
        <f ca="1"/>
        <v>0.5</v>
      </c>
      <c r="R48">
        <f ca="1">IFERROR(IF($H48="","",_xlfn.XLOOKUP($M48,resources[Resource],resources[estPerUnit],""))*N48,"")</f>
        <v>55000</v>
      </c>
      <c r="S48">
        <f ca="1">IFERROR(IF($H48="","",_xlfn.XLOOKUP($M48,resources[Resource],resources[estPerUnit],""))*N48,"")</f>
        <v>55000</v>
      </c>
      <c r="T48">
        <f ca="1">IFERROR(IF($H48="","",_xlfn.XLOOKUP($M48,resources[Resource],resources[estPerUnit],""))*O48,"")</f>
        <v>55000</v>
      </c>
      <c r="U48">
        <f ca="1">IFERROR(IF($H48="","",_xlfn.XLOOKUP($M48,resources[Resource],resources[estPerUnit],""))*P48,"")</f>
        <v>55000</v>
      </c>
      <c r="V48">
        <f ca="1">IFERROR(IF($H48="","",_xlfn.XLOOKUP($M48,resources[Resource],resources[estPerUnit],""))*Q48,"")</f>
        <v>55000</v>
      </c>
    </row>
    <row r="49" spans="8:22" x14ac:dyDescent="0.5">
      <c r="H49" t="str">
        <f ca="1"/>
        <v>Software</v>
      </c>
      <c r="I49" t="str">
        <f ca="1"/>
        <v>On</v>
      </c>
      <c r="J49" t="b">
        <f ca="1"/>
        <v>1</v>
      </c>
      <c r="K49" t="str">
        <f ca="1"/>
        <v>Operations</v>
      </c>
      <c r="L49" t="str">
        <f ca="1"/>
        <v>Office Equipment</v>
      </c>
      <c r="M49" t="str">
        <f ca="1"/>
        <v>Equipment Leasing</v>
      </c>
      <c r="N49">
        <f ca="1"/>
        <v>2500</v>
      </c>
      <c r="O49">
        <f ca="1"/>
        <v>2500</v>
      </c>
      <c r="P49">
        <f ca="1"/>
        <v>2500</v>
      </c>
      <c r="Q49">
        <f ca="1"/>
        <v>2500</v>
      </c>
      <c r="R49">
        <f ca="1">IFERROR(IF($H49="","",_xlfn.XLOOKUP($M49,resources[Resource],resources[estPerUnit],""))*N49,"")</f>
        <v>2500</v>
      </c>
      <c r="S49">
        <f ca="1">IFERROR(IF($H49="","",_xlfn.XLOOKUP($M49,resources[Resource],resources[estPerUnit],""))*N49,"")</f>
        <v>2500</v>
      </c>
      <c r="T49">
        <f ca="1">IFERROR(IF($H49="","",_xlfn.XLOOKUP($M49,resources[Resource],resources[estPerUnit],""))*O49,"")</f>
        <v>2500</v>
      </c>
      <c r="U49">
        <f ca="1">IFERROR(IF($H49="","",_xlfn.XLOOKUP($M49,resources[Resource],resources[estPerUnit],""))*P49,"")</f>
        <v>2500</v>
      </c>
      <c r="V49">
        <f ca="1">IFERROR(IF($H49="","",_xlfn.XLOOKUP($M49,resources[Resource],resources[estPerUnit],""))*Q49,"")</f>
        <v>2500</v>
      </c>
    </row>
    <row r="50" spans="8:22" x14ac:dyDescent="0.5">
      <c r="H50" t="str">
        <f ca="1"/>
        <v/>
      </c>
      <c r="I50" t="e">
        <f ca="1"/>
        <v>#N/A</v>
      </c>
      <c r="J50" t="e">
        <f ca="1"/>
        <v>#N/A</v>
      </c>
      <c r="K50" t="e">
        <f ca="1"/>
        <v>#N/A</v>
      </c>
      <c r="L50" t="e">
        <f ca="1"/>
        <v>#N/A</v>
      </c>
      <c r="M50" t="e">
        <f ca="1"/>
        <v>#N/A</v>
      </c>
      <c r="N50" t="e">
        <f ca="1"/>
        <v>#N/A</v>
      </c>
      <c r="O50" t="e">
        <f ca="1"/>
        <v>#N/A</v>
      </c>
      <c r="P50" t="e">
        <f ca="1"/>
        <v>#N/A</v>
      </c>
      <c r="Q50" t="e">
        <f ca="1"/>
        <v>#N/A</v>
      </c>
      <c r="R50" t="str">
        <f ca="1">IFERROR(IF($H50="","",_xlfn.XLOOKUP($M50,resources[Resource],resources[estPerUnit],""))*N50,"")</f>
        <v/>
      </c>
      <c r="S50" t="str">
        <f ca="1">IFERROR(IF($H50="","",_xlfn.XLOOKUP($M50,resources[Resource],resources[estPerUnit],""))*N50,"")</f>
        <v/>
      </c>
      <c r="T50" t="str">
        <f ca="1">IFERROR(IF($H50="","",_xlfn.XLOOKUP($M50,resources[Resource],resources[estPerUnit],""))*O50,"")</f>
        <v/>
      </c>
      <c r="U50" t="str">
        <f ca="1">IFERROR(IF($H50="","",_xlfn.XLOOKUP($M50,resources[Resource],resources[estPerUnit],""))*P50,"")</f>
        <v/>
      </c>
      <c r="V50" t="str">
        <f ca="1">IFERROR(IF($H50="","",_xlfn.XLOOKUP($M50,resources[Resource],resources[estPerUnit],""))*Q50,"")</f>
        <v/>
      </c>
    </row>
    <row r="51" spans="8:22" x14ac:dyDescent="0.5">
      <c r="H51" t="str">
        <f ca="1"/>
        <v/>
      </c>
      <c r="I51" t="e">
        <f ca="1"/>
        <v>#N/A</v>
      </c>
      <c r="J51" t="e">
        <f ca="1"/>
        <v>#N/A</v>
      </c>
      <c r="K51" t="e">
        <f ca="1"/>
        <v>#N/A</v>
      </c>
      <c r="L51" t="e">
        <f ca="1"/>
        <v>#N/A</v>
      </c>
      <c r="M51" t="e">
        <f ca="1"/>
        <v>#N/A</v>
      </c>
      <c r="N51" t="e">
        <f ca="1"/>
        <v>#N/A</v>
      </c>
      <c r="O51" t="e">
        <f ca="1"/>
        <v>#N/A</v>
      </c>
      <c r="P51" t="e">
        <f ca="1"/>
        <v>#N/A</v>
      </c>
      <c r="Q51" t="e">
        <f ca="1"/>
        <v>#N/A</v>
      </c>
      <c r="R51" t="str">
        <f ca="1">IFERROR(IF($H51="","",_xlfn.XLOOKUP($M51,resources[Resource],resources[estPerUnit],""))*N51,"")</f>
        <v/>
      </c>
      <c r="S51" t="str">
        <f ca="1">IFERROR(IF($H51="","",_xlfn.XLOOKUP($M51,resources[Resource],resources[estPerUnit],""))*N51,"")</f>
        <v/>
      </c>
      <c r="T51" t="str">
        <f ca="1">IFERROR(IF($H51="","",_xlfn.XLOOKUP($M51,resources[Resource],resources[estPerUnit],""))*O51,"")</f>
        <v/>
      </c>
      <c r="U51" t="str">
        <f ca="1">IFERROR(IF($H51="","",_xlfn.XLOOKUP($M51,resources[Resource],resources[estPerUnit],""))*P51,"")</f>
        <v/>
      </c>
      <c r="V51" t="str">
        <f ca="1">IFERROR(IF($H51="","",_xlfn.XLOOKUP($M51,resources[Resource],resources[estPerUnit],""))*Q51,"")</f>
        <v/>
      </c>
    </row>
    <row r="52" spans="8:22" x14ac:dyDescent="0.5">
      <c r="H52" t="str">
        <f ca="1"/>
        <v/>
      </c>
      <c r="I52" t="e">
        <f ca="1"/>
        <v>#N/A</v>
      </c>
      <c r="J52" t="e">
        <f ca="1"/>
        <v>#N/A</v>
      </c>
      <c r="K52" t="e">
        <f ca="1"/>
        <v>#N/A</v>
      </c>
      <c r="L52" t="e">
        <f ca="1"/>
        <v>#N/A</v>
      </c>
      <c r="M52" t="e">
        <f ca="1"/>
        <v>#N/A</v>
      </c>
      <c r="N52" t="e">
        <f ca="1"/>
        <v>#N/A</v>
      </c>
      <c r="O52" t="e">
        <f ca="1"/>
        <v>#N/A</v>
      </c>
      <c r="P52" t="e">
        <f ca="1"/>
        <v>#N/A</v>
      </c>
      <c r="Q52" t="e">
        <f ca="1"/>
        <v>#N/A</v>
      </c>
      <c r="R52" t="str">
        <f ca="1">IFERROR(IF($H52="","",_xlfn.XLOOKUP($M52,resources[Resource],resources[estPerUnit],""))*N52,"")</f>
        <v/>
      </c>
      <c r="S52" t="str">
        <f ca="1">IFERROR(IF($H52="","",_xlfn.XLOOKUP($M52,resources[Resource],resources[estPerUnit],""))*N52,"")</f>
        <v/>
      </c>
      <c r="T52" t="str">
        <f ca="1">IFERROR(IF($H52="","",_xlfn.XLOOKUP($M52,resources[Resource],resources[estPerUnit],""))*O52,"")</f>
        <v/>
      </c>
      <c r="U52" t="str">
        <f ca="1">IFERROR(IF($H52="","",_xlfn.XLOOKUP($M52,resources[Resource],resources[estPerUnit],""))*P52,"")</f>
        <v/>
      </c>
      <c r="V52" t="str">
        <f ca="1">IFERROR(IF($H52="","",_xlfn.XLOOKUP($M52,resources[Resource],resources[estPerUnit],""))*Q52,"")</f>
        <v/>
      </c>
    </row>
    <row r="53" spans="8:22" x14ac:dyDescent="0.5">
      <c r="H53" t="str">
        <f ca="1"/>
        <v/>
      </c>
      <c r="I53" t="e">
        <f ca="1"/>
        <v>#N/A</v>
      </c>
      <c r="J53" t="e">
        <f ca="1"/>
        <v>#N/A</v>
      </c>
      <c r="K53" t="e">
        <f ca="1"/>
        <v>#N/A</v>
      </c>
      <c r="L53" t="e">
        <f ca="1"/>
        <v>#N/A</v>
      </c>
      <c r="M53" t="e">
        <f ca="1"/>
        <v>#N/A</v>
      </c>
      <c r="N53" t="e">
        <f ca="1"/>
        <v>#N/A</v>
      </c>
      <c r="O53" t="e">
        <f ca="1"/>
        <v>#N/A</v>
      </c>
      <c r="P53" t="e">
        <f ca="1"/>
        <v>#N/A</v>
      </c>
      <c r="Q53" t="e">
        <f ca="1"/>
        <v>#N/A</v>
      </c>
      <c r="R53" t="str">
        <f ca="1">IFERROR(IF($H53="","",_xlfn.XLOOKUP($M53,resources[Resource],resources[estPerUnit],""))*N53,"")</f>
        <v/>
      </c>
      <c r="S53" t="str">
        <f ca="1">IFERROR(IF($H53="","",_xlfn.XLOOKUP($M53,resources[Resource],resources[estPerUnit],""))*N53,"")</f>
        <v/>
      </c>
      <c r="T53" t="str">
        <f ca="1">IFERROR(IF($H53="","",_xlfn.XLOOKUP($M53,resources[Resource],resources[estPerUnit],""))*O53,"")</f>
        <v/>
      </c>
      <c r="U53" t="str">
        <f ca="1">IFERROR(IF($H53="","",_xlfn.XLOOKUP($M53,resources[Resource],resources[estPerUnit],""))*P53,"")</f>
        <v/>
      </c>
      <c r="V53" t="str">
        <f ca="1">IFERROR(IF($H53="","",_xlfn.XLOOKUP($M53,resources[Resource],resources[estPerUnit],""))*Q53,"")</f>
        <v/>
      </c>
    </row>
    <row r="54" spans="8:22" x14ac:dyDescent="0.5">
      <c r="H54" t="str">
        <f ca="1"/>
        <v/>
      </c>
      <c r="I54" t="e">
        <f ca="1"/>
        <v>#N/A</v>
      </c>
      <c r="J54" t="e">
        <f ca="1"/>
        <v>#N/A</v>
      </c>
      <c r="K54" t="e">
        <f ca="1"/>
        <v>#N/A</v>
      </c>
      <c r="L54" t="e">
        <f ca="1"/>
        <v>#N/A</v>
      </c>
      <c r="M54" t="e">
        <f ca="1"/>
        <v>#N/A</v>
      </c>
      <c r="N54" t="e">
        <f ca="1"/>
        <v>#N/A</v>
      </c>
      <c r="O54" t="e">
        <f ca="1"/>
        <v>#N/A</v>
      </c>
      <c r="P54" t="e">
        <f ca="1"/>
        <v>#N/A</v>
      </c>
      <c r="Q54" t="e">
        <f ca="1"/>
        <v>#N/A</v>
      </c>
      <c r="R54" t="str">
        <f ca="1">IFERROR(IF($H54="","",_xlfn.XLOOKUP($M54,resources[Resource],resources[estPerUnit],""))*N54,"")</f>
        <v/>
      </c>
      <c r="S54" t="str">
        <f ca="1">IFERROR(IF($H54="","",_xlfn.XLOOKUP($M54,resources[Resource],resources[estPerUnit],""))*N54,"")</f>
        <v/>
      </c>
      <c r="T54" t="str">
        <f ca="1">IFERROR(IF($H54="","",_xlfn.XLOOKUP($M54,resources[Resource],resources[estPerUnit],""))*O54,"")</f>
        <v/>
      </c>
      <c r="U54" t="str">
        <f ca="1">IFERROR(IF($H54="","",_xlfn.XLOOKUP($M54,resources[Resource],resources[estPerUnit],""))*P54,"")</f>
        <v/>
      </c>
      <c r="V54" t="str">
        <f ca="1">IFERROR(IF($H54="","",_xlfn.XLOOKUP($M54,resources[Resource],resources[estPerUnit],""))*Q54,"")</f>
        <v/>
      </c>
    </row>
    <row r="55" spans="8:22" x14ac:dyDescent="0.5">
      <c r="H55" t="str">
        <f ca="1"/>
        <v/>
      </c>
      <c r="I55" t="e">
        <f ca="1"/>
        <v>#N/A</v>
      </c>
      <c r="J55" t="e">
        <f ca="1"/>
        <v>#N/A</v>
      </c>
      <c r="K55" t="e">
        <f ca="1"/>
        <v>#N/A</v>
      </c>
      <c r="L55" t="e">
        <f ca="1"/>
        <v>#N/A</v>
      </c>
      <c r="M55" t="e">
        <f ca="1"/>
        <v>#N/A</v>
      </c>
      <c r="N55" t="e">
        <f ca="1"/>
        <v>#N/A</v>
      </c>
      <c r="O55" t="e">
        <f ca="1"/>
        <v>#N/A</v>
      </c>
      <c r="P55" t="e">
        <f ca="1"/>
        <v>#N/A</v>
      </c>
      <c r="Q55" t="e">
        <f ca="1"/>
        <v>#N/A</v>
      </c>
      <c r="R55" t="str">
        <f ca="1">IFERROR(IF($H55="","",_xlfn.XLOOKUP($M55,resources[Resource],resources[estPerUnit],""))*N55,"")</f>
        <v/>
      </c>
      <c r="S55" t="str">
        <f ca="1">IFERROR(IF($H55="","",_xlfn.XLOOKUP($M55,resources[Resource],resources[estPerUnit],""))*N55,"")</f>
        <v/>
      </c>
      <c r="T55" t="str">
        <f ca="1">IFERROR(IF($H55="","",_xlfn.XLOOKUP($M55,resources[Resource],resources[estPerUnit],""))*O55,"")</f>
        <v/>
      </c>
      <c r="U55" t="str">
        <f ca="1">IFERROR(IF($H55="","",_xlfn.XLOOKUP($M55,resources[Resource],resources[estPerUnit],""))*P55,"")</f>
        <v/>
      </c>
      <c r="V55" t="str">
        <f ca="1">IFERROR(IF($H55="","",_xlfn.XLOOKUP($M55,resources[Resource],resources[estPerUnit],""))*Q55,"")</f>
        <v/>
      </c>
    </row>
    <row r="56" spans="8:22" x14ac:dyDescent="0.5">
      <c r="H56" t="str">
        <f ca="1"/>
        <v/>
      </c>
      <c r="I56" t="e">
        <f ca="1"/>
        <v>#N/A</v>
      </c>
      <c r="J56" t="e">
        <f ca="1"/>
        <v>#N/A</v>
      </c>
      <c r="K56" t="e">
        <f ca="1"/>
        <v>#N/A</v>
      </c>
      <c r="L56" t="e">
        <f ca="1"/>
        <v>#N/A</v>
      </c>
      <c r="M56" t="e">
        <f ca="1"/>
        <v>#N/A</v>
      </c>
      <c r="N56" t="e">
        <f ca="1"/>
        <v>#N/A</v>
      </c>
      <c r="O56" t="e">
        <f ca="1"/>
        <v>#N/A</v>
      </c>
      <c r="P56" t="e">
        <f ca="1"/>
        <v>#N/A</v>
      </c>
      <c r="Q56" t="e">
        <f ca="1"/>
        <v>#N/A</v>
      </c>
      <c r="R56" t="str">
        <f ca="1">IFERROR(IF($H56="","",_xlfn.XLOOKUP($M56,resources[Resource],resources[estPerUnit],""))*N56,"")</f>
        <v/>
      </c>
      <c r="S56" t="str">
        <f ca="1">IFERROR(IF($H56="","",_xlfn.XLOOKUP($M56,resources[Resource],resources[estPerUnit],""))*N56,"")</f>
        <v/>
      </c>
      <c r="T56" t="str">
        <f ca="1">IFERROR(IF($H56="","",_xlfn.XLOOKUP($M56,resources[Resource],resources[estPerUnit],""))*O56,"")</f>
        <v/>
      </c>
      <c r="U56" t="str">
        <f ca="1">IFERROR(IF($H56="","",_xlfn.XLOOKUP($M56,resources[Resource],resources[estPerUnit],""))*P56,"")</f>
        <v/>
      </c>
      <c r="V56" t="str">
        <f ca="1">IFERROR(IF($H56="","",_xlfn.XLOOKUP($M56,resources[Resource],resources[estPerUnit],""))*Q56,"")</f>
        <v/>
      </c>
    </row>
    <row r="57" spans="8:22" x14ac:dyDescent="0.5">
      <c r="H57" t="str">
        <f ca="1"/>
        <v/>
      </c>
      <c r="I57" t="e">
        <f ca="1"/>
        <v>#N/A</v>
      </c>
      <c r="J57" t="e">
        <f ca="1"/>
        <v>#N/A</v>
      </c>
      <c r="K57" t="e">
        <f ca="1"/>
        <v>#N/A</v>
      </c>
      <c r="L57" t="e">
        <f ca="1"/>
        <v>#N/A</v>
      </c>
      <c r="M57" t="e">
        <f ca="1"/>
        <v>#N/A</v>
      </c>
      <c r="N57" t="e">
        <f ca="1"/>
        <v>#N/A</v>
      </c>
      <c r="O57" t="e">
        <f ca="1"/>
        <v>#N/A</v>
      </c>
      <c r="P57" t="e">
        <f ca="1"/>
        <v>#N/A</v>
      </c>
      <c r="Q57" t="e">
        <f ca="1"/>
        <v>#N/A</v>
      </c>
    </row>
    <row r="58" spans="8:22" x14ac:dyDescent="0.5">
      <c r="H58" t="str">
        <f ca="1"/>
        <v/>
      </c>
      <c r="I58" t="e">
        <f ca="1"/>
        <v>#N/A</v>
      </c>
      <c r="J58" t="e">
        <f ca="1"/>
        <v>#N/A</v>
      </c>
      <c r="K58" t="e">
        <f ca="1"/>
        <v>#N/A</v>
      </c>
      <c r="L58" t="e">
        <f ca="1"/>
        <v>#N/A</v>
      </c>
      <c r="M58" t="e">
        <f ca="1"/>
        <v>#N/A</v>
      </c>
      <c r="N58" t="e">
        <f ca="1"/>
        <v>#N/A</v>
      </c>
      <c r="O58" t="e">
        <f ca="1"/>
        <v>#N/A</v>
      </c>
      <c r="P58" t="e">
        <f ca="1"/>
        <v>#N/A</v>
      </c>
      <c r="Q58" t="e">
        <f ca="1"/>
        <v>#N/A</v>
      </c>
    </row>
    <row r="59" spans="8:22" x14ac:dyDescent="0.5">
      <c r="H59" t="str">
        <f ca="1"/>
        <v/>
      </c>
      <c r="I59" t="e">
        <f ca="1"/>
        <v>#N/A</v>
      </c>
      <c r="J59" t="e">
        <f ca="1"/>
        <v>#N/A</v>
      </c>
      <c r="K59" t="e">
        <f ca="1"/>
        <v>#N/A</v>
      </c>
      <c r="L59" t="e">
        <f ca="1"/>
        <v>#N/A</v>
      </c>
      <c r="M59" t="e">
        <f ca="1"/>
        <v>#N/A</v>
      </c>
      <c r="N59" t="e">
        <f ca="1"/>
        <v>#N/A</v>
      </c>
      <c r="O59" t="e">
        <f ca="1"/>
        <v>#N/A</v>
      </c>
      <c r="P59" t="e">
        <f ca="1"/>
        <v>#N/A</v>
      </c>
      <c r="Q59" t="e">
        <f ca="1"/>
        <v>#N/A</v>
      </c>
    </row>
    <row r="60" spans="8:22" x14ac:dyDescent="0.5">
      <c r="H60" t="str">
        <f ca="1"/>
        <v/>
      </c>
      <c r="I60" t="e">
        <f ca="1"/>
        <v>#N/A</v>
      </c>
      <c r="J60" t="e">
        <f ca="1"/>
        <v>#N/A</v>
      </c>
      <c r="K60" t="e">
        <f ca="1"/>
        <v>#N/A</v>
      </c>
      <c r="L60" t="e">
        <f ca="1"/>
        <v>#N/A</v>
      </c>
      <c r="M60" t="e">
        <f ca="1"/>
        <v>#N/A</v>
      </c>
      <c r="N60" t="e">
        <f ca="1"/>
        <v>#N/A</v>
      </c>
      <c r="O60" t="e">
        <f ca="1"/>
        <v>#N/A</v>
      </c>
      <c r="P60" t="e">
        <f ca="1"/>
        <v>#N/A</v>
      </c>
      <c r="Q60" t="e">
        <f ca="1"/>
        <v>#N/A</v>
      </c>
    </row>
  </sheetData>
  <conditionalFormatting sqref="C2:C3">
    <cfRule type="expression" dxfId="31" priority="1">
      <formula>C2="enter valid worksheet name"</formula>
    </cfRule>
  </conditionalFormatting>
  <conditionalFormatting sqref="D2:F3 E4:F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{B7614922-5F1A-4ACB-A08C-BF2A31494E6F}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14922-5F1A-4ACB-A08C-BF2A31494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D2:F3 E4:F4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EAB004CC6C44B912D532C84302962" ma:contentTypeVersion="5" ma:contentTypeDescription="Create a new document." ma:contentTypeScope="" ma:versionID="b5ec5644f57b42a1ffb5ea24ca6a171c">
  <xsd:schema xmlns:xsd="http://www.w3.org/2001/XMLSchema" xmlns:xs="http://www.w3.org/2001/XMLSchema" xmlns:p="http://schemas.microsoft.com/office/2006/metadata/properties" xmlns:ns3="88c37a8a-e30a-4865-b75c-85d8603927ba" targetNamespace="http://schemas.microsoft.com/office/2006/metadata/properties" ma:root="true" ma:fieldsID="afa23949ffc9ddedf3824207bba7313a" ns3:_="">
    <xsd:import namespace="88c37a8a-e30a-4865-b75c-85d860392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7a8a-e30a-4865-b75c-85d86039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1BD5A6-EE20-4FB3-ABD5-5B4D25040738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c37a8a-e30a-4865-b75c-85d8603927ba"/>
  </ds:schemaRefs>
</ds:datastoreItem>
</file>

<file path=customXml/itemProps2.xml><?xml version="1.0" encoding="utf-8"?>
<ds:datastoreItem xmlns:ds="http://schemas.openxmlformats.org/officeDocument/2006/customXml" ds:itemID="{5D495B1D-B2A9-46F3-AC97-56F137884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30B7D-E1A3-4943-AB69-C1227A0D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7a8a-e30a-4865-b75c-85d860392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Workstreams</vt:lpstr>
      <vt:lpstr>Resources</vt:lpstr>
      <vt:lpstr>Hardware</vt:lpstr>
      <vt:lpstr>Software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2024-09-24T20:38:44Z</dcterms:created>
  <dcterms:modified xsi:type="dcterms:W3CDTF">2024-09-26T18:55:15Z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2024-09-24T21:03:46Z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fe4d9407-a971-48c3-a993-4c2cb8d62384</vt:lpwstr>
  </property>
  <property fmtid="{D5CDD505-2E9C-101B-9397-08002B2CF9AE}" pid="7" name="MSIP_Label_defa4170-0d19-0005-0004-bc88714345d2_ActionId">
    <vt:lpwstr>c6b8bc09-f870-4145-9021-d99c3a8e0692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0x01010037CEAB004CC6C44B912D532C84302962</vt:lpwstr>
  </property>
</Properties>
</file>