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55DA4156-E4AB-4609-AAC9-0DEC8BB51FFE}" xr6:coauthVersionLast="47" xr6:coauthVersionMax="47" xr10:uidLastSave="{00000000-0000-0000-0000-000000000000}"/>
  <bookViews>
    <workbookView xWindow="-120" yWindow="-120" windowWidth="29040" windowHeight="15720" tabRatio="685" xr2:uid="{079D97AF-6C02-411B-B3D5-D358179A74F9}"/>
  </bookViews>
  <sheets>
    <sheet name="Workstreams" sheetId="15" r:id="rId1"/>
    <sheet name="Resources" sheetId="41" r:id="rId2"/>
    <sheet name="Hardware" sheetId="23" r:id="rId3"/>
    <sheet name="Software" sheetId="32" r:id="rId4"/>
    <sheet name="template" sheetId="54" r:id="rId5"/>
    <sheet name="enum" sheetId="31" r:id="rId6"/>
  </sheets>
  <definedNames>
    <definedName name="_xlnm._FilterDatabase" localSheetId="2" hidden="1">Hardware!$L$1:$O$1</definedName>
    <definedName name="_xlnm._FilterDatabase" localSheetId="3" hidden="1">Software!$L$1:$O$1</definedName>
    <definedName name="_xlnm._FilterDatabase" localSheetId="4" hidden="1">template!$L$1:$O$1</definedName>
    <definedName name="results" localSheetId="4">_xlfn.VSTACK(_xlfn._xlws.FILTER(Hardware!C1:L102,Hardware!C1:C102&lt;&gt;""),_xlfn._xlws.FILTER(template!C1:L102,Hardware!C1:C102&lt;&gt;""))</definedName>
    <definedName name="results">_xlfn.VSTACK(_xlfn._xlws.FILTER(Hardware!C1:L102,Hardware!C1:C102&lt;&gt;""),_xlfn._xlws.FILTER(Software!C1:L102,Hardware!C1:C102&lt;&gt;""))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3" i="15" l="1" a="1"/>
  <c r="AH13" i="15" s="1"/>
  <c r="AG13" i="15" a="1"/>
  <c r="AG13" i="15" s="1"/>
  <c r="AF13" i="15" a="1"/>
  <c r="AF13" i="15" s="1"/>
  <c r="AE13" i="15" a="1"/>
  <c r="AE13" i="15" s="1"/>
  <c r="AD13" i="15" a="1"/>
  <c r="AD13" i="15" s="1"/>
  <c r="AC13" i="15" a="1"/>
  <c r="AC13" i="15" s="1"/>
  <c r="AB13" i="15" a="1"/>
  <c r="AB13" i="15" s="1"/>
  <c r="AA13" i="15" a="1"/>
  <c r="AA13" i="15" s="1"/>
  <c r="Z13" i="15" a="1"/>
  <c r="Z13" i="15" s="1"/>
  <c r="Y13" i="15" a="1"/>
  <c r="Y13" i="15" s="1"/>
  <c r="X13" i="15" a="1"/>
  <c r="X13" i="15" s="1"/>
  <c r="W13" i="15" a="1"/>
  <c r="W13" i="15" s="1"/>
  <c r="V13" i="15" a="1"/>
  <c r="V13" i="15" s="1"/>
  <c r="U13" i="15" a="1"/>
  <c r="U13" i="15" s="1"/>
  <c r="T13" i="15" a="1"/>
  <c r="T13" i="15" s="1"/>
  <c r="S13" i="15" a="1"/>
  <c r="S13" i="15" s="1"/>
  <c r="R13" i="15" a="1"/>
  <c r="R13" i="15" s="1"/>
  <c r="Q13" i="15" a="1"/>
  <c r="Q13" i="15" s="1"/>
  <c r="P13" i="15" a="1"/>
  <c r="P13" i="15" s="1"/>
  <c r="O13" i="15" a="1"/>
  <c r="O13" i="15" s="1"/>
  <c r="N13" i="15" a="1"/>
  <c r="N13" i="15" s="1"/>
  <c r="M13" i="15" a="1"/>
  <c r="M13" i="15" s="1"/>
  <c r="L13" i="15" a="1"/>
  <c r="L13" i="15" s="1"/>
  <c r="K13" i="15" a="1"/>
  <c r="K13" i="15" s="1"/>
  <c r="I13" i="15" a="1"/>
  <c r="I13" i="15" s="1"/>
  <c r="AH10" i="15" a="1"/>
  <c r="AH10" i="15" s="1"/>
  <c r="AG10" i="15" a="1"/>
  <c r="AG10" i="15" s="1"/>
  <c r="AF10" i="15" a="1"/>
  <c r="AF10" i="15" s="1"/>
  <c r="AE10" i="15" a="1"/>
  <c r="AE10" i="15" s="1"/>
  <c r="AD10" i="15" a="1"/>
  <c r="AD10" i="15" s="1"/>
  <c r="AC10" i="15" a="1"/>
  <c r="AC10" i="15" s="1"/>
  <c r="AB10" i="15" a="1"/>
  <c r="AB10" i="15" s="1"/>
  <c r="AA10" i="15" a="1"/>
  <c r="AA10" i="15" s="1"/>
  <c r="Z10" i="15" a="1"/>
  <c r="Z10" i="15" s="1"/>
  <c r="Y10" i="15" a="1"/>
  <c r="Y10" i="15" s="1"/>
  <c r="X10" i="15" a="1"/>
  <c r="X10" i="15" s="1"/>
  <c r="W10" i="15" a="1"/>
  <c r="W10" i="15" s="1"/>
  <c r="V10" i="15" a="1"/>
  <c r="V10" i="15" s="1"/>
  <c r="U10" i="15" a="1"/>
  <c r="U10" i="15" s="1"/>
  <c r="T10" i="15" a="1"/>
  <c r="T10" i="15" s="1"/>
  <c r="S10" i="15" a="1"/>
  <c r="S10" i="15" s="1"/>
  <c r="R10" i="15" a="1"/>
  <c r="R10" i="15" s="1"/>
  <c r="Q10" i="15" a="1"/>
  <c r="Q10" i="15" s="1"/>
  <c r="P10" i="15" a="1"/>
  <c r="P10" i="15" s="1"/>
  <c r="O10" i="15" a="1"/>
  <c r="O10" i="15" s="1"/>
  <c r="N10" i="15" a="1"/>
  <c r="N10" i="15" s="1"/>
  <c r="M10" i="15" a="1"/>
  <c r="M10" i="15" s="1"/>
  <c r="L10" i="15" a="1"/>
  <c r="L10" i="15" s="1"/>
  <c r="K10" i="15" a="1"/>
  <c r="K10" i="15" s="1"/>
  <c r="AH9" i="15" a="1"/>
  <c r="AH9" i="15" s="1"/>
  <c r="AG9" i="15" a="1"/>
  <c r="AG9" i="15" s="1"/>
  <c r="AF9" i="15" a="1"/>
  <c r="AF9" i="15" s="1"/>
  <c r="AE9" i="15" a="1"/>
  <c r="AE9" i="15" s="1"/>
  <c r="AD9" i="15" a="1"/>
  <c r="AD9" i="15" s="1"/>
  <c r="AC9" i="15" a="1"/>
  <c r="AC9" i="15" s="1"/>
  <c r="AB9" i="15" a="1"/>
  <c r="AB9" i="15" s="1"/>
  <c r="AA9" i="15" a="1"/>
  <c r="AA9" i="15" s="1"/>
  <c r="Z9" i="15" a="1"/>
  <c r="Z9" i="15" s="1"/>
  <c r="Y9" i="15" a="1"/>
  <c r="Y9" i="15" s="1"/>
  <c r="X9" i="15" a="1"/>
  <c r="X9" i="15" s="1"/>
  <c r="W9" i="15" a="1"/>
  <c r="W9" i="15" s="1"/>
  <c r="V9" i="15" a="1"/>
  <c r="V9" i="15" s="1"/>
  <c r="U9" i="15" a="1"/>
  <c r="U9" i="15" s="1"/>
  <c r="T9" i="15" a="1"/>
  <c r="T9" i="15" s="1"/>
  <c r="S9" i="15" a="1"/>
  <c r="S9" i="15" s="1"/>
  <c r="R9" i="15" a="1"/>
  <c r="R9" i="15" s="1"/>
  <c r="Q9" i="15" a="1"/>
  <c r="Q9" i="15" s="1"/>
  <c r="P9" i="15" a="1"/>
  <c r="P9" i="15" s="1"/>
  <c r="O9" i="15" a="1"/>
  <c r="O9" i="15" s="1"/>
  <c r="N9" i="15" a="1"/>
  <c r="N9" i="15" s="1"/>
  <c r="M9" i="15" a="1"/>
  <c r="M9" i="15" s="1"/>
  <c r="L9" i="15" a="1"/>
  <c r="L9" i="15" s="1"/>
  <c r="K9" i="15" a="1"/>
  <c r="K9" i="15" s="1"/>
  <c r="AH8" i="15" a="1"/>
  <c r="AH8" i="15" s="1"/>
  <c r="AG8" i="15" a="1"/>
  <c r="AG8" i="15" s="1"/>
  <c r="AF8" i="15" a="1"/>
  <c r="AF8" i="15" s="1"/>
  <c r="AE8" i="15" a="1"/>
  <c r="AE8" i="15" s="1"/>
  <c r="AD8" i="15" a="1"/>
  <c r="AD8" i="15" s="1"/>
  <c r="AC8" i="15" a="1"/>
  <c r="AC8" i="15" s="1"/>
  <c r="AB8" i="15" a="1"/>
  <c r="AB8" i="15" s="1"/>
  <c r="AA8" i="15" a="1"/>
  <c r="AA8" i="15" s="1"/>
  <c r="Z8" i="15" a="1"/>
  <c r="Z8" i="15" s="1"/>
  <c r="Y8" i="15" a="1"/>
  <c r="Y8" i="15" s="1"/>
  <c r="X8" i="15" a="1"/>
  <c r="X8" i="15" s="1"/>
  <c r="W8" i="15" a="1"/>
  <c r="W8" i="15" s="1"/>
  <c r="V8" i="15" a="1"/>
  <c r="V8" i="15" s="1"/>
  <c r="U8" i="15" a="1"/>
  <c r="U8" i="15" s="1"/>
  <c r="T8" i="15" a="1"/>
  <c r="T8" i="15" s="1"/>
  <c r="S8" i="15" a="1"/>
  <c r="S8" i="15" s="1"/>
  <c r="R8" i="15" a="1"/>
  <c r="R8" i="15" s="1"/>
  <c r="Q8" i="15" a="1"/>
  <c r="Q8" i="15" s="1"/>
  <c r="P8" i="15" a="1"/>
  <c r="P8" i="15" s="1"/>
  <c r="O8" i="15" a="1"/>
  <c r="O8" i="15" s="1"/>
  <c r="N8" i="15" a="1"/>
  <c r="N8" i="15" s="1"/>
  <c r="M8" i="15" a="1"/>
  <c r="M8" i="15" s="1"/>
  <c r="L8" i="15" a="1"/>
  <c r="L8" i="15" s="1"/>
  <c r="K8" i="15" a="1"/>
  <c r="K8" i="15" s="1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F103" i="54"/>
  <c r="E103" i="54" a="1"/>
  <c r="E103" i="54" s="1"/>
  <c r="F102" i="54"/>
  <c r="E102" i="54" a="1"/>
  <c r="E102" i="54" s="1"/>
  <c r="F101" i="54"/>
  <c r="E101" i="54" a="1"/>
  <c r="E101" i="54" s="1"/>
  <c r="F100" i="54"/>
  <c r="E100" i="54" a="1"/>
  <c r="E100" i="54" s="1"/>
  <c r="F99" i="54"/>
  <c r="E99" i="54" a="1"/>
  <c r="E99" i="54" s="1"/>
  <c r="F98" i="54"/>
  <c r="E98" i="54" a="1"/>
  <c r="E98" i="54" s="1"/>
  <c r="F97" i="54"/>
  <c r="E97" i="54" a="1"/>
  <c r="E97" i="54" s="1"/>
  <c r="F96" i="54"/>
  <c r="E96" i="54" a="1"/>
  <c r="E96" i="54" s="1"/>
  <c r="F95" i="54"/>
  <c r="E95" i="54" a="1"/>
  <c r="E95" i="54" s="1"/>
  <c r="F94" i="54"/>
  <c r="E94" i="54" a="1"/>
  <c r="E94" i="54" s="1"/>
  <c r="F93" i="54"/>
  <c r="E93" i="54" a="1"/>
  <c r="E93" i="54" s="1"/>
  <c r="F92" i="54"/>
  <c r="E92" i="54" a="1"/>
  <c r="E92" i="54" s="1"/>
  <c r="F91" i="54"/>
  <c r="E91" i="54" a="1"/>
  <c r="E91" i="54" s="1"/>
  <c r="F90" i="54"/>
  <c r="E90" i="54" a="1"/>
  <c r="E90" i="54" s="1"/>
  <c r="F89" i="54"/>
  <c r="E89" i="54" a="1"/>
  <c r="E89" i="54" s="1"/>
  <c r="F88" i="54"/>
  <c r="E88" i="54" a="1"/>
  <c r="E88" i="54" s="1"/>
  <c r="F87" i="54"/>
  <c r="E87" i="54" a="1"/>
  <c r="E87" i="54" s="1"/>
  <c r="F86" i="54"/>
  <c r="E86" i="54" a="1"/>
  <c r="E86" i="54" s="1"/>
  <c r="F85" i="54"/>
  <c r="E85" i="54" a="1"/>
  <c r="E85" i="54" s="1"/>
  <c r="F84" i="54"/>
  <c r="E84" i="54" a="1"/>
  <c r="E84" i="54" s="1"/>
  <c r="F83" i="54"/>
  <c r="E83" i="54" a="1"/>
  <c r="E83" i="54" s="1"/>
  <c r="F82" i="54"/>
  <c r="E82" i="54" a="1"/>
  <c r="E82" i="54" s="1"/>
  <c r="F81" i="54"/>
  <c r="E81" i="54" a="1"/>
  <c r="E81" i="54" s="1"/>
  <c r="F80" i="54"/>
  <c r="E80" i="54" a="1"/>
  <c r="E80" i="54" s="1"/>
  <c r="F79" i="54"/>
  <c r="E79" i="54" a="1"/>
  <c r="E79" i="54" s="1"/>
  <c r="F78" i="54"/>
  <c r="E78" i="54" a="1"/>
  <c r="E78" i="54" s="1"/>
  <c r="F77" i="54"/>
  <c r="E77" i="54" a="1"/>
  <c r="E77" i="54" s="1"/>
  <c r="F76" i="54"/>
  <c r="E76" i="54" a="1"/>
  <c r="E76" i="54" s="1"/>
  <c r="F75" i="54"/>
  <c r="E75" i="54" a="1"/>
  <c r="E75" i="54" s="1"/>
  <c r="F74" i="54"/>
  <c r="E74" i="54" a="1"/>
  <c r="E74" i="54" s="1"/>
  <c r="F73" i="54"/>
  <c r="E73" i="54" a="1"/>
  <c r="E73" i="54" s="1"/>
  <c r="F72" i="54"/>
  <c r="E72" i="54" a="1"/>
  <c r="E72" i="54" s="1"/>
  <c r="F71" i="54"/>
  <c r="E71" i="54" a="1"/>
  <c r="E71" i="54" s="1"/>
  <c r="F70" i="54"/>
  <c r="E70" i="54" a="1"/>
  <c r="E70" i="54" s="1"/>
  <c r="F69" i="54"/>
  <c r="E69" i="54" a="1"/>
  <c r="E69" i="54" s="1"/>
  <c r="F68" i="54"/>
  <c r="E68" i="54" a="1"/>
  <c r="E68" i="54" s="1"/>
  <c r="F67" i="54"/>
  <c r="E67" i="54" a="1"/>
  <c r="E67" i="54" s="1"/>
  <c r="F66" i="54"/>
  <c r="E66" i="54" a="1"/>
  <c r="E66" i="54" s="1"/>
  <c r="F65" i="54"/>
  <c r="E65" i="54" a="1"/>
  <c r="E65" i="54" s="1"/>
  <c r="F64" i="54"/>
  <c r="E64" i="54" a="1"/>
  <c r="E64" i="54" s="1"/>
  <c r="F63" i="54"/>
  <c r="E63" i="54" a="1"/>
  <c r="E63" i="54" s="1"/>
  <c r="F62" i="54"/>
  <c r="E62" i="54" a="1"/>
  <c r="E62" i="54" s="1"/>
  <c r="F61" i="54"/>
  <c r="E61" i="54" a="1"/>
  <c r="E61" i="54" s="1"/>
  <c r="F60" i="54"/>
  <c r="E60" i="54" a="1"/>
  <c r="E60" i="54" s="1"/>
  <c r="F59" i="54"/>
  <c r="E59" i="54" a="1"/>
  <c r="E59" i="54" s="1"/>
  <c r="F58" i="54"/>
  <c r="E58" i="54" a="1"/>
  <c r="E58" i="54" s="1"/>
  <c r="F57" i="54"/>
  <c r="E57" i="54" a="1"/>
  <c r="E57" i="54" s="1"/>
  <c r="F56" i="54"/>
  <c r="E56" i="54" a="1"/>
  <c r="E56" i="54" s="1"/>
  <c r="F55" i="54"/>
  <c r="E55" i="54" a="1"/>
  <c r="E55" i="54" s="1"/>
  <c r="F54" i="54"/>
  <c r="E54" i="54" a="1"/>
  <c r="E54" i="54" s="1"/>
  <c r="F53" i="54"/>
  <c r="E53" i="54" a="1"/>
  <c r="E53" i="54" s="1"/>
  <c r="F52" i="54"/>
  <c r="E52" i="54" a="1"/>
  <c r="E52" i="54" s="1"/>
  <c r="F51" i="54"/>
  <c r="E51" i="54" a="1"/>
  <c r="E51" i="54" s="1"/>
  <c r="F50" i="54"/>
  <c r="E50" i="54" a="1"/>
  <c r="E50" i="54" s="1"/>
  <c r="F49" i="54"/>
  <c r="E49" i="54" a="1"/>
  <c r="E49" i="54" s="1"/>
  <c r="F48" i="54"/>
  <c r="E48" i="54" a="1"/>
  <c r="E48" i="54" s="1"/>
  <c r="F47" i="54"/>
  <c r="E47" i="54" a="1"/>
  <c r="E47" i="54" s="1"/>
  <c r="F46" i="54"/>
  <c r="E46" i="54" a="1"/>
  <c r="E46" i="54" s="1"/>
  <c r="F45" i="54"/>
  <c r="E45" i="54" a="1"/>
  <c r="E45" i="54" s="1"/>
  <c r="F44" i="54"/>
  <c r="E44" i="54" a="1"/>
  <c r="E44" i="54" s="1"/>
  <c r="F43" i="54"/>
  <c r="E43" i="54" a="1"/>
  <c r="E43" i="54" s="1"/>
  <c r="F42" i="54"/>
  <c r="E42" i="54" a="1"/>
  <c r="E42" i="54" s="1"/>
  <c r="F41" i="54"/>
  <c r="E41" i="54" a="1"/>
  <c r="E41" i="54" s="1"/>
  <c r="F40" i="54"/>
  <c r="E40" i="54" a="1"/>
  <c r="E40" i="54" s="1"/>
  <c r="F39" i="54"/>
  <c r="E39" i="54" a="1"/>
  <c r="E39" i="54" s="1"/>
  <c r="F38" i="54"/>
  <c r="E38" i="54" a="1"/>
  <c r="E38" i="54" s="1"/>
  <c r="F37" i="54"/>
  <c r="E37" i="54" a="1"/>
  <c r="E37" i="54" s="1"/>
  <c r="F36" i="54"/>
  <c r="E36" i="54" a="1"/>
  <c r="E36" i="54" s="1"/>
  <c r="F35" i="54"/>
  <c r="E35" i="54" a="1"/>
  <c r="E35" i="54" s="1"/>
  <c r="F34" i="54"/>
  <c r="E34" i="54" a="1"/>
  <c r="E34" i="54" s="1"/>
  <c r="F33" i="54"/>
  <c r="E33" i="54" a="1"/>
  <c r="E33" i="54" s="1"/>
  <c r="F32" i="54"/>
  <c r="E32" i="54" a="1"/>
  <c r="E32" i="54" s="1"/>
  <c r="F31" i="54"/>
  <c r="E31" i="54" a="1"/>
  <c r="E31" i="54" s="1"/>
  <c r="F30" i="54"/>
  <c r="E30" i="54" a="1"/>
  <c r="E30" i="54" s="1"/>
  <c r="F29" i="54"/>
  <c r="E29" i="54" a="1"/>
  <c r="E29" i="54" s="1"/>
  <c r="F28" i="54"/>
  <c r="E28" i="54" a="1"/>
  <c r="E28" i="54" s="1"/>
  <c r="F27" i="54"/>
  <c r="E27" i="54" a="1"/>
  <c r="E27" i="54" s="1"/>
  <c r="F26" i="54"/>
  <c r="E26" i="54" a="1"/>
  <c r="E26" i="54" s="1"/>
  <c r="F25" i="54"/>
  <c r="E25" i="54" a="1"/>
  <c r="E25" i="54" s="1"/>
  <c r="F24" i="54"/>
  <c r="E24" i="54" a="1"/>
  <c r="E24" i="54" s="1"/>
  <c r="F23" i="54"/>
  <c r="E23" i="54" a="1"/>
  <c r="E23" i="54" s="1"/>
  <c r="F22" i="54"/>
  <c r="E22" i="54" a="1"/>
  <c r="E22" i="54" s="1"/>
  <c r="F21" i="54"/>
  <c r="E21" i="54" a="1"/>
  <c r="E21" i="54" s="1"/>
  <c r="F20" i="54"/>
  <c r="E20" i="54" a="1"/>
  <c r="E20" i="54" s="1"/>
  <c r="F19" i="54"/>
  <c r="E19" i="54" a="1"/>
  <c r="E19" i="54" s="1"/>
  <c r="F18" i="54"/>
  <c r="E18" i="54" a="1"/>
  <c r="E18" i="54" s="1"/>
  <c r="F17" i="54"/>
  <c r="E17" i="54" a="1"/>
  <c r="E17" i="54" s="1"/>
  <c r="F16" i="54"/>
  <c r="E16" i="54" a="1"/>
  <c r="E16" i="54" s="1"/>
  <c r="F15" i="54"/>
  <c r="E15" i="54" a="1"/>
  <c r="E15" i="54" s="1"/>
  <c r="F14" i="54"/>
  <c r="E14" i="54" a="1"/>
  <c r="E14" i="54" s="1"/>
  <c r="F13" i="54"/>
  <c r="E13" i="54" a="1"/>
  <c r="E13" i="54" s="1"/>
  <c r="F12" i="54"/>
  <c r="E12" i="54" a="1"/>
  <c r="E12" i="54" s="1"/>
  <c r="F11" i="54"/>
  <c r="E11" i="54" a="1"/>
  <c r="E11" i="54" s="1"/>
  <c r="F10" i="54"/>
  <c r="E10" i="54" a="1"/>
  <c r="E10" i="54" s="1"/>
  <c r="F9" i="54"/>
  <c r="E9" i="54" a="1"/>
  <c r="E9" i="54" s="1"/>
  <c r="E8" i="54" a="1"/>
  <c r="E8" i="54" s="1"/>
  <c r="E7" i="54" a="1"/>
  <c r="E7" i="54" s="1"/>
  <c r="E6" i="54" a="1"/>
  <c r="E6" i="54" s="1"/>
  <c r="E5" i="54" a="1"/>
  <c r="E5" i="54" s="1"/>
  <c r="F103" i="32"/>
  <c r="E103" i="32" a="1"/>
  <c r="E103" i="32" s="1"/>
  <c r="F102" i="32"/>
  <c r="E102" i="32" a="1"/>
  <c r="E102" i="32" s="1"/>
  <c r="F101" i="32"/>
  <c r="E101" i="32" a="1"/>
  <c r="E101" i="32" s="1"/>
  <c r="F100" i="32"/>
  <c r="E100" i="32" a="1"/>
  <c r="E100" i="32" s="1"/>
  <c r="F99" i="32"/>
  <c r="E99" i="32" a="1"/>
  <c r="E99" i="32" s="1"/>
  <c r="F98" i="32"/>
  <c r="E98" i="32" a="1"/>
  <c r="E98" i="32" s="1"/>
  <c r="F97" i="32"/>
  <c r="E97" i="32" a="1"/>
  <c r="E97" i="32" s="1"/>
  <c r="F96" i="32"/>
  <c r="E96" i="32" a="1"/>
  <c r="E96" i="32" s="1"/>
  <c r="F95" i="32"/>
  <c r="E95" i="32" a="1"/>
  <c r="E95" i="32" s="1"/>
  <c r="F94" i="32"/>
  <c r="E94" i="32" a="1"/>
  <c r="E94" i="32" s="1"/>
  <c r="F93" i="32"/>
  <c r="E93" i="32" a="1"/>
  <c r="E93" i="32" s="1"/>
  <c r="F92" i="32"/>
  <c r="E92" i="32" a="1"/>
  <c r="E92" i="32" s="1"/>
  <c r="F91" i="32"/>
  <c r="E91" i="32" a="1"/>
  <c r="E91" i="32" s="1"/>
  <c r="F90" i="32"/>
  <c r="E90" i="32" a="1"/>
  <c r="E90" i="32" s="1"/>
  <c r="F89" i="32"/>
  <c r="E89" i="32" a="1"/>
  <c r="E89" i="32" s="1"/>
  <c r="F88" i="32"/>
  <c r="E88" i="32" a="1"/>
  <c r="E88" i="32" s="1"/>
  <c r="F87" i="32"/>
  <c r="E87" i="32" a="1"/>
  <c r="E87" i="32" s="1"/>
  <c r="F86" i="32"/>
  <c r="E86" i="32" a="1"/>
  <c r="E86" i="32" s="1"/>
  <c r="F85" i="32"/>
  <c r="E85" i="32" a="1"/>
  <c r="E85" i="32" s="1"/>
  <c r="F84" i="32"/>
  <c r="E84" i="32" a="1"/>
  <c r="E84" i="32" s="1"/>
  <c r="F83" i="32"/>
  <c r="E83" i="32" a="1"/>
  <c r="E83" i="32" s="1"/>
  <c r="F82" i="32"/>
  <c r="E82" i="32" a="1"/>
  <c r="E82" i="32" s="1"/>
  <c r="F81" i="32"/>
  <c r="E81" i="32" a="1"/>
  <c r="E81" i="32" s="1"/>
  <c r="F80" i="32"/>
  <c r="E80" i="32" a="1"/>
  <c r="E80" i="32" s="1"/>
  <c r="F79" i="32"/>
  <c r="E79" i="32" a="1"/>
  <c r="E79" i="32" s="1"/>
  <c r="F78" i="32"/>
  <c r="E78" i="32" a="1"/>
  <c r="E78" i="32" s="1"/>
  <c r="F77" i="32"/>
  <c r="E77" i="32" a="1"/>
  <c r="E77" i="32" s="1"/>
  <c r="F76" i="32"/>
  <c r="E76" i="32" a="1"/>
  <c r="E76" i="32" s="1"/>
  <c r="F75" i="32"/>
  <c r="E75" i="32" a="1"/>
  <c r="E75" i="32" s="1"/>
  <c r="F74" i="32"/>
  <c r="E74" i="32" a="1"/>
  <c r="E74" i="32" s="1"/>
  <c r="F73" i="32"/>
  <c r="E73" i="32" a="1"/>
  <c r="E73" i="32" s="1"/>
  <c r="F72" i="32"/>
  <c r="E72" i="32" a="1"/>
  <c r="E72" i="32" s="1"/>
  <c r="F71" i="32"/>
  <c r="E71" i="32" a="1"/>
  <c r="E71" i="32" s="1"/>
  <c r="F70" i="32"/>
  <c r="E70" i="32" a="1"/>
  <c r="E70" i="32" s="1"/>
  <c r="F69" i="32"/>
  <c r="E69" i="32" a="1"/>
  <c r="E69" i="32" s="1"/>
  <c r="F68" i="32"/>
  <c r="E68" i="32" a="1"/>
  <c r="E68" i="32" s="1"/>
  <c r="F67" i="32"/>
  <c r="E67" i="32" a="1"/>
  <c r="E67" i="32" s="1"/>
  <c r="F66" i="32"/>
  <c r="E66" i="32" a="1"/>
  <c r="E66" i="32" s="1"/>
  <c r="F65" i="32"/>
  <c r="E65" i="32" a="1"/>
  <c r="E65" i="32" s="1"/>
  <c r="F64" i="32"/>
  <c r="E64" i="32" a="1"/>
  <c r="E64" i="32" s="1"/>
  <c r="F63" i="32"/>
  <c r="E63" i="32" a="1"/>
  <c r="E63" i="32" s="1"/>
  <c r="F62" i="32"/>
  <c r="E62" i="32" a="1"/>
  <c r="E62" i="32" s="1"/>
  <c r="F61" i="32"/>
  <c r="E61" i="32" a="1"/>
  <c r="E61" i="32" s="1"/>
  <c r="F60" i="32"/>
  <c r="E60" i="32" a="1"/>
  <c r="E60" i="32" s="1"/>
  <c r="F59" i="32"/>
  <c r="E59" i="32" a="1"/>
  <c r="E59" i="32" s="1"/>
  <c r="F58" i="32"/>
  <c r="E58" i="32" a="1"/>
  <c r="E58" i="32" s="1"/>
  <c r="F57" i="32"/>
  <c r="E57" i="32" a="1"/>
  <c r="E57" i="32" s="1"/>
  <c r="F56" i="32"/>
  <c r="E56" i="32" a="1"/>
  <c r="E56" i="32" s="1"/>
  <c r="F55" i="32"/>
  <c r="E55" i="32" a="1"/>
  <c r="E55" i="32" s="1"/>
  <c r="F54" i="32"/>
  <c r="E54" i="32" a="1"/>
  <c r="E54" i="32" s="1"/>
  <c r="F53" i="32"/>
  <c r="E53" i="32" a="1"/>
  <c r="E53" i="32" s="1"/>
  <c r="F52" i="32"/>
  <c r="E52" i="32" a="1"/>
  <c r="E52" i="32" s="1"/>
  <c r="F51" i="32"/>
  <c r="E51" i="32" a="1"/>
  <c r="E51" i="32" s="1"/>
  <c r="F50" i="32"/>
  <c r="E50" i="32" a="1"/>
  <c r="E50" i="32" s="1"/>
  <c r="F49" i="32"/>
  <c r="E49" i="32" a="1"/>
  <c r="E49" i="32" s="1"/>
  <c r="F48" i="32"/>
  <c r="E48" i="32" a="1"/>
  <c r="E48" i="32" s="1"/>
  <c r="F47" i="32"/>
  <c r="E47" i="32" a="1"/>
  <c r="E47" i="32" s="1"/>
  <c r="F46" i="32"/>
  <c r="E46" i="32" a="1"/>
  <c r="E46" i="32" s="1"/>
  <c r="F45" i="32"/>
  <c r="E45" i="32" a="1"/>
  <c r="E45" i="32" s="1"/>
  <c r="F44" i="32"/>
  <c r="E44" i="32" a="1"/>
  <c r="E44" i="32" s="1"/>
  <c r="F43" i="32"/>
  <c r="E43" i="32" a="1"/>
  <c r="E43" i="32" s="1"/>
  <c r="F42" i="32"/>
  <c r="E42" i="32" a="1"/>
  <c r="E42" i="32" s="1"/>
  <c r="F41" i="32"/>
  <c r="E41" i="32" a="1"/>
  <c r="E41" i="32" s="1"/>
  <c r="F40" i="32"/>
  <c r="E40" i="32" a="1"/>
  <c r="E40" i="32" s="1"/>
  <c r="F39" i="32"/>
  <c r="E39" i="32" a="1"/>
  <c r="E39" i="32" s="1"/>
  <c r="F38" i="32"/>
  <c r="E38" i="32" a="1"/>
  <c r="E38" i="32" s="1"/>
  <c r="F37" i="32"/>
  <c r="E37" i="32" a="1"/>
  <c r="E37" i="32" s="1"/>
  <c r="F36" i="32"/>
  <c r="E36" i="32" a="1"/>
  <c r="E36" i="32" s="1"/>
  <c r="F35" i="32"/>
  <c r="E35" i="32" a="1"/>
  <c r="E35" i="32" s="1"/>
  <c r="F34" i="32"/>
  <c r="E34" i="32" a="1"/>
  <c r="E34" i="32" s="1"/>
  <c r="F33" i="32"/>
  <c r="E33" i="32" a="1"/>
  <c r="E33" i="32" s="1"/>
  <c r="F32" i="32"/>
  <c r="E32" i="32" a="1"/>
  <c r="E32" i="32" s="1"/>
  <c r="F31" i="32"/>
  <c r="E31" i="32" a="1"/>
  <c r="E31" i="32" s="1"/>
  <c r="F30" i="32"/>
  <c r="E30" i="32" a="1"/>
  <c r="E30" i="32" s="1"/>
  <c r="F29" i="32"/>
  <c r="E29" i="32" a="1"/>
  <c r="E29" i="32" s="1"/>
  <c r="F28" i="32"/>
  <c r="E28" i="32" a="1"/>
  <c r="E28" i="32" s="1"/>
  <c r="F27" i="32"/>
  <c r="E27" i="32" a="1"/>
  <c r="E27" i="32" s="1"/>
  <c r="F26" i="32"/>
  <c r="E26" i="32" a="1"/>
  <c r="E26" i="32" s="1"/>
  <c r="F25" i="32"/>
  <c r="E25" i="32" a="1"/>
  <c r="E25" i="32" s="1"/>
  <c r="F24" i="32"/>
  <c r="E24" i="32" a="1"/>
  <c r="E24" i="32" s="1"/>
  <c r="F23" i="32"/>
  <c r="E23" i="32" a="1"/>
  <c r="E23" i="32" s="1"/>
  <c r="F22" i="32"/>
  <c r="E22" i="32" a="1"/>
  <c r="E22" i="32" s="1"/>
  <c r="F21" i="32"/>
  <c r="E21" i="32" a="1"/>
  <c r="E21" i="32" s="1"/>
  <c r="F20" i="32"/>
  <c r="E20" i="32" a="1"/>
  <c r="E20" i="32" s="1"/>
  <c r="F19" i="32"/>
  <c r="E19" i="32" a="1"/>
  <c r="E19" i="32" s="1"/>
  <c r="F18" i="32"/>
  <c r="E18" i="32" a="1"/>
  <c r="E18" i="32" s="1"/>
  <c r="F17" i="32"/>
  <c r="E17" i="32" a="1"/>
  <c r="E17" i="32" s="1"/>
  <c r="F16" i="32"/>
  <c r="E16" i="32" a="1"/>
  <c r="E16" i="32" s="1"/>
  <c r="F15" i="32"/>
  <c r="E15" i="32" a="1"/>
  <c r="E15" i="32" s="1"/>
  <c r="F14" i="32"/>
  <c r="E14" i="32" a="1"/>
  <c r="E14" i="32" s="1"/>
  <c r="F13" i="32"/>
  <c r="E13" i="32" a="1"/>
  <c r="E13" i="32" s="1"/>
  <c r="F12" i="32"/>
  <c r="E12" i="32" a="1"/>
  <c r="E12" i="32" s="1"/>
  <c r="F11" i="32"/>
  <c r="E11" i="32" a="1"/>
  <c r="E11" i="32" s="1"/>
  <c r="E10" i="32" a="1"/>
  <c r="E10" i="32" s="1"/>
  <c r="E9" i="32" a="1"/>
  <c r="E9" i="32" s="1"/>
  <c r="E8" i="32" a="1"/>
  <c r="E8" i="32" s="1"/>
  <c r="E7" i="32" a="1"/>
  <c r="E7" i="32" s="1"/>
  <c r="E6" i="32" a="1"/>
  <c r="E6" i="32" s="1"/>
  <c r="E5" i="32" a="1"/>
  <c r="E5" i="32" s="1"/>
  <c r="X1296" i="31"/>
  <c r="W1296" i="31"/>
  <c r="V1296" i="31"/>
  <c r="U1296" i="31"/>
  <c r="X1295" i="31"/>
  <c r="W1295" i="31"/>
  <c r="V1295" i="31"/>
  <c r="U1295" i="31"/>
  <c r="X1294" i="31"/>
  <c r="W1294" i="31"/>
  <c r="V1294" i="31"/>
  <c r="U1294" i="31"/>
  <c r="X1293" i="31"/>
  <c r="W1293" i="31"/>
  <c r="V1293" i="31"/>
  <c r="U1293" i="31"/>
  <c r="X1292" i="31"/>
  <c r="W1292" i="31"/>
  <c r="V1292" i="31"/>
  <c r="U1292" i="31"/>
  <c r="X1291" i="31"/>
  <c r="W1291" i="31"/>
  <c r="V1291" i="31"/>
  <c r="U1291" i="31"/>
  <c r="X1290" i="31"/>
  <c r="W1290" i="31"/>
  <c r="V1290" i="31"/>
  <c r="U1290" i="31"/>
  <c r="X1289" i="31"/>
  <c r="W1289" i="31"/>
  <c r="V1289" i="31"/>
  <c r="U1289" i="31"/>
  <c r="X1288" i="31"/>
  <c r="W1288" i="31"/>
  <c r="V1288" i="31"/>
  <c r="U1288" i="31"/>
  <c r="X1287" i="31"/>
  <c r="W1287" i="31"/>
  <c r="V1287" i="31"/>
  <c r="U1287" i="31"/>
  <c r="X1286" i="31"/>
  <c r="W1286" i="31"/>
  <c r="V1286" i="31"/>
  <c r="U1286" i="31"/>
  <c r="X1285" i="31"/>
  <c r="W1285" i="31"/>
  <c r="V1285" i="31"/>
  <c r="U1285" i="31"/>
  <c r="X1284" i="31"/>
  <c r="W1284" i="31"/>
  <c r="V1284" i="31"/>
  <c r="U1284" i="31"/>
  <c r="X1283" i="31"/>
  <c r="W1283" i="31"/>
  <c r="V1283" i="31"/>
  <c r="U1283" i="31"/>
  <c r="X1282" i="31"/>
  <c r="W1282" i="31"/>
  <c r="V1282" i="31"/>
  <c r="U1282" i="31"/>
  <c r="X1281" i="31"/>
  <c r="W1281" i="31"/>
  <c r="V1281" i="31"/>
  <c r="U1281" i="31"/>
  <c r="X1280" i="31"/>
  <c r="W1280" i="31"/>
  <c r="V1280" i="31"/>
  <c r="U1280" i="31"/>
  <c r="X1279" i="31"/>
  <c r="W1279" i="31"/>
  <c r="V1279" i="31"/>
  <c r="U1279" i="31"/>
  <c r="X1278" i="31"/>
  <c r="W1278" i="31"/>
  <c r="V1278" i="31"/>
  <c r="U1278" i="31"/>
  <c r="X1277" i="31"/>
  <c r="W1277" i="31"/>
  <c r="V1277" i="31"/>
  <c r="U1277" i="31"/>
  <c r="X1276" i="31"/>
  <c r="W1276" i="31"/>
  <c r="V1276" i="31"/>
  <c r="U1276" i="31"/>
  <c r="X1275" i="31"/>
  <c r="W1275" i="31"/>
  <c r="V1275" i="31"/>
  <c r="U1275" i="31"/>
  <c r="X1274" i="31"/>
  <c r="W1274" i="31"/>
  <c r="V1274" i="31"/>
  <c r="U1274" i="31"/>
  <c r="X1273" i="31"/>
  <c r="W1273" i="31"/>
  <c r="V1273" i="31"/>
  <c r="U1273" i="31"/>
  <c r="X1272" i="31"/>
  <c r="W1272" i="31"/>
  <c r="V1272" i="31"/>
  <c r="U1272" i="31"/>
  <c r="X1271" i="31"/>
  <c r="W1271" i="31"/>
  <c r="V1271" i="31"/>
  <c r="U1271" i="31"/>
  <c r="X1270" i="31"/>
  <c r="W1270" i="31"/>
  <c r="V1270" i="31"/>
  <c r="U1270" i="31"/>
  <c r="X1269" i="31"/>
  <c r="W1269" i="31"/>
  <c r="V1269" i="31"/>
  <c r="U1269" i="31"/>
  <c r="X1268" i="31"/>
  <c r="W1268" i="31"/>
  <c r="V1268" i="31"/>
  <c r="U1268" i="31"/>
  <c r="X1267" i="31"/>
  <c r="W1267" i="31"/>
  <c r="V1267" i="31"/>
  <c r="U1267" i="31"/>
  <c r="X1266" i="31"/>
  <c r="W1266" i="31"/>
  <c r="V1266" i="31"/>
  <c r="U1266" i="31"/>
  <c r="X1265" i="31"/>
  <c r="W1265" i="31"/>
  <c r="V1265" i="31"/>
  <c r="U1265" i="31"/>
  <c r="X1264" i="31"/>
  <c r="W1264" i="31"/>
  <c r="V1264" i="31"/>
  <c r="U1264" i="31"/>
  <c r="X1263" i="31"/>
  <c r="W1263" i="31"/>
  <c r="V1263" i="31"/>
  <c r="U1263" i="31"/>
  <c r="X1262" i="31"/>
  <c r="W1262" i="31"/>
  <c r="V1262" i="31"/>
  <c r="U1262" i="31"/>
  <c r="X1261" i="31"/>
  <c r="W1261" i="31"/>
  <c r="V1261" i="31"/>
  <c r="U1261" i="31"/>
  <c r="X1260" i="31"/>
  <c r="W1260" i="31"/>
  <c r="V1260" i="31"/>
  <c r="U1260" i="31"/>
  <c r="X1259" i="31"/>
  <c r="W1259" i="31"/>
  <c r="V1259" i="31"/>
  <c r="U1259" i="31"/>
  <c r="X1258" i="31"/>
  <c r="W1258" i="31"/>
  <c r="V1258" i="31"/>
  <c r="U1258" i="31"/>
  <c r="X1257" i="31"/>
  <c r="W1257" i="31"/>
  <c r="V1257" i="31"/>
  <c r="U1257" i="31"/>
  <c r="X1256" i="31"/>
  <c r="W1256" i="31"/>
  <c r="V1256" i="31"/>
  <c r="U1256" i="31"/>
  <c r="X1255" i="31"/>
  <c r="W1255" i="31"/>
  <c r="V1255" i="31"/>
  <c r="U1255" i="31"/>
  <c r="X1254" i="31"/>
  <c r="W1254" i="31"/>
  <c r="V1254" i="31"/>
  <c r="U1254" i="31"/>
  <c r="X1253" i="31"/>
  <c r="W1253" i="31"/>
  <c r="V1253" i="31"/>
  <c r="U1253" i="31"/>
  <c r="X1252" i="31"/>
  <c r="W1252" i="31"/>
  <c r="V1252" i="31"/>
  <c r="U1252" i="31"/>
  <c r="X1251" i="31"/>
  <c r="W1251" i="31"/>
  <c r="V1251" i="31"/>
  <c r="U1251" i="31"/>
  <c r="X1250" i="31"/>
  <c r="W1250" i="31"/>
  <c r="V1250" i="31"/>
  <c r="U1250" i="31"/>
  <c r="X1249" i="31"/>
  <c r="W1249" i="31"/>
  <c r="V1249" i="31"/>
  <c r="U1249" i="31"/>
  <c r="X1248" i="31"/>
  <c r="W1248" i="31"/>
  <c r="V1248" i="31"/>
  <c r="U1248" i="31"/>
  <c r="X1247" i="31"/>
  <c r="W1247" i="31"/>
  <c r="V1247" i="31"/>
  <c r="U1247" i="31"/>
  <c r="X1246" i="31"/>
  <c r="W1246" i="31"/>
  <c r="V1246" i="31"/>
  <c r="U1246" i="31"/>
  <c r="X1245" i="31"/>
  <c r="W1245" i="31"/>
  <c r="V1245" i="31"/>
  <c r="U1245" i="31"/>
  <c r="X1244" i="31"/>
  <c r="W1244" i="31"/>
  <c r="V1244" i="31"/>
  <c r="U1244" i="31"/>
  <c r="X1243" i="31"/>
  <c r="W1243" i="31"/>
  <c r="V1243" i="31"/>
  <c r="U1243" i="31"/>
  <c r="X1242" i="31"/>
  <c r="W1242" i="31"/>
  <c r="V1242" i="31"/>
  <c r="U1242" i="31"/>
  <c r="X1241" i="31"/>
  <c r="W1241" i="31"/>
  <c r="V1241" i="31"/>
  <c r="U1241" i="31"/>
  <c r="X1240" i="31"/>
  <c r="W1240" i="31"/>
  <c r="V1240" i="31"/>
  <c r="U1240" i="31"/>
  <c r="X1239" i="31"/>
  <c r="W1239" i="31"/>
  <c r="V1239" i="31"/>
  <c r="U1239" i="31"/>
  <c r="X1238" i="31"/>
  <c r="W1238" i="31"/>
  <c r="V1238" i="31"/>
  <c r="U1238" i="31"/>
  <c r="X1237" i="31"/>
  <c r="W1237" i="31"/>
  <c r="V1237" i="31"/>
  <c r="U1237" i="31"/>
  <c r="X1236" i="31"/>
  <c r="W1236" i="31"/>
  <c r="V1236" i="31"/>
  <c r="U1236" i="31"/>
  <c r="X1235" i="31"/>
  <c r="W1235" i="31"/>
  <c r="V1235" i="31"/>
  <c r="U1235" i="31"/>
  <c r="X1234" i="31"/>
  <c r="W1234" i="31"/>
  <c r="V1234" i="31"/>
  <c r="U1234" i="31"/>
  <c r="X1233" i="31"/>
  <c r="W1233" i="31"/>
  <c r="V1233" i="31"/>
  <c r="U1233" i="31"/>
  <c r="X1232" i="31"/>
  <c r="W1232" i="31"/>
  <c r="V1232" i="31"/>
  <c r="U1232" i="31"/>
  <c r="X1231" i="31"/>
  <c r="W1231" i="31"/>
  <c r="V1231" i="31"/>
  <c r="U1231" i="31"/>
  <c r="X1230" i="31"/>
  <c r="W1230" i="31"/>
  <c r="V1230" i="31"/>
  <c r="U1230" i="31"/>
  <c r="X1229" i="31"/>
  <c r="W1229" i="31"/>
  <c r="V1229" i="31"/>
  <c r="U1229" i="31"/>
  <c r="X1228" i="31"/>
  <c r="W1228" i="31"/>
  <c r="V1228" i="31"/>
  <c r="U1228" i="31"/>
  <c r="X1227" i="31"/>
  <c r="W1227" i="31"/>
  <c r="V1227" i="31"/>
  <c r="U1227" i="31"/>
  <c r="X1226" i="31"/>
  <c r="W1226" i="31"/>
  <c r="V1226" i="31"/>
  <c r="U1226" i="31"/>
  <c r="X1225" i="31"/>
  <c r="W1225" i="31"/>
  <c r="V1225" i="31"/>
  <c r="U1225" i="31"/>
  <c r="X1224" i="31"/>
  <c r="W1224" i="31"/>
  <c r="V1224" i="31"/>
  <c r="U1224" i="31"/>
  <c r="X1223" i="31"/>
  <c r="W1223" i="31"/>
  <c r="V1223" i="31"/>
  <c r="U1223" i="31"/>
  <c r="X1222" i="31"/>
  <c r="W1222" i="31"/>
  <c r="V1222" i="31"/>
  <c r="U1222" i="31"/>
  <c r="X1221" i="31"/>
  <c r="W1221" i="31"/>
  <c r="V1221" i="31"/>
  <c r="U1221" i="31"/>
  <c r="X1220" i="31"/>
  <c r="W1220" i="31"/>
  <c r="V1220" i="31"/>
  <c r="U1220" i="31"/>
  <c r="X1219" i="31"/>
  <c r="W1219" i="31"/>
  <c r="V1219" i="31"/>
  <c r="U1219" i="31"/>
  <c r="X1218" i="31"/>
  <c r="W1218" i="31"/>
  <c r="V1218" i="31"/>
  <c r="U1218" i="31"/>
  <c r="X1217" i="31"/>
  <c r="W1217" i="31"/>
  <c r="V1217" i="31"/>
  <c r="U1217" i="31"/>
  <c r="X1216" i="31"/>
  <c r="W1216" i="31"/>
  <c r="V1216" i="31"/>
  <c r="U1216" i="31"/>
  <c r="X1215" i="31"/>
  <c r="W1215" i="31"/>
  <c r="V1215" i="31"/>
  <c r="U1215" i="31"/>
  <c r="X1214" i="31"/>
  <c r="W1214" i="31"/>
  <c r="V1214" i="31"/>
  <c r="U1214" i="31"/>
  <c r="X1213" i="31"/>
  <c r="W1213" i="31"/>
  <c r="V1213" i="31"/>
  <c r="U1213" i="31"/>
  <c r="X1212" i="31"/>
  <c r="W1212" i="31"/>
  <c r="V1212" i="31"/>
  <c r="U1212" i="31"/>
  <c r="X1211" i="31"/>
  <c r="W1211" i="31"/>
  <c r="V1211" i="31"/>
  <c r="U1211" i="31"/>
  <c r="X1210" i="31"/>
  <c r="W1210" i="31"/>
  <c r="V1210" i="31"/>
  <c r="U1210" i="31"/>
  <c r="X1209" i="31"/>
  <c r="W1209" i="31"/>
  <c r="V1209" i="31"/>
  <c r="U1209" i="31"/>
  <c r="X1208" i="31"/>
  <c r="W1208" i="31"/>
  <c r="V1208" i="31"/>
  <c r="U1208" i="31"/>
  <c r="X1207" i="31"/>
  <c r="W1207" i="31"/>
  <c r="V1207" i="31"/>
  <c r="U1207" i="31"/>
  <c r="X1206" i="31"/>
  <c r="W1206" i="31"/>
  <c r="V1206" i="31"/>
  <c r="U1206" i="31"/>
  <c r="X1205" i="31"/>
  <c r="W1205" i="31"/>
  <c r="V1205" i="31"/>
  <c r="U1205" i="31"/>
  <c r="X1204" i="31"/>
  <c r="W1204" i="31"/>
  <c r="V1204" i="31"/>
  <c r="U1204" i="31"/>
  <c r="X1203" i="31"/>
  <c r="W1203" i="31"/>
  <c r="V1203" i="31"/>
  <c r="U1203" i="31"/>
  <c r="X1202" i="31"/>
  <c r="W1202" i="31"/>
  <c r="V1202" i="31"/>
  <c r="U1202" i="31"/>
  <c r="X1201" i="31"/>
  <c r="W1201" i="31"/>
  <c r="V1201" i="31"/>
  <c r="U1201" i="31"/>
  <c r="X1200" i="31"/>
  <c r="W1200" i="31"/>
  <c r="V1200" i="31"/>
  <c r="U1200" i="31"/>
  <c r="X1199" i="31"/>
  <c r="W1199" i="31"/>
  <c r="V1199" i="31"/>
  <c r="U1199" i="31"/>
  <c r="X1198" i="31"/>
  <c r="W1198" i="31"/>
  <c r="V1198" i="31"/>
  <c r="U1198" i="31"/>
  <c r="X1197" i="31"/>
  <c r="W1197" i="31"/>
  <c r="V1197" i="31"/>
  <c r="U1197" i="31"/>
  <c r="X1196" i="31"/>
  <c r="W1196" i="31"/>
  <c r="V1196" i="31"/>
  <c r="U1196" i="31"/>
  <c r="X1195" i="31"/>
  <c r="W1195" i="31"/>
  <c r="V1195" i="31"/>
  <c r="U1195" i="31"/>
  <c r="X1194" i="31"/>
  <c r="W1194" i="31"/>
  <c r="V1194" i="31"/>
  <c r="U1194" i="31"/>
  <c r="X1193" i="31"/>
  <c r="W1193" i="31"/>
  <c r="V1193" i="31"/>
  <c r="U1193" i="31"/>
  <c r="X1192" i="31"/>
  <c r="W1192" i="31"/>
  <c r="V1192" i="31"/>
  <c r="U1192" i="31"/>
  <c r="X1191" i="31"/>
  <c r="W1191" i="31"/>
  <c r="V1191" i="31"/>
  <c r="U1191" i="31"/>
  <c r="X1190" i="31"/>
  <c r="W1190" i="31"/>
  <c r="V1190" i="31"/>
  <c r="U1190" i="31"/>
  <c r="X1189" i="31"/>
  <c r="W1189" i="31"/>
  <c r="V1189" i="31"/>
  <c r="U1189" i="31"/>
  <c r="X1188" i="31"/>
  <c r="W1188" i="31"/>
  <c r="V1188" i="31"/>
  <c r="U1188" i="31"/>
  <c r="X1187" i="31"/>
  <c r="W1187" i="31"/>
  <c r="V1187" i="31"/>
  <c r="U1187" i="31"/>
  <c r="X1186" i="31"/>
  <c r="W1186" i="31"/>
  <c r="V1186" i="31"/>
  <c r="U1186" i="31"/>
  <c r="X1185" i="31"/>
  <c r="W1185" i="31"/>
  <c r="V1185" i="31"/>
  <c r="U1185" i="31"/>
  <c r="X1184" i="31"/>
  <c r="W1184" i="31"/>
  <c r="V1184" i="31"/>
  <c r="U1184" i="31"/>
  <c r="X1183" i="31"/>
  <c r="W1183" i="31"/>
  <c r="V1183" i="31"/>
  <c r="U1183" i="31"/>
  <c r="X1182" i="31"/>
  <c r="W1182" i="31"/>
  <c r="V1182" i="31"/>
  <c r="U1182" i="31"/>
  <c r="X1181" i="31"/>
  <c r="W1181" i="31"/>
  <c r="V1181" i="31"/>
  <c r="U1181" i="31"/>
  <c r="X1180" i="31"/>
  <c r="W1180" i="31"/>
  <c r="V1180" i="31"/>
  <c r="U1180" i="31"/>
  <c r="X1179" i="31"/>
  <c r="W1179" i="31"/>
  <c r="V1179" i="31"/>
  <c r="U1179" i="31"/>
  <c r="X1178" i="31"/>
  <c r="W1178" i="31"/>
  <c r="V1178" i="31"/>
  <c r="U1178" i="31"/>
  <c r="X1177" i="31"/>
  <c r="W1177" i="31"/>
  <c r="V1177" i="31"/>
  <c r="U1177" i="31"/>
  <c r="X1176" i="31"/>
  <c r="W1176" i="31"/>
  <c r="V1176" i="31"/>
  <c r="U1176" i="31"/>
  <c r="X1175" i="31"/>
  <c r="W1175" i="31"/>
  <c r="V1175" i="31"/>
  <c r="U1175" i="31"/>
  <c r="X1174" i="31"/>
  <c r="W1174" i="31"/>
  <c r="V1174" i="31"/>
  <c r="U1174" i="31"/>
  <c r="X1173" i="31"/>
  <c r="W1173" i="31"/>
  <c r="V1173" i="31"/>
  <c r="U1173" i="31"/>
  <c r="X1172" i="31"/>
  <c r="W1172" i="31"/>
  <c r="V1172" i="31"/>
  <c r="U1172" i="31"/>
  <c r="X1171" i="31"/>
  <c r="W1171" i="31"/>
  <c r="V1171" i="31"/>
  <c r="U1171" i="31"/>
  <c r="X1170" i="31"/>
  <c r="W1170" i="31"/>
  <c r="V1170" i="31"/>
  <c r="U1170" i="31"/>
  <c r="X1169" i="31"/>
  <c r="W1169" i="31"/>
  <c r="V1169" i="31"/>
  <c r="U1169" i="31"/>
  <c r="X1168" i="31"/>
  <c r="W1168" i="31"/>
  <c r="V1168" i="31"/>
  <c r="U1168" i="31"/>
  <c r="X1167" i="31"/>
  <c r="W1167" i="31"/>
  <c r="V1167" i="31"/>
  <c r="U1167" i="31"/>
  <c r="X1166" i="31"/>
  <c r="W1166" i="31"/>
  <c r="V1166" i="31"/>
  <c r="U1166" i="31"/>
  <c r="X1165" i="31"/>
  <c r="W1165" i="31"/>
  <c r="V1165" i="31"/>
  <c r="U1165" i="31"/>
  <c r="X1164" i="31"/>
  <c r="W1164" i="31"/>
  <c r="V1164" i="31"/>
  <c r="U1164" i="31"/>
  <c r="X1163" i="31"/>
  <c r="W1163" i="31"/>
  <c r="V1163" i="31"/>
  <c r="U1163" i="31"/>
  <c r="X1162" i="31"/>
  <c r="W1162" i="31"/>
  <c r="V1162" i="31"/>
  <c r="U1162" i="31"/>
  <c r="X1161" i="31"/>
  <c r="W1161" i="31"/>
  <c r="V1161" i="31"/>
  <c r="U1161" i="31"/>
  <c r="X1160" i="31"/>
  <c r="W1160" i="31"/>
  <c r="V1160" i="31"/>
  <c r="U1160" i="31"/>
  <c r="X1159" i="31"/>
  <c r="W1159" i="31"/>
  <c r="V1159" i="31"/>
  <c r="U1159" i="31"/>
  <c r="X1158" i="31"/>
  <c r="W1158" i="31"/>
  <c r="V1158" i="31"/>
  <c r="U1158" i="31"/>
  <c r="X1157" i="31"/>
  <c r="W1157" i="31"/>
  <c r="V1157" i="31"/>
  <c r="U1157" i="31"/>
  <c r="X1156" i="31"/>
  <c r="W1156" i="31"/>
  <c r="V1156" i="31"/>
  <c r="U1156" i="31"/>
  <c r="X1155" i="31"/>
  <c r="W1155" i="31"/>
  <c r="V1155" i="31"/>
  <c r="U1155" i="31"/>
  <c r="X1154" i="31"/>
  <c r="W1154" i="31"/>
  <c r="V1154" i="31"/>
  <c r="U1154" i="31"/>
  <c r="X1153" i="31"/>
  <c r="W1153" i="31"/>
  <c r="V1153" i="31"/>
  <c r="U1153" i="31"/>
  <c r="X1152" i="31"/>
  <c r="W1152" i="31"/>
  <c r="V1152" i="31"/>
  <c r="U1152" i="31"/>
  <c r="X1151" i="31"/>
  <c r="W1151" i="31"/>
  <c r="V1151" i="31"/>
  <c r="U1151" i="31"/>
  <c r="X1150" i="31"/>
  <c r="W1150" i="31"/>
  <c r="V1150" i="31"/>
  <c r="U1150" i="31"/>
  <c r="X1149" i="31"/>
  <c r="W1149" i="31"/>
  <c r="V1149" i="31"/>
  <c r="U1149" i="31"/>
  <c r="X1148" i="31"/>
  <c r="W1148" i="31"/>
  <c r="V1148" i="31"/>
  <c r="U1148" i="31"/>
  <c r="X1147" i="31"/>
  <c r="W1147" i="31"/>
  <c r="V1147" i="31"/>
  <c r="U1147" i="31"/>
  <c r="X1146" i="31"/>
  <c r="W1146" i="31"/>
  <c r="V1146" i="31"/>
  <c r="U1146" i="31"/>
  <c r="X1145" i="31"/>
  <c r="W1145" i="31"/>
  <c r="V1145" i="31"/>
  <c r="U1145" i="31"/>
  <c r="X1144" i="31"/>
  <c r="W1144" i="31"/>
  <c r="V1144" i="31"/>
  <c r="U1144" i="31"/>
  <c r="X1143" i="31"/>
  <c r="W1143" i="31"/>
  <c r="V1143" i="31"/>
  <c r="U1143" i="31"/>
  <c r="X1142" i="31"/>
  <c r="W1142" i="31"/>
  <c r="V1142" i="31"/>
  <c r="U1142" i="31"/>
  <c r="X1141" i="31"/>
  <c r="W1141" i="31"/>
  <c r="V1141" i="31"/>
  <c r="U1141" i="31"/>
  <c r="X1140" i="31"/>
  <c r="W1140" i="31"/>
  <c r="V1140" i="31"/>
  <c r="U1140" i="31"/>
  <c r="X1139" i="31"/>
  <c r="W1139" i="31"/>
  <c r="V1139" i="31"/>
  <c r="U1139" i="31"/>
  <c r="X1138" i="31"/>
  <c r="W1138" i="31"/>
  <c r="V1138" i="31"/>
  <c r="U1138" i="31"/>
  <c r="X1137" i="31"/>
  <c r="W1137" i="31"/>
  <c r="V1137" i="31"/>
  <c r="U1137" i="31"/>
  <c r="X1136" i="31"/>
  <c r="W1136" i="31"/>
  <c r="V1136" i="31"/>
  <c r="U1136" i="31"/>
  <c r="X1135" i="31"/>
  <c r="W1135" i="31"/>
  <c r="V1135" i="31"/>
  <c r="U1135" i="31"/>
  <c r="X1134" i="31"/>
  <c r="W1134" i="31"/>
  <c r="V1134" i="31"/>
  <c r="U1134" i="31"/>
  <c r="X1133" i="31"/>
  <c r="W1133" i="31"/>
  <c r="V1133" i="31"/>
  <c r="U1133" i="31"/>
  <c r="X1132" i="31"/>
  <c r="W1132" i="31"/>
  <c r="V1132" i="31"/>
  <c r="U1132" i="31"/>
  <c r="X1131" i="31"/>
  <c r="W1131" i="31"/>
  <c r="V1131" i="31"/>
  <c r="U1131" i="31"/>
  <c r="X1130" i="31"/>
  <c r="W1130" i="31"/>
  <c r="V1130" i="31"/>
  <c r="U1130" i="31"/>
  <c r="X1129" i="31"/>
  <c r="W1129" i="31"/>
  <c r="V1129" i="31"/>
  <c r="U1129" i="31"/>
  <c r="X1128" i="31"/>
  <c r="W1128" i="31"/>
  <c r="V1128" i="31"/>
  <c r="U1128" i="31"/>
  <c r="X1127" i="31"/>
  <c r="W1127" i="31"/>
  <c r="V1127" i="31"/>
  <c r="U1127" i="31"/>
  <c r="X1126" i="31"/>
  <c r="W1126" i="31"/>
  <c r="V1126" i="31"/>
  <c r="U1126" i="31"/>
  <c r="X1125" i="31"/>
  <c r="W1125" i="31"/>
  <c r="V1125" i="31"/>
  <c r="U1125" i="31"/>
  <c r="X1124" i="31"/>
  <c r="W1124" i="31"/>
  <c r="V1124" i="31"/>
  <c r="U1124" i="31"/>
  <c r="X1123" i="31"/>
  <c r="W1123" i="31"/>
  <c r="V1123" i="31"/>
  <c r="U1123" i="31"/>
  <c r="X1122" i="31"/>
  <c r="W1122" i="31"/>
  <c r="V1122" i="31"/>
  <c r="U1122" i="31"/>
  <c r="X1121" i="31"/>
  <c r="W1121" i="31"/>
  <c r="V1121" i="31"/>
  <c r="U1121" i="31"/>
  <c r="X1120" i="31"/>
  <c r="W1120" i="31"/>
  <c r="V1120" i="31"/>
  <c r="U1120" i="31"/>
  <c r="X1119" i="31"/>
  <c r="W1119" i="31"/>
  <c r="V1119" i="31"/>
  <c r="U1119" i="31"/>
  <c r="X1118" i="31"/>
  <c r="W1118" i="31"/>
  <c r="V1118" i="31"/>
  <c r="U1118" i="31"/>
  <c r="X1117" i="31"/>
  <c r="W1117" i="31"/>
  <c r="V1117" i="31"/>
  <c r="U1117" i="31"/>
  <c r="X1116" i="31"/>
  <c r="W1116" i="31"/>
  <c r="V1116" i="31"/>
  <c r="U1116" i="31"/>
  <c r="X1115" i="31"/>
  <c r="W1115" i="31"/>
  <c r="V1115" i="31"/>
  <c r="U1115" i="31"/>
  <c r="X1114" i="31"/>
  <c r="W1114" i="31"/>
  <c r="V1114" i="31"/>
  <c r="U1114" i="31"/>
  <c r="X1113" i="31"/>
  <c r="W1113" i="31"/>
  <c r="V1113" i="31"/>
  <c r="U1113" i="31"/>
  <c r="X1112" i="31"/>
  <c r="W1112" i="31"/>
  <c r="V1112" i="31"/>
  <c r="U1112" i="31"/>
  <c r="X1111" i="31"/>
  <c r="W1111" i="31"/>
  <c r="V1111" i="31"/>
  <c r="U1111" i="31"/>
  <c r="X1110" i="31"/>
  <c r="W1110" i="31"/>
  <c r="V1110" i="31"/>
  <c r="U1110" i="31"/>
  <c r="X1109" i="31"/>
  <c r="W1109" i="31"/>
  <c r="V1109" i="31"/>
  <c r="U1109" i="31"/>
  <c r="X1108" i="31"/>
  <c r="W1108" i="31"/>
  <c r="V1108" i="31"/>
  <c r="U1108" i="31"/>
  <c r="X1107" i="31"/>
  <c r="W1107" i="31"/>
  <c r="V1107" i="31"/>
  <c r="U1107" i="31"/>
  <c r="X1106" i="31"/>
  <c r="W1106" i="31"/>
  <c r="V1106" i="31"/>
  <c r="U1106" i="31"/>
  <c r="X1105" i="31"/>
  <c r="W1105" i="31"/>
  <c r="V1105" i="31"/>
  <c r="U1105" i="31"/>
  <c r="X1104" i="31"/>
  <c r="W1104" i="31"/>
  <c r="V1104" i="31"/>
  <c r="U1104" i="31"/>
  <c r="X1103" i="31"/>
  <c r="W1103" i="31"/>
  <c r="V1103" i="31"/>
  <c r="U1103" i="31"/>
  <c r="X1102" i="31"/>
  <c r="W1102" i="31"/>
  <c r="V1102" i="31"/>
  <c r="U1102" i="31"/>
  <c r="X1101" i="31"/>
  <c r="W1101" i="31"/>
  <c r="V1101" i="31"/>
  <c r="U1101" i="31"/>
  <c r="X1100" i="31"/>
  <c r="W1100" i="31"/>
  <c r="V1100" i="31"/>
  <c r="U1100" i="31"/>
  <c r="X1099" i="31"/>
  <c r="W1099" i="31"/>
  <c r="V1099" i="31"/>
  <c r="U1099" i="31"/>
  <c r="X1098" i="31"/>
  <c r="W1098" i="31"/>
  <c r="V1098" i="31"/>
  <c r="U1098" i="31"/>
  <c r="X1097" i="31"/>
  <c r="W1097" i="31"/>
  <c r="V1097" i="31"/>
  <c r="U1097" i="31"/>
  <c r="X1096" i="31"/>
  <c r="W1096" i="31"/>
  <c r="V1096" i="31"/>
  <c r="U1096" i="31"/>
  <c r="X1095" i="31"/>
  <c r="W1095" i="31"/>
  <c r="V1095" i="31"/>
  <c r="U1095" i="31"/>
  <c r="X1094" i="31"/>
  <c r="W1094" i="31"/>
  <c r="V1094" i="31"/>
  <c r="U1094" i="31"/>
  <c r="X1093" i="31"/>
  <c r="W1093" i="31"/>
  <c r="V1093" i="31"/>
  <c r="U1093" i="31"/>
  <c r="X1092" i="31"/>
  <c r="W1092" i="31"/>
  <c r="V1092" i="31"/>
  <c r="U1092" i="31"/>
  <c r="X1091" i="31"/>
  <c r="W1091" i="31"/>
  <c r="V1091" i="31"/>
  <c r="U1091" i="31"/>
  <c r="X1090" i="31"/>
  <c r="W1090" i="31"/>
  <c r="V1090" i="31"/>
  <c r="U1090" i="31"/>
  <c r="X1089" i="31"/>
  <c r="W1089" i="31"/>
  <c r="V1089" i="31"/>
  <c r="U1089" i="31"/>
  <c r="X1088" i="31"/>
  <c r="W1088" i="31"/>
  <c r="V1088" i="31"/>
  <c r="U1088" i="31"/>
  <c r="X1087" i="31"/>
  <c r="W1087" i="31"/>
  <c r="V1087" i="31"/>
  <c r="U1087" i="31"/>
  <c r="X1086" i="31"/>
  <c r="W1086" i="31"/>
  <c r="V1086" i="31"/>
  <c r="U1086" i="31"/>
  <c r="X1085" i="31"/>
  <c r="W1085" i="31"/>
  <c r="V1085" i="31"/>
  <c r="U1085" i="31"/>
  <c r="X1084" i="31"/>
  <c r="W1084" i="31"/>
  <c r="V1084" i="31"/>
  <c r="U1084" i="31"/>
  <c r="X1083" i="31"/>
  <c r="W1083" i="31"/>
  <c r="V1083" i="31"/>
  <c r="U1083" i="31"/>
  <c r="X1082" i="31"/>
  <c r="W1082" i="31"/>
  <c r="V1082" i="31"/>
  <c r="U1082" i="31"/>
  <c r="X1081" i="31"/>
  <c r="W1081" i="31"/>
  <c r="V1081" i="31"/>
  <c r="U1081" i="31"/>
  <c r="X1080" i="31"/>
  <c r="W1080" i="31"/>
  <c r="V1080" i="31"/>
  <c r="U1080" i="31"/>
  <c r="X1079" i="31"/>
  <c r="W1079" i="31"/>
  <c r="V1079" i="31"/>
  <c r="U1079" i="31"/>
  <c r="X1078" i="31"/>
  <c r="W1078" i="31"/>
  <c r="V1078" i="31"/>
  <c r="U1078" i="31"/>
  <c r="X1077" i="31"/>
  <c r="W1077" i="31"/>
  <c r="V1077" i="31"/>
  <c r="U1077" i="31"/>
  <c r="X1076" i="31"/>
  <c r="W1076" i="31"/>
  <c r="V1076" i="31"/>
  <c r="U1076" i="31"/>
  <c r="X1075" i="31"/>
  <c r="W1075" i="31"/>
  <c r="V1075" i="31"/>
  <c r="U1075" i="31"/>
  <c r="X1074" i="31"/>
  <c r="W1074" i="31"/>
  <c r="V1074" i="31"/>
  <c r="U1074" i="31"/>
  <c r="X1073" i="31"/>
  <c r="W1073" i="31"/>
  <c r="V1073" i="31"/>
  <c r="U1073" i="31"/>
  <c r="X1072" i="31"/>
  <c r="W1072" i="31"/>
  <c r="V1072" i="31"/>
  <c r="U1072" i="31"/>
  <c r="X1071" i="31"/>
  <c r="W1071" i="31"/>
  <c r="V1071" i="31"/>
  <c r="U1071" i="31"/>
  <c r="X1070" i="31"/>
  <c r="W1070" i="31"/>
  <c r="V1070" i="31"/>
  <c r="U1070" i="31"/>
  <c r="X1069" i="31"/>
  <c r="W1069" i="31"/>
  <c r="V1069" i="31"/>
  <c r="U1069" i="31"/>
  <c r="X1068" i="31"/>
  <c r="W1068" i="31"/>
  <c r="V1068" i="31"/>
  <c r="U1068" i="31"/>
  <c r="X1067" i="31"/>
  <c r="W1067" i="31"/>
  <c r="V1067" i="31"/>
  <c r="U1067" i="31"/>
  <c r="X1066" i="31"/>
  <c r="W1066" i="31"/>
  <c r="V1066" i="31"/>
  <c r="U1066" i="31"/>
  <c r="X1065" i="31"/>
  <c r="W1065" i="31"/>
  <c r="V1065" i="31"/>
  <c r="U1065" i="31"/>
  <c r="X1064" i="31"/>
  <c r="W1064" i="31"/>
  <c r="V1064" i="31"/>
  <c r="U1064" i="31"/>
  <c r="X1063" i="31"/>
  <c r="W1063" i="31"/>
  <c r="V1063" i="31"/>
  <c r="U1063" i="31"/>
  <c r="X1062" i="31"/>
  <c r="W1062" i="31"/>
  <c r="V1062" i="31"/>
  <c r="U1062" i="31"/>
  <c r="X1061" i="31"/>
  <c r="W1061" i="31"/>
  <c r="V1061" i="31"/>
  <c r="U1061" i="31"/>
  <c r="X1060" i="31"/>
  <c r="W1060" i="31"/>
  <c r="V1060" i="31"/>
  <c r="U1060" i="31"/>
  <c r="X1059" i="31"/>
  <c r="W1059" i="31"/>
  <c r="V1059" i="31"/>
  <c r="U1059" i="31"/>
  <c r="X1058" i="31"/>
  <c r="W1058" i="31"/>
  <c r="V1058" i="31"/>
  <c r="U1058" i="31"/>
  <c r="X1057" i="31"/>
  <c r="W1057" i="31"/>
  <c r="V1057" i="31"/>
  <c r="U1057" i="31"/>
  <c r="X1056" i="31"/>
  <c r="W1056" i="31"/>
  <c r="V1056" i="31"/>
  <c r="U1056" i="31"/>
  <c r="X1055" i="31"/>
  <c r="W1055" i="31"/>
  <c r="V1055" i="31"/>
  <c r="U1055" i="31"/>
  <c r="X1054" i="31"/>
  <c r="W1054" i="31"/>
  <c r="V1054" i="31"/>
  <c r="U1054" i="31"/>
  <c r="X1053" i="31"/>
  <c r="W1053" i="31"/>
  <c r="V1053" i="31"/>
  <c r="U1053" i="31"/>
  <c r="X1052" i="31"/>
  <c r="W1052" i="31"/>
  <c r="V1052" i="31"/>
  <c r="U1052" i="31"/>
  <c r="X1051" i="31"/>
  <c r="W1051" i="31"/>
  <c r="V1051" i="31"/>
  <c r="U1051" i="31"/>
  <c r="X1050" i="31"/>
  <c r="W1050" i="31"/>
  <c r="V1050" i="31"/>
  <c r="U1050" i="31"/>
  <c r="X1049" i="31"/>
  <c r="W1049" i="31"/>
  <c r="V1049" i="31"/>
  <c r="U1049" i="31"/>
  <c r="X1048" i="31"/>
  <c r="W1048" i="31"/>
  <c r="V1048" i="31"/>
  <c r="U1048" i="31"/>
  <c r="X1047" i="31"/>
  <c r="W1047" i="31"/>
  <c r="V1047" i="31"/>
  <c r="U1047" i="31"/>
  <c r="X1046" i="31"/>
  <c r="W1046" i="31"/>
  <c r="V1046" i="31"/>
  <c r="U1046" i="31"/>
  <c r="X1045" i="31"/>
  <c r="W1045" i="31"/>
  <c r="V1045" i="31"/>
  <c r="U1045" i="31"/>
  <c r="X1044" i="31"/>
  <c r="W1044" i="31"/>
  <c r="V1044" i="31"/>
  <c r="U1044" i="31"/>
  <c r="X1043" i="31"/>
  <c r="W1043" i="31"/>
  <c r="V1043" i="31"/>
  <c r="U1043" i="31"/>
  <c r="X1042" i="31"/>
  <c r="W1042" i="31"/>
  <c r="V1042" i="31"/>
  <c r="U1042" i="31"/>
  <c r="X1041" i="31"/>
  <c r="W1041" i="31"/>
  <c r="V1041" i="31"/>
  <c r="U1041" i="31"/>
  <c r="X1040" i="31"/>
  <c r="W1040" i="31"/>
  <c r="V1040" i="31"/>
  <c r="U1040" i="31"/>
  <c r="X1039" i="31"/>
  <c r="W1039" i="31"/>
  <c r="V1039" i="31"/>
  <c r="U1039" i="31"/>
  <c r="X1038" i="31"/>
  <c r="W1038" i="31"/>
  <c r="V1038" i="31"/>
  <c r="U1038" i="31"/>
  <c r="X1037" i="31"/>
  <c r="W1037" i="31"/>
  <c r="V1037" i="31"/>
  <c r="U1037" i="31"/>
  <c r="X1036" i="31"/>
  <c r="W1036" i="31"/>
  <c r="V1036" i="31"/>
  <c r="U1036" i="31"/>
  <c r="X1035" i="31"/>
  <c r="W1035" i="31"/>
  <c r="V1035" i="31"/>
  <c r="U1035" i="31"/>
  <c r="X1034" i="31"/>
  <c r="W1034" i="31"/>
  <c r="V1034" i="31"/>
  <c r="U1034" i="31"/>
  <c r="X1033" i="31"/>
  <c r="W1033" i="31"/>
  <c r="V1033" i="31"/>
  <c r="U1033" i="31"/>
  <c r="X1032" i="31"/>
  <c r="W1032" i="31"/>
  <c r="V1032" i="31"/>
  <c r="U1032" i="31"/>
  <c r="X1031" i="31"/>
  <c r="W1031" i="31"/>
  <c r="V1031" i="31"/>
  <c r="U1031" i="31"/>
  <c r="X1030" i="31"/>
  <c r="W1030" i="31"/>
  <c r="V1030" i="31"/>
  <c r="U1030" i="31"/>
  <c r="X1029" i="31"/>
  <c r="W1029" i="31"/>
  <c r="V1029" i="31"/>
  <c r="U1029" i="31"/>
  <c r="X1028" i="31"/>
  <c r="W1028" i="31"/>
  <c r="V1028" i="31"/>
  <c r="U1028" i="31"/>
  <c r="X1027" i="31"/>
  <c r="W1027" i="31"/>
  <c r="V1027" i="31"/>
  <c r="U1027" i="31"/>
  <c r="X1026" i="31"/>
  <c r="W1026" i="31"/>
  <c r="V1026" i="31"/>
  <c r="U1026" i="31"/>
  <c r="X1025" i="31"/>
  <c r="W1025" i="31"/>
  <c r="V1025" i="31"/>
  <c r="U1025" i="31"/>
  <c r="X1024" i="31"/>
  <c r="W1024" i="31"/>
  <c r="V1024" i="31"/>
  <c r="U1024" i="31"/>
  <c r="X1023" i="31"/>
  <c r="W1023" i="31"/>
  <c r="V1023" i="31"/>
  <c r="U1023" i="31"/>
  <c r="X1022" i="31"/>
  <c r="W1022" i="31"/>
  <c r="V1022" i="31"/>
  <c r="U1022" i="31"/>
  <c r="X1021" i="31"/>
  <c r="W1021" i="31"/>
  <c r="V1021" i="31"/>
  <c r="U1021" i="31"/>
  <c r="X1020" i="31"/>
  <c r="W1020" i="31"/>
  <c r="V1020" i="31"/>
  <c r="U1020" i="31"/>
  <c r="X1019" i="31"/>
  <c r="W1019" i="31"/>
  <c r="V1019" i="31"/>
  <c r="U1019" i="31"/>
  <c r="X1018" i="31"/>
  <c r="W1018" i="31"/>
  <c r="V1018" i="31"/>
  <c r="U1018" i="31"/>
  <c r="X1017" i="31"/>
  <c r="W1017" i="31"/>
  <c r="V1017" i="31"/>
  <c r="U1017" i="31"/>
  <c r="X1016" i="31"/>
  <c r="W1016" i="31"/>
  <c r="V1016" i="31"/>
  <c r="U1016" i="31"/>
  <c r="X1015" i="31"/>
  <c r="W1015" i="31"/>
  <c r="V1015" i="31"/>
  <c r="U1015" i="31"/>
  <c r="X1014" i="31"/>
  <c r="W1014" i="31"/>
  <c r="V1014" i="31"/>
  <c r="U1014" i="31"/>
  <c r="X1013" i="31"/>
  <c r="W1013" i="31"/>
  <c r="V1013" i="31"/>
  <c r="U1013" i="31"/>
  <c r="X1012" i="31"/>
  <c r="W1012" i="31"/>
  <c r="V1012" i="31"/>
  <c r="U1012" i="31"/>
  <c r="X1011" i="31"/>
  <c r="W1011" i="31"/>
  <c r="V1011" i="31"/>
  <c r="U1011" i="31"/>
  <c r="X1010" i="31"/>
  <c r="W1010" i="31"/>
  <c r="V1010" i="31"/>
  <c r="U1010" i="31"/>
  <c r="X1009" i="31"/>
  <c r="W1009" i="31"/>
  <c r="V1009" i="31"/>
  <c r="U1009" i="31"/>
  <c r="X1008" i="31"/>
  <c r="W1008" i="31"/>
  <c r="V1008" i="31"/>
  <c r="U1008" i="31"/>
  <c r="X1007" i="31"/>
  <c r="W1007" i="31"/>
  <c r="V1007" i="31"/>
  <c r="U1007" i="31"/>
  <c r="X1006" i="31"/>
  <c r="W1006" i="31"/>
  <c r="V1006" i="31"/>
  <c r="U1006" i="31"/>
  <c r="X1005" i="31"/>
  <c r="W1005" i="31"/>
  <c r="V1005" i="31"/>
  <c r="U1005" i="31"/>
  <c r="X1004" i="31"/>
  <c r="W1004" i="31"/>
  <c r="V1004" i="31"/>
  <c r="U1004" i="31"/>
  <c r="X1003" i="31"/>
  <c r="W1003" i="31"/>
  <c r="V1003" i="31"/>
  <c r="U1003" i="31"/>
  <c r="X1002" i="31"/>
  <c r="W1002" i="31"/>
  <c r="V1002" i="31"/>
  <c r="U1002" i="31"/>
  <c r="X1001" i="31"/>
  <c r="W1001" i="31"/>
  <c r="V1001" i="31"/>
  <c r="U1001" i="31"/>
  <c r="X1000" i="31"/>
  <c r="W1000" i="31"/>
  <c r="V1000" i="31"/>
  <c r="U1000" i="31"/>
  <c r="X999" i="31"/>
  <c r="W999" i="31"/>
  <c r="V999" i="31"/>
  <c r="U999" i="31"/>
  <c r="X998" i="31"/>
  <c r="W998" i="31"/>
  <c r="V998" i="31"/>
  <c r="U998" i="31"/>
  <c r="X997" i="31"/>
  <c r="W997" i="31"/>
  <c r="V997" i="31"/>
  <c r="U997" i="31"/>
  <c r="X996" i="31"/>
  <c r="W996" i="31"/>
  <c r="V996" i="31"/>
  <c r="U996" i="31"/>
  <c r="X995" i="31"/>
  <c r="W995" i="31"/>
  <c r="V995" i="31"/>
  <c r="U995" i="31"/>
  <c r="X994" i="31"/>
  <c r="W994" i="31"/>
  <c r="V994" i="31"/>
  <c r="U994" i="31"/>
  <c r="X993" i="31"/>
  <c r="W993" i="31"/>
  <c r="V993" i="31"/>
  <c r="U993" i="31"/>
  <c r="X992" i="31"/>
  <c r="W992" i="31"/>
  <c r="V992" i="31"/>
  <c r="U992" i="31"/>
  <c r="X991" i="31"/>
  <c r="W991" i="31"/>
  <c r="V991" i="31"/>
  <c r="U991" i="31"/>
  <c r="X990" i="31"/>
  <c r="W990" i="31"/>
  <c r="V990" i="31"/>
  <c r="U990" i="31"/>
  <c r="X989" i="31"/>
  <c r="W989" i="31"/>
  <c r="V989" i="31"/>
  <c r="U989" i="31"/>
  <c r="X988" i="31"/>
  <c r="W988" i="31"/>
  <c r="V988" i="31"/>
  <c r="U988" i="31"/>
  <c r="X987" i="31"/>
  <c r="W987" i="31"/>
  <c r="V987" i="31"/>
  <c r="U987" i="31"/>
  <c r="X986" i="31"/>
  <c r="W986" i="31"/>
  <c r="V986" i="31"/>
  <c r="U986" i="31"/>
  <c r="X985" i="31"/>
  <c r="W985" i="31"/>
  <c r="V985" i="31"/>
  <c r="U985" i="31"/>
  <c r="X984" i="31"/>
  <c r="W984" i="31"/>
  <c r="V984" i="31"/>
  <c r="U984" i="31"/>
  <c r="X983" i="31"/>
  <c r="W983" i="31"/>
  <c r="V983" i="31"/>
  <c r="U983" i="31"/>
  <c r="X982" i="31"/>
  <c r="W982" i="31"/>
  <c r="V982" i="31"/>
  <c r="U982" i="31"/>
  <c r="X981" i="31"/>
  <c r="W981" i="31"/>
  <c r="V981" i="31"/>
  <c r="U981" i="31"/>
  <c r="X980" i="31"/>
  <c r="W980" i="31"/>
  <c r="V980" i="31"/>
  <c r="U980" i="31"/>
  <c r="X979" i="31"/>
  <c r="W979" i="31"/>
  <c r="V979" i="31"/>
  <c r="U979" i="31"/>
  <c r="X978" i="31"/>
  <c r="W978" i="31"/>
  <c r="V978" i="31"/>
  <c r="U978" i="31"/>
  <c r="X977" i="31"/>
  <c r="W977" i="31"/>
  <c r="V977" i="31"/>
  <c r="U977" i="31"/>
  <c r="X976" i="31"/>
  <c r="W976" i="31"/>
  <c r="V976" i="31"/>
  <c r="U976" i="31"/>
  <c r="X975" i="31"/>
  <c r="W975" i="31"/>
  <c r="V975" i="31"/>
  <c r="U975" i="31"/>
  <c r="X974" i="31"/>
  <c r="W974" i="31"/>
  <c r="V974" i="31"/>
  <c r="U974" i="31"/>
  <c r="X973" i="31"/>
  <c r="W973" i="31"/>
  <c r="V973" i="31"/>
  <c r="U973" i="31"/>
  <c r="X972" i="31"/>
  <c r="W972" i="31"/>
  <c r="V972" i="31"/>
  <c r="U972" i="31"/>
  <c r="X971" i="31"/>
  <c r="W971" i="31"/>
  <c r="V971" i="31"/>
  <c r="U971" i="31"/>
  <c r="X970" i="31"/>
  <c r="W970" i="31"/>
  <c r="V970" i="31"/>
  <c r="U970" i="31"/>
  <c r="X969" i="31"/>
  <c r="W969" i="31"/>
  <c r="V969" i="31"/>
  <c r="U969" i="31"/>
  <c r="X968" i="31"/>
  <c r="W968" i="31"/>
  <c r="V968" i="31"/>
  <c r="U968" i="31"/>
  <c r="X967" i="31"/>
  <c r="W967" i="31"/>
  <c r="V967" i="31"/>
  <c r="U967" i="31"/>
  <c r="X966" i="31"/>
  <c r="W966" i="31"/>
  <c r="V966" i="31"/>
  <c r="U966" i="31"/>
  <c r="X965" i="31"/>
  <c r="W965" i="31"/>
  <c r="V965" i="31"/>
  <c r="U965" i="31"/>
  <c r="X964" i="31"/>
  <c r="W964" i="31"/>
  <c r="V964" i="31"/>
  <c r="U964" i="31"/>
  <c r="X963" i="31"/>
  <c r="W963" i="31"/>
  <c r="V963" i="31"/>
  <c r="U963" i="31"/>
  <c r="X962" i="31"/>
  <c r="W962" i="31"/>
  <c r="V962" i="31"/>
  <c r="U962" i="31"/>
  <c r="X961" i="31"/>
  <c r="W961" i="31"/>
  <c r="V961" i="31"/>
  <c r="U961" i="31"/>
  <c r="X960" i="31"/>
  <c r="W960" i="31"/>
  <c r="V960" i="31"/>
  <c r="U960" i="31"/>
  <c r="X959" i="31"/>
  <c r="W959" i="31"/>
  <c r="V959" i="31"/>
  <c r="U959" i="31"/>
  <c r="X958" i="31"/>
  <c r="W958" i="31"/>
  <c r="V958" i="31"/>
  <c r="U958" i="31"/>
  <c r="X957" i="31"/>
  <c r="W957" i="31"/>
  <c r="V957" i="31"/>
  <c r="U957" i="31"/>
  <c r="X956" i="31"/>
  <c r="W956" i="31"/>
  <c r="V956" i="31"/>
  <c r="U956" i="31"/>
  <c r="X955" i="31"/>
  <c r="W955" i="31"/>
  <c r="V955" i="31"/>
  <c r="U955" i="31"/>
  <c r="X954" i="31"/>
  <c r="W954" i="31"/>
  <c r="V954" i="31"/>
  <c r="U954" i="31"/>
  <c r="X953" i="31"/>
  <c r="W953" i="31"/>
  <c r="V953" i="31"/>
  <c r="U953" i="31"/>
  <c r="X952" i="31"/>
  <c r="W952" i="31"/>
  <c r="V952" i="31"/>
  <c r="U952" i="31"/>
  <c r="X951" i="31"/>
  <c r="W951" i="31"/>
  <c r="V951" i="31"/>
  <c r="U951" i="31"/>
  <c r="X950" i="31"/>
  <c r="W950" i="31"/>
  <c r="V950" i="31"/>
  <c r="U950" i="31"/>
  <c r="X949" i="31"/>
  <c r="W949" i="31"/>
  <c r="V949" i="31"/>
  <c r="U949" i="31"/>
  <c r="X948" i="31"/>
  <c r="W948" i="31"/>
  <c r="V948" i="31"/>
  <c r="U948" i="31"/>
  <c r="X947" i="31"/>
  <c r="W947" i="31"/>
  <c r="V947" i="31"/>
  <c r="U947" i="31"/>
  <c r="X946" i="31"/>
  <c r="W946" i="31"/>
  <c r="V946" i="31"/>
  <c r="U946" i="31"/>
  <c r="X945" i="31"/>
  <c r="W945" i="31"/>
  <c r="V945" i="31"/>
  <c r="U945" i="31"/>
  <c r="X944" i="31"/>
  <c r="W944" i="31"/>
  <c r="V944" i="31"/>
  <c r="U944" i="31"/>
  <c r="X943" i="31"/>
  <c r="W943" i="31"/>
  <c r="V943" i="31"/>
  <c r="U943" i="31"/>
  <c r="X942" i="31"/>
  <c r="W942" i="31"/>
  <c r="V942" i="31"/>
  <c r="U942" i="31"/>
  <c r="X941" i="31"/>
  <c r="W941" i="31"/>
  <c r="V941" i="31"/>
  <c r="U941" i="31"/>
  <c r="X940" i="31"/>
  <c r="W940" i="31"/>
  <c r="V940" i="31"/>
  <c r="U940" i="31"/>
  <c r="X939" i="31"/>
  <c r="W939" i="31"/>
  <c r="V939" i="31"/>
  <c r="U939" i="31"/>
  <c r="X938" i="31"/>
  <c r="W938" i="31"/>
  <c r="V938" i="31"/>
  <c r="U938" i="31"/>
  <c r="X937" i="31"/>
  <c r="W937" i="31"/>
  <c r="V937" i="31"/>
  <c r="U937" i="31"/>
  <c r="X936" i="31"/>
  <c r="W936" i="31"/>
  <c r="V936" i="31"/>
  <c r="U936" i="31"/>
  <c r="X935" i="31"/>
  <c r="W935" i="31"/>
  <c r="V935" i="31"/>
  <c r="U935" i="31"/>
  <c r="X934" i="31"/>
  <c r="W934" i="31"/>
  <c r="V934" i="31"/>
  <c r="U934" i="31"/>
  <c r="X933" i="31"/>
  <c r="W933" i="31"/>
  <c r="V933" i="31"/>
  <c r="U933" i="31"/>
  <c r="X932" i="31"/>
  <c r="W932" i="31"/>
  <c r="V932" i="31"/>
  <c r="U932" i="31"/>
  <c r="X931" i="31"/>
  <c r="W931" i="31"/>
  <c r="V931" i="31"/>
  <c r="U931" i="31"/>
  <c r="X930" i="31"/>
  <c r="W930" i="31"/>
  <c r="V930" i="31"/>
  <c r="U930" i="31"/>
  <c r="X929" i="31"/>
  <c r="W929" i="31"/>
  <c r="V929" i="31"/>
  <c r="U929" i="31"/>
  <c r="X928" i="31"/>
  <c r="W928" i="31"/>
  <c r="V928" i="31"/>
  <c r="U928" i="31"/>
  <c r="X927" i="31"/>
  <c r="W927" i="31"/>
  <c r="V927" i="31"/>
  <c r="U927" i="31"/>
  <c r="X926" i="31"/>
  <c r="W926" i="31"/>
  <c r="V926" i="31"/>
  <c r="U926" i="31"/>
  <c r="X925" i="31"/>
  <c r="W925" i="31"/>
  <c r="V925" i="31"/>
  <c r="U925" i="31"/>
  <c r="X924" i="31"/>
  <c r="W924" i="31"/>
  <c r="V924" i="31"/>
  <c r="U924" i="31"/>
  <c r="X923" i="31"/>
  <c r="W923" i="31"/>
  <c r="V923" i="31"/>
  <c r="U923" i="31"/>
  <c r="X922" i="31"/>
  <c r="W922" i="31"/>
  <c r="V922" i="31"/>
  <c r="U922" i="31"/>
  <c r="X921" i="31"/>
  <c r="W921" i="31"/>
  <c r="V921" i="31"/>
  <c r="U921" i="31"/>
  <c r="X920" i="31"/>
  <c r="W920" i="31"/>
  <c r="V920" i="31"/>
  <c r="U920" i="31"/>
  <c r="X919" i="31"/>
  <c r="W919" i="31"/>
  <c r="V919" i="31"/>
  <c r="U919" i="31"/>
  <c r="X918" i="31"/>
  <c r="W918" i="31"/>
  <c r="V918" i="31"/>
  <c r="U918" i="31"/>
  <c r="X917" i="31"/>
  <c r="W917" i="31"/>
  <c r="V917" i="31"/>
  <c r="U917" i="31"/>
  <c r="X916" i="31"/>
  <c r="W916" i="31"/>
  <c r="V916" i="31"/>
  <c r="U916" i="31"/>
  <c r="X915" i="31"/>
  <c r="W915" i="31"/>
  <c r="V915" i="31"/>
  <c r="U915" i="31"/>
  <c r="X914" i="31"/>
  <c r="W914" i="31"/>
  <c r="V914" i="31"/>
  <c r="U914" i="31"/>
  <c r="X913" i="31"/>
  <c r="W913" i="31"/>
  <c r="V913" i="31"/>
  <c r="U913" i="31"/>
  <c r="X912" i="31"/>
  <c r="W912" i="31"/>
  <c r="V912" i="31"/>
  <c r="U912" i="31"/>
  <c r="X911" i="31"/>
  <c r="W911" i="31"/>
  <c r="V911" i="31"/>
  <c r="U911" i="31"/>
  <c r="X910" i="31"/>
  <c r="W910" i="31"/>
  <c r="V910" i="31"/>
  <c r="U910" i="31"/>
  <c r="X909" i="31"/>
  <c r="W909" i="31"/>
  <c r="V909" i="31"/>
  <c r="U909" i="31"/>
  <c r="X908" i="31"/>
  <c r="W908" i="31"/>
  <c r="V908" i="31"/>
  <c r="U908" i="31"/>
  <c r="X907" i="31"/>
  <c r="W907" i="31"/>
  <c r="V907" i="31"/>
  <c r="U907" i="31"/>
  <c r="X906" i="31"/>
  <c r="W906" i="31"/>
  <c r="V906" i="31"/>
  <c r="U906" i="31"/>
  <c r="X905" i="31"/>
  <c r="W905" i="31"/>
  <c r="V905" i="31"/>
  <c r="U905" i="31"/>
  <c r="X904" i="31"/>
  <c r="W904" i="31"/>
  <c r="V904" i="31"/>
  <c r="U904" i="31"/>
  <c r="X903" i="31"/>
  <c r="W903" i="31"/>
  <c r="V903" i="31"/>
  <c r="U903" i="31"/>
  <c r="X902" i="31"/>
  <c r="W902" i="31"/>
  <c r="V902" i="31"/>
  <c r="U902" i="31"/>
  <c r="X901" i="31"/>
  <c r="W901" i="31"/>
  <c r="V901" i="31"/>
  <c r="U901" i="31"/>
  <c r="X900" i="31"/>
  <c r="W900" i="31"/>
  <c r="V900" i="31"/>
  <c r="U900" i="31"/>
  <c r="X899" i="31"/>
  <c r="W899" i="31"/>
  <c r="V899" i="31"/>
  <c r="U899" i="31"/>
  <c r="X898" i="31"/>
  <c r="W898" i="31"/>
  <c r="V898" i="31"/>
  <c r="U898" i="31"/>
  <c r="X897" i="31"/>
  <c r="W897" i="31"/>
  <c r="V897" i="31"/>
  <c r="U897" i="31"/>
  <c r="X896" i="31"/>
  <c r="W896" i="31"/>
  <c r="V896" i="31"/>
  <c r="U896" i="31"/>
  <c r="X895" i="31"/>
  <c r="W895" i="31"/>
  <c r="V895" i="31"/>
  <c r="U895" i="31"/>
  <c r="X894" i="31"/>
  <c r="W894" i="31"/>
  <c r="V894" i="31"/>
  <c r="U894" i="31"/>
  <c r="X893" i="31"/>
  <c r="W893" i="31"/>
  <c r="V893" i="31"/>
  <c r="U893" i="31"/>
  <c r="X892" i="31"/>
  <c r="W892" i="31"/>
  <c r="V892" i="31"/>
  <c r="U892" i="31"/>
  <c r="X891" i="31"/>
  <c r="W891" i="31"/>
  <c r="V891" i="31"/>
  <c r="U891" i="31"/>
  <c r="X890" i="31"/>
  <c r="W890" i="31"/>
  <c r="V890" i="31"/>
  <c r="U890" i="31"/>
  <c r="X889" i="31"/>
  <c r="W889" i="31"/>
  <c r="V889" i="31"/>
  <c r="U889" i="31"/>
  <c r="X888" i="31"/>
  <c r="W888" i="31"/>
  <c r="V888" i="31"/>
  <c r="U888" i="31"/>
  <c r="X887" i="31"/>
  <c r="W887" i="31"/>
  <c r="V887" i="31"/>
  <c r="U887" i="31"/>
  <c r="X886" i="31"/>
  <c r="W886" i="31"/>
  <c r="V886" i="31"/>
  <c r="U886" i="31"/>
  <c r="X885" i="31"/>
  <c r="W885" i="31"/>
  <c r="V885" i="31"/>
  <c r="U885" i="31"/>
  <c r="X884" i="31"/>
  <c r="W884" i="31"/>
  <c r="V884" i="31"/>
  <c r="U884" i="31"/>
  <c r="X883" i="31"/>
  <c r="W883" i="31"/>
  <c r="V883" i="31"/>
  <c r="U883" i="31"/>
  <c r="X882" i="31"/>
  <c r="W882" i="31"/>
  <c r="V882" i="31"/>
  <c r="U882" i="31"/>
  <c r="X881" i="31"/>
  <c r="W881" i="31"/>
  <c r="V881" i="31"/>
  <c r="U881" i="31"/>
  <c r="X880" i="31"/>
  <c r="W880" i="31"/>
  <c r="V880" i="31"/>
  <c r="U880" i="31"/>
  <c r="X879" i="31"/>
  <c r="W879" i="31"/>
  <c r="V879" i="31"/>
  <c r="U879" i="31"/>
  <c r="X878" i="31"/>
  <c r="W878" i="31"/>
  <c r="V878" i="31"/>
  <c r="U878" i="31"/>
  <c r="X877" i="31"/>
  <c r="W877" i="31"/>
  <c r="V877" i="31"/>
  <c r="U877" i="31"/>
  <c r="X876" i="31"/>
  <c r="W876" i="31"/>
  <c r="V876" i="31"/>
  <c r="U876" i="31"/>
  <c r="X875" i="31"/>
  <c r="W875" i="31"/>
  <c r="V875" i="31"/>
  <c r="U875" i="31"/>
  <c r="X874" i="31"/>
  <c r="W874" i="31"/>
  <c r="V874" i="31"/>
  <c r="U874" i="31"/>
  <c r="X873" i="31"/>
  <c r="W873" i="31"/>
  <c r="V873" i="31"/>
  <c r="U873" i="31"/>
  <c r="X872" i="31"/>
  <c r="W872" i="31"/>
  <c r="V872" i="31"/>
  <c r="U872" i="31"/>
  <c r="X871" i="31"/>
  <c r="W871" i="31"/>
  <c r="V871" i="31"/>
  <c r="U871" i="31"/>
  <c r="X870" i="31"/>
  <c r="W870" i="31"/>
  <c r="V870" i="31"/>
  <c r="U870" i="31"/>
  <c r="X869" i="31"/>
  <c r="W869" i="31"/>
  <c r="V869" i="31"/>
  <c r="U869" i="31"/>
  <c r="X868" i="31"/>
  <c r="W868" i="31"/>
  <c r="V868" i="31"/>
  <c r="U868" i="31"/>
  <c r="X867" i="31"/>
  <c r="W867" i="31"/>
  <c r="V867" i="31"/>
  <c r="U867" i="31"/>
  <c r="X866" i="31"/>
  <c r="W866" i="31"/>
  <c r="V866" i="31"/>
  <c r="U866" i="31"/>
  <c r="X865" i="31"/>
  <c r="W865" i="31"/>
  <c r="V865" i="31"/>
  <c r="U865" i="31"/>
  <c r="X864" i="31"/>
  <c r="W864" i="31"/>
  <c r="V864" i="31"/>
  <c r="U864" i="31"/>
  <c r="X863" i="31"/>
  <c r="W863" i="31"/>
  <c r="V863" i="31"/>
  <c r="U863" i="31"/>
  <c r="X862" i="31"/>
  <c r="W862" i="31"/>
  <c r="V862" i="31"/>
  <c r="U862" i="31"/>
  <c r="X861" i="31"/>
  <c r="W861" i="31"/>
  <c r="V861" i="31"/>
  <c r="U861" i="31"/>
  <c r="X860" i="31"/>
  <c r="W860" i="31"/>
  <c r="V860" i="31"/>
  <c r="U860" i="31"/>
  <c r="X859" i="31"/>
  <c r="W859" i="31"/>
  <c r="V859" i="31"/>
  <c r="U859" i="31"/>
  <c r="X858" i="31"/>
  <c r="W858" i="31"/>
  <c r="V858" i="31"/>
  <c r="U858" i="31"/>
  <c r="X857" i="31"/>
  <c r="W857" i="31"/>
  <c r="V857" i="31"/>
  <c r="U857" i="31"/>
  <c r="X856" i="31"/>
  <c r="W856" i="31"/>
  <c r="V856" i="31"/>
  <c r="U856" i="31"/>
  <c r="X855" i="31"/>
  <c r="W855" i="31"/>
  <c r="V855" i="31"/>
  <c r="U855" i="31"/>
  <c r="X854" i="31"/>
  <c r="W854" i="31"/>
  <c r="V854" i="31"/>
  <c r="U854" i="31"/>
  <c r="X853" i="31"/>
  <c r="W853" i="31"/>
  <c r="V853" i="31"/>
  <c r="U853" i="31"/>
  <c r="X852" i="31"/>
  <c r="W852" i="31"/>
  <c r="V852" i="31"/>
  <c r="U852" i="31"/>
  <c r="X851" i="31"/>
  <c r="W851" i="31"/>
  <c r="V851" i="31"/>
  <c r="U851" i="31"/>
  <c r="X850" i="31"/>
  <c r="W850" i="31"/>
  <c r="V850" i="31"/>
  <c r="U850" i="31"/>
  <c r="X849" i="31"/>
  <c r="W849" i="31"/>
  <c r="V849" i="31"/>
  <c r="U849" i="31"/>
  <c r="X848" i="31"/>
  <c r="W848" i="31"/>
  <c r="V848" i="31"/>
  <c r="U848" i="31"/>
  <c r="X847" i="31"/>
  <c r="W847" i="31"/>
  <c r="V847" i="31"/>
  <c r="U847" i="31"/>
  <c r="X846" i="31"/>
  <c r="W846" i="31"/>
  <c r="V846" i="31"/>
  <c r="U846" i="31"/>
  <c r="X845" i="31"/>
  <c r="W845" i="31"/>
  <c r="V845" i="31"/>
  <c r="U845" i="31"/>
  <c r="X844" i="31"/>
  <c r="W844" i="31"/>
  <c r="V844" i="31"/>
  <c r="U844" i="31"/>
  <c r="X843" i="31"/>
  <c r="W843" i="31"/>
  <c r="V843" i="31"/>
  <c r="U843" i="31"/>
  <c r="X842" i="31"/>
  <c r="W842" i="31"/>
  <c r="V842" i="31"/>
  <c r="U842" i="31"/>
  <c r="X841" i="31"/>
  <c r="W841" i="31"/>
  <c r="V841" i="31"/>
  <c r="U841" i="31"/>
  <c r="X840" i="31"/>
  <c r="W840" i="31"/>
  <c r="V840" i="31"/>
  <c r="U840" i="31"/>
  <c r="X839" i="31"/>
  <c r="W839" i="31"/>
  <c r="V839" i="31"/>
  <c r="U839" i="31"/>
  <c r="X838" i="31"/>
  <c r="W838" i="31"/>
  <c r="V838" i="31"/>
  <c r="U838" i="31"/>
  <c r="X837" i="31"/>
  <c r="W837" i="31"/>
  <c r="V837" i="31"/>
  <c r="U837" i="31"/>
  <c r="X836" i="31"/>
  <c r="W836" i="31"/>
  <c r="V836" i="31"/>
  <c r="U836" i="31"/>
  <c r="X835" i="31"/>
  <c r="W835" i="31"/>
  <c r="V835" i="31"/>
  <c r="U835" i="31"/>
  <c r="X834" i="31"/>
  <c r="W834" i="31"/>
  <c r="V834" i="31"/>
  <c r="U834" i="31"/>
  <c r="X833" i="31"/>
  <c r="W833" i="31"/>
  <c r="V833" i="31"/>
  <c r="U833" i="31"/>
  <c r="X832" i="31"/>
  <c r="W832" i="31"/>
  <c r="V832" i="31"/>
  <c r="U832" i="31"/>
  <c r="X831" i="31"/>
  <c r="W831" i="31"/>
  <c r="V831" i="31"/>
  <c r="U831" i="31"/>
  <c r="X830" i="31"/>
  <c r="W830" i="31"/>
  <c r="V830" i="31"/>
  <c r="U830" i="31"/>
  <c r="X829" i="31"/>
  <c r="W829" i="31"/>
  <c r="V829" i="31"/>
  <c r="U829" i="31"/>
  <c r="X828" i="31"/>
  <c r="W828" i="31"/>
  <c r="V828" i="31"/>
  <c r="U828" i="31"/>
  <c r="X827" i="31"/>
  <c r="W827" i="31"/>
  <c r="V827" i="31"/>
  <c r="U827" i="31"/>
  <c r="X826" i="31"/>
  <c r="W826" i="31"/>
  <c r="V826" i="31"/>
  <c r="U826" i="31"/>
  <c r="X825" i="31"/>
  <c r="W825" i="31"/>
  <c r="V825" i="31"/>
  <c r="U825" i="31"/>
  <c r="X824" i="31"/>
  <c r="W824" i="31"/>
  <c r="V824" i="31"/>
  <c r="U824" i="31"/>
  <c r="X823" i="31"/>
  <c r="W823" i="31"/>
  <c r="V823" i="31"/>
  <c r="U823" i="31"/>
  <c r="X822" i="31"/>
  <c r="W822" i="31"/>
  <c r="V822" i="31"/>
  <c r="U822" i="31"/>
  <c r="X821" i="31"/>
  <c r="W821" i="31"/>
  <c r="V821" i="31"/>
  <c r="U821" i="31"/>
  <c r="X820" i="31"/>
  <c r="W820" i="31"/>
  <c r="V820" i="31"/>
  <c r="U820" i="31"/>
  <c r="X819" i="31"/>
  <c r="W819" i="31"/>
  <c r="V819" i="31"/>
  <c r="U819" i="31"/>
  <c r="X818" i="31"/>
  <c r="W818" i="31"/>
  <c r="V818" i="31"/>
  <c r="U818" i="31"/>
  <c r="X817" i="31"/>
  <c r="W817" i="31"/>
  <c r="V817" i="31"/>
  <c r="U817" i="31"/>
  <c r="X816" i="31"/>
  <c r="W816" i="31"/>
  <c r="V816" i="31"/>
  <c r="U816" i="31"/>
  <c r="X815" i="31"/>
  <c r="W815" i="31"/>
  <c r="V815" i="31"/>
  <c r="U815" i="31"/>
  <c r="X814" i="31"/>
  <c r="W814" i="31"/>
  <c r="V814" i="31"/>
  <c r="U814" i="31"/>
  <c r="X813" i="31"/>
  <c r="W813" i="31"/>
  <c r="V813" i="31"/>
  <c r="U813" i="31"/>
  <c r="X812" i="31"/>
  <c r="W812" i="31"/>
  <c r="V812" i="31"/>
  <c r="U812" i="31"/>
  <c r="X811" i="31"/>
  <c r="W811" i="31"/>
  <c r="V811" i="31"/>
  <c r="U811" i="31"/>
  <c r="X810" i="31"/>
  <c r="W810" i="31"/>
  <c r="V810" i="31"/>
  <c r="U810" i="31"/>
  <c r="X809" i="31"/>
  <c r="W809" i="31"/>
  <c r="V809" i="31"/>
  <c r="U809" i="31"/>
  <c r="X808" i="31"/>
  <c r="W808" i="31"/>
  <c r="V808" i="31"/>
  <c r="U808" i="31"/>
  <c r="X807" i="31"/>
  <c r="W807" i="31"/>
  <c r="V807" i="31"/>
  <c r="U807" i="31"/>
  <c r="X806" i="31"/>
  <c r="W806" i="31"/>
  <c r="V806" i="31"/>
  <c r="U806" i="31"/>
  <c r="X805" i="31"/>
  <c r="W805" i="31"/>
  <c r="V805" i="31"/>
  <c r="U805" i="31"/>
  <c r="X804" i="31"/>
  <c r="W804" i="31"/>
  <c r="V804" i="31"/>
  <c r="U804" i="31"/>
  <c r="X803" i="31"/>
  <c r="W803" i="31"/>
  <c r="V803" i="31"/>
  <c r="U803" i="31"/>
  <c r="X802" i="31"/>
  <c r="W802" i="31"/>
  <c r="V802" i="31"/>
  <c r="U802" i="31"/>
  <c r="X801" i="31"/>
  <c r="W801" i="31"/>
  <c r="V801" i="31"/>
  <c r="U801" i="31"/>
  <c r="X800" i="31"/>
  <c r="W800" i="31"/>
  <c r="V800" i="31"/>
  <c r="U800" i="31"/>
  <c r="X799" i="31"/>
  <c r="W799" i="31"/>
  <c r="V799" i="31"/>
  <c r="U799" i="31"/>
  <c r="X798" i="31"/>
  <c r="W798" i="31"/>
  <c r="V798" i="31"/>
  <c r="U798" i="31"/>
  <c r="X797" i="31"/>
  <c r="W797" i="31"/>
  <c r="V797" i="31"/>
  <c r="U797" i="31"/>
  <c r="X796" i="31"/>
  <c r="W796" i="31"/>
  <c r="V796" i="31"/>
  <c r="U796" i="31"/>
  <c r="X795" i="31"/>
  <c r="W795" i="31"/>
  <c r="V795" i="31"/>
  <c r="U795" i="31"/>
  <c r="X794" i="31"/>
  <c r="W794" i="31"/>
  <c r="V794" i="31"/>
  <c r="U794" i="31"/>
  <c r="X793" i="31"/>
  <c r="W793" i="31"/>
  <c r="V793" i="31"/>
  <c r="U793" i="31"/>
  <c r="X792" i="31"/>
  <c r="W792" i="31"/>
  <c r="V792" i="31"/>
  <c r="U792" i="31"/>
  <c r="X791" i="31"/>
  <c r="W791" i="31"/>
  <c r="V791" i="31"/>
  <c r="U791" i="31"/>
  <c r="X790" i="31"/>
  <c r="W790" i="31"/>
  <c r="V790" i="31"/>
  <c r="U790" i="31"/>
  <c r="X789" i="31"/>
  <c r="W789" i="31"/>
  <c r="V789" i="31"/>
  <c r="U789" i="31"/>
  <c r="X788" i="31"/>
  <c r="W788" i="31"/>
  <c r="V788" i="31"/>
  <c r="U788" i="31"/>
  <c r="X787" i="31"/>
  <c r="W787" i="31"/>
  <c r="V787" i="31"/>
  <c r="U787" i="31"/>
  <c r="X786" i="31"/>
  <c r="W786" i="31"/>
  <c r="V786" i="31"/>
  <c r="U786" i="31"/>
  <c r="X785" i="31"/>
  <c r="W785" i="31"/>
  <c r="V785" i="31"/>
  <c r="U785" i="31"/>
  <c r="X784" i="31"/>
  <c r="W784" i="31"/>
  <c r="V784" i="31"/>
  <c r="U784" i="31"/>
  <c r="X783" i="31"/>
  <c r="W783" i="31"/>
  <c r="V783" i="31"/>
  <c r="U783" i="31"/>
  <c r="X782" i="31"/>
  <c r="W782" i="31"/>
  <c r="V782" i="31"/>
  <c r="U782" i="31"/>
  <c r="X781" i="31"/>
  <c r="W781" i="31"/>
  <c r="V781" i="31"/>
  <c r="U781" i="31"/>
  <c r="X780" i="31"/>
  <c r="W780" i="31"/>
  <c r="V780" i="31"/>
  <c r="U780" i="31"/>
  <c r="X779" i="31"/>
  <c r="W779" i="31"/>
  <c r="V779" i="31"/>
  <c r="U779" i="31"/>
  <c r="X778" i="31"/>
  <c r="W778" i="31"/>
  <c r="V778" i="31"/>
  <c r="U778" i="31"/>
  <c r="X777" i="31"/>
  <c r="W777" i="31"/>
  <c r="V777" i="31"/>
  <c r="U777" i="31"/>
  <c r="X776" i="31"/>
  <c r="W776" i="31"/>
  <c r="V776" i="31"/>
  <c r="U776" i="31"/>
  <c r="X775" i="31"/>
  <c r="W775" i="31"/>
  <c r="V775" i="31"/>
  <c r="U775" i="31"/>
  <c r="X774" i="31"/>
  <c r="W774" i="31"/>
  <c r="V774" i="31"/>
  <c r="U774" i="31"/>
  <c r="X773" i="31"/>
  <c r="W773" i="31"/>
  <c r="V773" i="31"/>
  <c r="U773" i="31"/>
  <c r="X772" i="31"/>
  <c r="W772" i="31"/>
  <c r="V772" i="31"/>
  <c r="U772" i="31"/>
  <c r="X771" i="31"/>
  <c r="W771" i="31"/>
  <c r="V771" i="31"/>
  <c r="U771" i="31"/>
  <c r="X770" i="31"/>
  <c r="W770" i="31"/>
  <c r="V770" i="31"/>
  <c r="U770" i="31"/>
  <c r="X769" i="31"/>
  <c r="W769" i="31"/>
  <c r="V769" i="31"/>
  <c r="U769" i="31"/>
  <c r="X768" i="31"/>
  <c r="W768" i="31"/>
  <c r="V768" i="31"/>
  <c r="U768" i="31"/>
  <c r="X767" i="31"/>
  <c r="W767" i="31"/>
  <c r="V767" i="31"/>
  <c r="U767" i="31"/>
  <c r="X766" i="31"/>
  <c r="W766" i="31"/>
  <c r="V766" i="31"/>
  <c r="U766" i="31"/>
  <c r="X765" i="31"/>
  <c r="W765" i="31"/>
  <c r="V765" i="31"/>
  <c r="U765" i="31"/>
  <c r="X764" i="31"/>
  <c r="W764" i="31"/>
  <c r="V764" i="31"/>
  <c r="U764" i="31"/>
  <c r="X763" i="31"/>
  <c r="W763" i="31"/>
  <c r="V763" i="31"/>
  <c r="U763" i="31"/>
  <c r="X762" i="31"/>
  <c r="W762" i="31"/>
  <c r="V762" i="31"/>
  <c r="U762" i="31"/>
  <c r="X761" i="31"/>
  <c r="W761" i="31"/>
  <c r="V761" i="31"/>
  <c r="U761" i="31"/>
  <c r="X760" i="31"/>
  <c r="W760" i="31"/>
  <c r="V760" i="31"/>
  <c r="U760" i="31"/>
  <c r="X759" i="31"/>
  <c r="W759" i="31"/>
  <c r="V759" i="31"/>
  <c r="U759" i="31"/>
  <c r="X758" i="31"/>
  <c r="W758" i="31"/>
  <c r="V758" i="31"/>
  <c r="U758" i="31"/>
  <c r="X757" i="31"/>
  <c r="W757" i="31"/>
  <c r="V757" i="31"/>
  <c r="U757" i="31"/>
  <c r="X756" i="31"/>
  <c r="W756" i="31"/>
  <c r="V756" i="31"/>
  <c r="U756" i="31"/>
  <c r="X755" i="31"/>
  <c r="W755" i="31"/>
  <c r="V755" i="31"/>
  <c r="U755" i="31"/>
  <c r="X754" i="31"/>
  <c r="W754" i="31"/>
  <c r="V754" i="31"/>
  <c r="U754" i="31"/>
  <c r="X753" i="31"/>
  <c r="W753" i="31"/>
  <c r="V753" i="31"/>
  <c r="U753" i="31"/>
  <c r="X752" i="31"/>
  <c r="W752" i="31"/>
  <c r="V752" i="31"/>
  <c r="U752" i="31"/>
  <c r="X751" i="31"/>
  <c r="W751" i="31"/>
  <c r="V751" i="31"/>
  <c r="U751" i="31"/>
  <c r="X750" i="31"/>
  <c r="W750" i="31"/>
  <c r="V750" i="31"/>
  <c r="U750" i="31"/>
  <c r="X749" i="31"/>
  <c r="W749" i="31"/>
  <c r="V749" i="31"/>
  <c r="U749" i="31"/>
  <c r="X748" i="31"/>
  <c r="W748" i="31"/>
  <c r="V748" i="31"/>
  <c r="U748" i="31"/>
  <c r="X747" i="31"/>
  <c r="W747" i="31"/>
  <c r="V747" i="31"/>
  <c r="U747" i="31"/>
  <c r="X746" i="31"/>
  <c r="W746" i="31"/>
  <c r="V746" i="31"/>
  <c r="U746" i="31"/>
  <c r="X745" i="31"/>
  <c r="W745" i="31"/>
  <c r="V745" i="31"/>
  <c r="U745" i="31"/>
  <c r="X744" i="31"/>
  <c r="W744" i="31"/>
  <c r="V744" i="31"/>
  <c r="U744" i="31"/>
  <c r="X743" i="31"/>
  <c r="W743" i="31"/>
  <c r="V743" i="31"/>
  <c r="U743" i="31"/>
  <c r="X742" i="31"/>
  <c r="W742" i="31"/>
  <c r="V742" i="31"/>
  <c r="U742" i="31"/>
  <c r="X741" i="31"/>
  <c r="W741" i="31"/>
  <c r="V741" i="31"/>
  <c r="U741" i="31"/>
  <c r="X740" i="31"/>
  <c r="W740" i="31"/>
  <c r="V740" i="31"/>
  <c r="U740" i="31"/>
  <c r="X739" i="31"/>
  <c r="W739" i="31"/>
  <c r="V739" i="31"/>
  <c r="U739" i="31"/>
  <c r="X738" i="31"/>
  <c r="W738" i="31"/>
  <c r="V738" i="31"/>
  <c r="U738" i="31"/>
  <c r="X737" i="31"/>
  <c r="W737" i="31"/>
  <c r="V737" i="31"/>
  <c r="U737" i="31"/>
  <c r="X736" i="31"/>
  <c r="W736" i="31"/>
  <c r="V736" i="31"/>
  <c r="U736" i="31"/>
  <c r="X735" i="31"/>
  <c r="W735" i="31"/>
  <c r="V735" i="31"/>
  <c r="U735" i="31"/>
  <c r="X734" i="31"/>
  <c r="W734" i="31"/>
  <c r="V734" i="31"/>
  <c r="U734" i="31"/>
  <c r="X733" i="31"/>
  <c r="W733" i="31"/>
  <c r="V733" i="31"/>
  <c r="U733" i="31"/>
  <c r="X732" i="31"/>
  <c r="W732" i="31"/>
  <c r="V732" i="31"/>
  <c r="U732" i="31"/>
  <c r="X731" i="31"/>
  <c r="W731" i="31"/>
  <c r="V731" i="31"/>
  <c r="U731" i="31"/>
  <c r="X730" i="31"/>
  <c r="W730" i="31"/>
  <c r="V730" i="31"/>
  <c r="U730" i="31"/>
  <c r="X729" i="31"/>
  <c r="W729" i="31"/>
  <c r="V729" i="31"/>
  <c r="U729" i="31"/>
  <c r="X728" i="31"/>
  <c r="W728" i="31"/>
  <c r="V728" i="31"/>
  <c r="U728" i="31"/>
  <c r="X727" i="31"/>
  <c r="W727" i="31"/>
  <c r="V727" i="31"/>
  <c r="U727" i="31"/>
  <c r="X726" i="31"/>
  <c r="W726" i="31"/>
  <c r="V726" i="31"/>
  <c r="U726" i="31"/>
  <c r="X725" i="31"/>
  <c r="W725" i="31"/>
  <c r="V725" i="31"/>
  <c r="U725" i="31"/>
  <c r="X724" i="31"/>
  <c r="W724" i="31"/>
  <c r="V724" i="31"/>
  <c r="U724" i="31"/>
  <c r="X723" i="31"/>
  <c r="W723" i="31"/>
  <c r="V723" i="31"/>
  <c r="U723" i="31"/>
  <c r="X722" i="31"/>
  <c r="W722" i="31"/>
  <c r="V722" i="31"/>
  <c r="U722" i="31"/>
  <c r="X721" i="31"/>
  <c r="W721" i="31"/>
  <c r="V721" i="31"/>
  <c r="U721" i="31"/>
  <c r="X720" i="31"/>
  <c r="W720" i="31"/>
  <c r="V720" i="31"/>
  <c r="U720" i="31"/>
  <c r="X719" i="31"/>
  <c r="W719" i="31"/>
  <c r="V719" i="31"/>
  <c r="U719" i="31"/>
  <c r="X718" i="31"/>
  <c r="W718" i="31"/>
  <c r="V718" i="31"/>
  <c r="U718" i="31"/>
  <c r="X717" i="31"/>
  <c r="W717" i="31"/>
  <c r="V717" i="31"/>
  <c r="U717" i="31"/>
  <c r="X716" i="31"/>
  <c r="W716" i="31"/>
  <c r="V716" i="31"/>
  <c r="U716" i="31"/>
  <c r="X715" i="31"/>
  <c r="W715" i="31"/>
  <c r="V715" i="31"/>
  <c r="U715" i="31"/>
  <c r="X714" i="31"/>
  <c r="W714" i="31"/>
  <c r="V714" i="31"/>
  <c r="U714" i="31"/>
  <c r="X713" i="31"/>
  <c r="W713" i="31"/>
  <c r="V713" i="31"/>
  <c r="U713" i="31"/>
  <c r="X712" i="31"/>
  <c r="W712" i="31"/>
  <c r="V712" i="31"/>
  <c r="U712" i="31"/>
  <c r="X711" i="31"/>
  <c r="W711" i="31"/>
  <c r="V711" i="31"/>
  <c r="U711" i="31"/>
  <c r="X710" i="31"/>
  <c r="W710" i="31"/>
  <c r="V710" i="31"/>
  <c r="U710" i="31"/>
  <c r="X709" i="31"/>
  <c r="W709" i="31"/>
  <c r="V709" i="31"/>
  <c r="U709" i="31"/>
  <c r="X708" i="31"/>
  <c r="W708" i="31"/>
  <c r="V708" i="31"/>
  <c r="U708" i="31"/>
  <c r="X707" i="31"/>
  <c r="W707" i="31"/>
  <c r="V707" i="31"/>
  <c r="U707" i="31"/>
  <c r="X706" i="31"/>
  <c r="W706" i="31"/>
  <c r="V706" i="31"/>
  <c r="U706" i="31"/>
  <c r="X705" i="31"/>
  <c r="W705" i="31"/>
  <c r="V705" i="31"/>
  <c r="U705" i="31"/>
  <c r="X704" i="31"/>
  <c r="W704" i="31"/>
  <c r="V704" i="31"/>
  <c r="U704" i="31"/>
  <c r="X703" i="31"/>
  <c r="W703" i="31"/>
  <c r="V703" i="31"/>
  <c r="U703" i="31"/>
  <c r="X702" i="31"/>
  <c r="W702" i="31"/>
  <c r="V702" i="31"/>
  <c r="U702" i="31"/>
  <c r="X701" i="31"/>
  <c r="W701" i="31"/>
  <c r="V701" i="31"/>
  <c r="U701" i="31"/>
  <c r="X700" i="31"/>
  <c r="W700" i="31"/>
  <c r="V700" i="31"/>
  <c r="U700" i="31"/>
  <c r="X699" i="31"/>
  <c r="W699" i="31"/>
  <c r="V699" i="31"/>
  <c r="U699" i="31"/>
  <c r="X698" i="31"/>
  <c r="W698" i="31"/>
  <c r="V698" i="31"/>
  <c r="U698" i="31"/>
  <c r="X697" i="31"/>
  <c r="W697" i="31"/>
  <c r="V697" i="31"/>
  <c r="U697" i="31"/>
  <c r="X696" i="31"/>
  <c r="W696" i="31"/>
  <c r="V696" i="31"/>
  <c r="U696" i="31"/>
  <c r="X695" i="31"/>
  <c r="W695" i="31"/>
  <c r="V695" i="31"/>
  <c r="U695" i="31"/>
  <c r="X694" i="31"/>
  <c r="W694" i="31"/>
  <c r="V694" i="31"/>
  <c r="U694" i="31"/>
  <c r="X693" i="31"/>
  <c r="W693" i="31"/>
  <c r="V693" i="31"/>
  <c r="U693" i="31"/>
  <c r="X692" i="31"/>
  <c r="W692" i="31"/>
  <c r="V692" i="31"/>
  <c r="U692" i="31"/>
  <c r="X691" i="31"/>
  <c r="W691" i="31"/>
  <c r="V691" i="31"/>
  <c r="U691" i="31"/>
  <c r="X690" i="31"/>
  <c r="W690" i="31"/>
  <c r="V690" i="31"/>
  <c r="U690" i="31"/>
  <c r="X689" i="31"/>
  <c r="W689" i="31"/>
  <c r="V689" i="31"/>
  <c r="U689" i="31"/>
  <c r="X688" i="31"/>
  <c r="W688" i="31"/>
  <c r="V688" i="31"/>
  <c r="U688" i="31"/>
  <c r="X687" i="31"/>
  <c r="W687" i="31"/>
  <c r="V687" i="31"/>
  <c r="U687" i="31"/>
  <c r="X686" i="31"/>
  <c r="W686" i="31"/>
  <c r="V686" i="31"/>
  <c r="U686" i="31"/>
  <c r="X685" i="31"/>
  <c r="W685" i="31"/>
  <c r="V685" i="31"/>
  <c r="U685" i="31"/>
  <c r="X684" i="31"/>
  <c r="W684" i="31"/>
  <c r="V684" i="31"/>
  <c r="U684" i="31"/>
  <c r="X683" i="31"/>
  <c r="W683" i="31"/>
  <c r="V683" i="31"/>
  <c r="U683" i="31"/>
  <c r="X682" i="31"/>
  <c r="W682" i="31"/>
  <c r="V682" i="31"/>
  <c r="U682" i="31"/>
  <c r="X681" i="31"/>
  <c r="W681" i="31"/>
  <c r="V681" i="31"/>
  <c r="U681" i="31"/>
  <c r="X680" i="31"/>
  <c r="W680" i="31"/>
  <c r="V680" i="31"/>
  <c r="U680" i="31"/>
  <c r="X679" i="31"/>
  <c r="W679" i="31"/>
  <c r="V679" i="31"/>
  <c r="U679" i="31"/>
  <c r="X678" i="31"/>
  <c r="W678" i="31"/>
  <c r="V678" i="31"/>
  <c r="U678" i="31"/>
  <c r="X677" i="31"/>
  <c r="W677" i="31"/>
  <c r="V677" i="31"/>
  <c r="U677" i="31"/>
  <c r="X676" i="31"/>
  <c r="W676" i="31"/>
  <c r="V676" i="31"/>
  <c r="U676" i="31"/>
  <c r="X675" i="31"/>
  <c r="W675" i="31"/>
  <c r="V675" i="31"/>
  <c r="U675" i="31"/>
  <c r="X674" i="31"/>
  <c r="W674" i="31"/>
  <c r="V674" i="31"/>
  <c r="U674" i="31"/>
  <c r="X673" i="31"/>
  <c r="W673" i="31"/>
  <c r="V673" i="31"/>
  <c r="U673" i="31"/>
  <c r="X672" i="31"/>
  <c r="W672" i="31"/>
  <c r="V672" i="31"/>
  <c r="U672" i="31"/>
  <c r="X671" i="31"/>
  <c r="W671" i="31"/>
  <c r="V671" i="31"/>
  <c r="U671" i="31"/>
  <c r="X670" i="31"/>
  <c r="W670" i="31"/>
  <c r="V670" i="31"/>
  <c r="U670" i="31"/>
  <c r="X669" i="31"/>
  <c r="W669" i="31"/>
  <c r="V669" i="31"/>
  <c r="U669" i="31"/>
  <c r="X668" i="31"/>
  <c r="W668" i="31"/>
  <c r="V668" i="31"/>
  <c r="U668" i="31"/>
  <c r="X667" i="31"/>
  <c r="W667" i="31"/>
  <c r="V667" i="31"/>
  <c r="U667" i="31"/>
  <c r="X666" i="31"/>
  <c r="W666" i="31"/>
  <c r="V666" i="31"/>
  <c r="U666" i="31"/>
  <c r="X665" i="31"/>
  <c r="W665" i="31"/>
  <c r="V665" i="31"/>
  <c r="U665" i="31"/>
  <c r="X664" i="31"/>
  <c r="W664" i="31"/>
  <c r="V664" i="31"/>
  <c r="U664" i="31"/>
  <c r="X663" i="31"/>
  <c r="W663" i="31"/>
  <c r="V663" i="31"/>
  <c r="U663" i="31"/>
  <c r="X662" i="31"/>
  <c r="W662" i="31"/>
  <c r="V662" i="31"/>
  <c r="U662" i="31"/>
  <c r="X661" i="31"/>
  <c r="W661" i="31"/>
  <c r="V661" i="31"/>
  <c r="U661" i="31"/>
  <c r="X660" i="31"/>
  <c r="W660" i="31"/>
  <c r="V660" i="31"/>
  <c r="U660" i="31"/>
  <c r="X659" i="31"/>
  <c r="W659" i="31"/>
  <c r="V659" i="31"/>
  <c r="U659" i="31"/>
  <c r="X658" i="31"/>
  <c r="W658" i="31"/>
  <c r="V658" i="31"/>
  <c r="U658" i="31"/>
  <c r="X657" i="31"/>
  <c r="W657" i="31"/>
  <c r="V657" i="31"/>
  <c r="U657" i="31"/>
  <c r="X656" i="31"/>
  <c r="W656" i="31"/>
  <c r="V656" i="31"/>
  <c r="U656" i="31"/>
  <c r="X655" i="31"/>
  <c r="W655" i="31"/>
  <c r="V655" i="31"/>
  <c r="U655" i="31"/>
  <c r="X654" i="31"/>
  <c r="W654" i="31"/>
  <c r="V654" i="31"/>
  <c r="U654" i="31"/>
  <c r="X653" i="31"/>
  <c r="W653" i="31"/>
  <c r="V653" i="31"/>
  <c r="U653" i="31"/>
  <c r="X652" i="31"/>
  <c r="W652" i="31"/>
  <c r="V652" i="31"/>
  <c r="U652" i="31"/>
  <c r="X651" i="31"/>
  <c r="W651" i="31"/>
  <c r="V651" i="31"/>
  <c r="U651" i="31"/>
  <c r="X650" i="31"/>
  <c r="W650" i="31"/>
  <c r="V650" i="31"/>
  <c r="U650" i="31"/>
  <c r="X649" i="31"/>
  <c r="W649" i="31"/>
  <c r="V649" i="31"/>
  <c r="U649" i="31"/>
  <c r="X648" i="31"/>
  <c r="W648" i="31"/>
  <c r="V648" i="31"/>
  <c r="U648" i="31"/>
  <c r="X647" i="31"/>
  <c r="W647" i="31"/>
  <c r="V647" i="31"/>
  <c r="U647" i="31"/>
  <c r="X646" i="31"/>
  <c r="W646" i="31"/>
  <c r="V646" i="31"/>
  <c r="U646" i="31"/>
  <c r="X645" i="31"/>
  <c r="W645" i="31"/>
  <c r="V645" i="31"/>
  <c r="U645" i="31"/>
  <c r="X644" i="31"/>
  <c r="W644" i="31"/>
  <c r="V644" i="31"/>
  <c r="U644" i="31"/>
  <c r="X643" i="31"/>
  <c r="W643" i="31"/>
  <c r="V643" i="31"/>
  <c r="U643" i="31"/>
  <c r="X642" i="31"/>
  <c r="W642" i="31"/>
  <c r="V642" i="31"/>
  <c r="U642" i="31"/>
  <c r="X641" i="31"/>
  <c r="W641" i="31"/>
  <c r="V641" i="31"/>
  <c r="U641" i="31"/>
  <c r="X640" i="31"/>
  <c r="W640" i="31"/>
  <c r="V640" i="31"/>
  <c r="U640" i="31"/>
  <c r="X639" i="31"/>
  <c r="W639" i="31"/>
  <c r="V639" i="31"/>
  <c r="U639" i="31"/>
  <c r="X638" i="31"/>
  <c r="W638" i="31"/>
  <c r="V638" i="31"/>
  <c r="U638" i="31"/>
  <c r="X637" i="31"/>
  <c r="W637" i="31"/>
  <c r="V637" i="31"/>
  <c r="U637" i="31"/>
  <c r="X636" i="31"/>
  <c r="W636" i="31"/>
  <c r="V636" i="31"/>
  <c r="U636" i="31"/>
  <c r="X635" i="31"/>
  <c r="W635" i="31"/>
  <c r="V635" i="31"/>
  <c r="U635" i="31"/>
  <c r="X634" i="31"/>
  <c r="W634" i="31"/>
  <c r="V634" i="31"/>
  <c r="U634" i="31"/>
  <c r="X633" i="31"/>
  <c r="W633" i="31"/>
  <c r="V633" i="31"/>
  <c r="U633" i="31"/>
  <c r="X632" i="31"/>
  <c r="W632" i="31"/>
  <c r="V632" i="31"/>
  <c r="U632" i="31"/>
  <c r="X631" i="31"/>
  <c r="W631" i="31"/>
  <c r="V631" i="31"/>
  <c r="U631" i="31"/>
  <c r="X630" i="31"/>
  <c r="W630" i="31"/>
  <c r="V630" i="31"/>
  <c r="U630" i="31"/>
  <c r="X629" i="31"/>
  <c r="W629" i="31"/>
  <c r="V629" i="31"/>
  <c r="U629" i="31"/>
  <c r="X628" i="31"/>
  <c r="W628" i="31"/>
  <c r="V628" i="31"/>
  <c r="U628" i="31"/>
  <c r="X627" i="31"/>
  <c r="W627" i="31"/>
  <c r="V627" i="31"/>
  <c r="U627" i="31"/>
  <c r="X626" i="31"/>
  <c r="W626" i="31"/>
  <c r="V626" i="31"/>
  <c r="U626" i="31"/>
  <c r="X625" i="31"/>
  <c r="W625" i="31"/>
  <c r="V625" i="31"/>
  <c r="U625" i="31"/>
  <c r="X624" i="31"/>
  <c r="W624" i="31"/>
  <c r="V624" i="31"/>
  <c r="U624" i="31"/>
  <c r="X623" i="31"/>
  <c r="W623" i="31"/>
  <c r="V623" i="31"/>
  <c r="U623" i="31"/>
  <c r="X622" i="31"/>
  <c r="W622" i="31"/>
  <c r="V622" i="31"/>
  <c r="U622" i="31"/>
  <c r="X621" i="31"/>
  <c r="W621" i="31"/>
  <c r="V621" i="31"/>
  <c r="U621" i="31"/>
  <c r="X620" i="31"/>
  <c r="W620" i="31"/>
  <c r="V620" i="31"/>
  <c r="U620" i="31"/>
  <c r="X619" i="31"/>
  <c r="W619" i="31"/>
  <c r="V619" i="31"/>
  <c r="U619" i="31"/>
  <c r="X618" i="31"/>
  <c r="W618" i="31"/>
  <c r="V618" i="31"/>
  <c r="U618" i="31"/>
  <c r="X617" i="31"/>
  <c r="W617" i="31"/>
  <c r="V617" i="31"/>
  <c r="U617" i="31"/>
  <c r="X616" i="31"/>
  <c r="W616" i="31"/>
  <c r="V616" i="31"/>
  <c r="U616" i="31"/>
  <c r="X615" i="31"/>
  <c r="W615" i="31"/>
  <c r="V615" i="31"/>
  <c r="U615" i="31"/>
  <c r="X614" i="31"/>
  <c r="W614" i="31"/>
  <c r="V614" i="31"/>
  <c r="U614" i="31"/>
  <c r="X613" i="31"/>
  <c r="W613" i="31"/>
  <c r="V613" i="31"/>
  <c r="U613" i="31"/>
  <c r="X612" i="31"/>
  <c r="W612" i="31"/>
  <c r="V612" i="31"/>
  <c r="U612" i="31"/>
  <c r="X611" i="31"/>
  <c r="W611" i="31"/>
  <c r="V611" i="31"/>
  <c r="U611" i="31"/>
  <c r="X610" i="31"/>
  <c r="W610" i="31"/>
  <c r="V610" i="31"/>
  <c r="U610" i="31"/>
  <c r="X609" i="31"/>
  <c r="W609" i="31"/>
  <c r="V609" i="31"/>
  <c r="U609" i="31"/>
  <c r="X608" i="31"/>
  <c r="W608" i="31"/>
  <c r="V608" i="31"/>
  <c r="U608" i="31"/>
  <c r="X607" i="31"/>
  <c r="W607" i="31"/>
  <c r="V607" i="31"/>
  <c r="U607" i="31"/>
  <c r="X606" i="31"/>
  <c r="W606" i="31"/>
  <c r="V606" i="31"/>
  <c r="U606" i="31"/>
  <c r="X605" i="31"/>
  <c r="W605" i="31"/>
  <c r="V605" i="31"/>
  <c r="U605" i="31"/>
  <c r="X604" i="31"/>
  <c r="W604" i="31"/>
  <c r="V604" i="31"/>
  <c r="U604" i="31"/>
  <c r="X603" i="31"/>
  <c r="W603" i="31"/>
  <c r="V603" i="31"/>
  <c r="U603" i="31"/>
  <c r="X602" i="31"/>
  <c r="W602" i="31"/>
  <c r="V602" i="31"/>
  <c r="U602" i="31"/>
  <c r="X601" i="31"/>
  <c r="W601" i="31"/>
  <c r="V601" i="31"/>
  <c r="U601" i="31"/>
  <c r="X600" i="31"/>
  <c r="W600" i="31"/>
  <c r="V600" i="31"/>
  <c r="U600" i="31"/>
  <c r="X599" i="31"/>
  <c r="W599" i="31"/>
  <c r="V599" i="31"/>
  <c r="U599" i="31"/>
  <c r="X598" i="31"/>
  <c r="W598" i="31"/>
  <c r="V598" i="31"/>
  <c r="U598" i="31"/>
  <c r="X597" i="31"/>
  <c r="W597" i="31"/>
  <c r="V597" i="31"/>
  <c r="U597" i="31"/>
  <c r="X596" i="31"/>
  <c r="W596" i="31"/>
  <c r="V596" i="31"/>
  <c r="U596" i="31"/>
  <c r="X595" i="31"/>
  <c r="W595" i="31"/>
  <c r="V595" i="31"/>
  <c r="U595" i="31"/>
  <c r="X594" i="31"/>
  <c r="W594" i="31"/>
  <c r="V594" i="31"/>
  <c r="U594" i="31"/>
  <c r="X593" i="31"/>
  <c r="W593" i="31"/>
  <c r="V593" i="31"/>
  <c r="U593" i="31"/>
  <c r="X592" i="31"/>
  <c r="W592" i="31"/>
  <c r="V592" i="31"/>
  <c r="U592" i="31"/>
  <c r="X591" i="31"/>
  <c r="W591" i="31"/>
  <c r="V591" i="31"/>
  <c r="U591" i="31"/>
  <c r="X590" i="31"/>
  <c r="W590" i="31"/>
  <c r="V590" i="31"/>
  <c r="U590" i="31"/>
  <c r="X589" i="31"/>
  <c r="W589" i="31"/>
  <c r="V589" i="31"/>
  <c r="U589" i="31"/>
  <c r="X588" i="31"/>
  <c r="W588" i="31"/>
  <c r="V588" i="31"/>
  <c r="U588" i="31"/>
  <c r="X587" i="31"/>
  <c r="W587" i="31"/>
  <c r="V587" i="31"/>
  <c r="U587" i="31"/>
  <c r="X586" i="31"/>
  <c r="W586" i="31"/>
  <c r="V586" i="31"/>
  <c r="U586" i="31"/>
  <c r="X585" i="31"/>
  <c r="W585" i="31"/>
  <c r="V585" i="31"/>
  <c r="U585" i="31"/>
  <c r="X584" i="31"/>
  <c r="W584" i="31"/>
  <c r="V584" i="31"/>
  <c r="U584" i="31"/>
  <c r="X583" i="31"/>
  <c r="W583" i="31"/>
  <c r="V583" i="31"/>
  <c r="U583" i="31"/>
  <c r="X582" i="31"/>
  <c r="W582" i="31"/>
  <c r="V582" i="31"/>
  <c r="U582" i="31"/>
  <c r="X581" i="31"/>
  <c r="W581" i="31"/>
  <c r="V581" i="31"/>
  <c r="U581" i="31"/>
  <c r="X580" i="31"/>
  <c r="W580" i="31"/>
  <c r="V580" i="31"/>
  <c r="U580" i="31"/>
  <c r="X579" i="31"/>
  <c r="W579" i="31"/>
  <c r="V579" i="31"/>
  <c r="U579" i="31"/>
  <c r="X578" i="31"/>
  <c r="W578" i="31"/>
  <c r="V578" i="31"/>
  <c r="U578" i="31"/>
  <c r="X577" i="31"/>
  <c r="W577" i="31"/>
  <c r="V577" i="31"/>
  <c r="U577" i="31"/>
  <c r="X576" i="31"/>
  <c r="W576" i="31"/>
  <c r="V576" i="31"/>
  <c r="U576" i="31"/>
  <c r="X575" i="31"/>
  <c r="W575" i="31"/>
  <c r="V575" i="31"/>
  <c r="U575" i="31"/>
  <c r="X574" i="31"/>
  <c r="W574" i="31"/>
  <c r="V574" i="31"/>
  <c r="U574" i="31"/>
  <c r="X573" i="31"/>
  <c r="W573" i="31"/>
  <c r="V573" i="31"/>
  <c r="U573" i="31"/>
  <c r="X572" i="31"/>
  <c r="W572" i="31"/>
  <c r="V572" i="31"/>
  <c r="U572" i="31"/>
  <c r="X571" i="31"/>
  <c r="W571" i="31"/>
  <c r="V571" i="31"/>
  <c r="U571" i="31"/>
  <c r="X570" i="31"/>
  <c r="W570" i="31"/>
  <c r="V570" i="31"/>
  <c r="U570" i="31"/>
  <c r="X569" i="31"/>
  <c r="W569" i="31"/>
  <c r="V569" i="31"/>
  <c r="U569" i="31"/>
  <c r="X568" i="31"/>
  <c r="W568" i="31"/>
  <c r="V568" i="31"/>
  <c r="U568" i="31"/>
  <c r="X567" i="31"/>
  <c r="W567" i="31"/>
  <c r="V567" i="31"/>
  <c r="U567" i="31"/>
  <c r="X566" i="31"/>
  <c r="W566" i="31"/>
  <c r="V566" i="31"/>
  <c r="U566" i="31"/>
  <c r="X565" i="31"/>
  <c r="W565" i="31"/>
  <c r="V565" i="31"/>
  <c r="U565" i="31"/>
  <c r="X564" i="31"/>
  <c r="W564" i="31"/>
  <c r="V564" i="31"/>
  <c r="U564" i="31"/>
  <c r="X563" i="31"/>
  <c r="W563" i="31"/>
  <c r="V563" i="31"/>
  <c r="U563" i="31"/>
  <c r="X562" i="31"/>
  <c r="W562" i="31"/>
  <c r="V562" i="31"/>
  <c r="U562" i="31"/>
  <c r="X561" i="31"/>
  <c r="W561" i="31"/>
  <c r="V561" i="31"/>
  <c r="U561" i="31"/>
  <c r="X560" i="31"/>
  <c r="W560" i="31"/>
  <c r="V560" i="31"/>
  <c r="U560" i="31"/>
  <c r="X559" i="31"/>
  <c r="W559" i="31"/>
  <c r="V559" i="31"/>
  <c r="U559" i="31"/>
  <c r="X558" i="31"/>
  <c r="W558" i="31"/>
  <c r="V558" i="31"/>
  <c r="U558" i="31"/>
  <c r="X557" i="31"/>
  <c r="W557" i="31"/>
  <c r="V557" i="31"/>
  <c r="U557" i="31"/>
  <c r="X556" i="31"/>
  <c r="W556" i="31"/>
  <c r="V556" i="31"/>
  <c r="U556" i="31"/>
  <c r="X555" i="31"/>
  <c r="W555" i="31"/>
  <c r="V555" i="31"/>
  <c r="U555" i="31"/>
  <c r="X554" i="31"/>
  <c r="W554" i="31"/>
  <c r="V554" i="31"/>
  <c r="U554" i="31"/>
  <c r="X553" i="31"/>
  <c r="W553" i="31"/>
  <c r="V553" i="31"/>
  <c r="U553" i="31"/>
  <c r="X552" i="31"/>
  <c r="W552" i="31"/>
  <c r="V552" i="31"/>
  <c r="U552" i="31"/>
  <c r="X551" i="31"/>
  <c r="W551" i="31"/>
  <c r="V551" i="31"/>
  <c r="U551" i="31"/>
  <c r="X550" i="31"/>
  <c r="W550" i="31"/>
  <c r="V550" i="31"/>
  <c r="U550" i="31"/>
  <c r="X549" i="31"/>
  <c r="W549" i="31"/>
  <c r="V549" i="31"/>
  <c r="U549" i="31"/>
  <c r="X548" i="31"/>
  <c r="W548" i="31"/>
  <c r="V548" i="31"/>
  <c r="U548" i="31"/>
  <c r="X547" i="31"/>
  <c r="W547" i="31"/>
  <c r="V547" i="31"/>
  <c r="U547" i="31"/>
  <c r="X546" i="31"/>
  <c r="W546" i="31"/>
  <c r="V546" i="31"/>
  <c r="U546" i="31"/>
  <c r="X545" i="31"/>
  <c r="W545" i="31"/>
  <c r="V545" i="31"/>
  <c r="U545" i="31"/>
  <c r="X544" i="31"/>
  <c r="W544" i="31"/>
  <c r="V544" i="31"/>
  <c r="U544" i="31"/>
  <c r="X543" i="31"/>
  <c r="W543" i="31"/>
  <c r="V543" i="31"/>
  <c r="U543" i="31"/>
  <c r="X542" i="31"/>
  <c r="W542" i="31"/>
  <c r="V542" i="31"/>
  <c r="U542" i="31"/>
  <c r="X541" i="31"/>
  <c r="W541" i="31"/>
  <c r="V541" i="31"/>
  <c r="U541" i="31"/>
  <c r="X540" i="31"/>
  <c r="W540" i="31"/>
  <c r="V540" i="31"/>
  <c r="U540" i="31"/>
  <c r="X539" i="31"/>
  <c r="W539" i="31"/>
  <c r="V539" i="31"/>
  <c r="U539" i="31"/>
  <c r="X538" i="31"/>
  <c r="W538" i="31"/>
  <c r="V538" i="31"/>
  <c r="U538" i="31"/>
  <c r="X537" i="31"/>
  <c r="W537" i="31"/>
  <c r="V537" i="31"/>
  <c r="U537" i="31"/>
  <c r="X536" i="31"/>
  <c r="W536" i="31"/>
  <c r="V536" i="31"/>
  <c r="U536" i="31"/>
  <c r="X535" i="31"/>
  <c r="W535" i="31"/>
  <c r="V535" i="31"/>
  <c r="U535" i="31"/>
  <c r="X534" i="31"/>
  <c r="W534" i="31"/>
  <c r="V534" i="31"/>
  <c r="U534" i="31"/>
  <c r="X533" i="31"/>
  <c r="W533" i="31"/>
  <c r="V533" i="31"/>
  <c r="U533" i="31"/>
  <c r="X532" i="31"/>
  <c r="W532" i="31"/>
  <c r="V532" i="31"/>
  <c r="U532" i="31"/>
  <c r="X531" i="31"/>
  <c r="W531" i="31"/>
  <c r="V531" i="31"/>
  <c r="U531" i="31"/>
  <c r="X530" i="31"/>
  <c r="W530" i="31"/>
  <c r="V530" i="31"/>
  <c r="U530" i="31"/>
  <c r="X529" i="31"/>
  <c r="W529" i="31"/>
  <c r="V529" i="31"/>
  <c r="U529" i="31"/>
  <c r="X528" i="31"/>
  <c r="W528" i="31"/>
  <c r="V528" i="31"/>
  <c r="U528" i="31"/>
  <c r="X527" i="31"/>
  <c r="W527" i="31"/>
  <c r="V527" i="31"/>
  <c r="U527" i="31"/>
  <c r="X526" i="31"/>
  <c r="W526" i="31"/>
  <c r="V526" i="31"/>
  <c r="U526" i="31"/>
  <c r="X525" i="31"/>
  <c r="W525" i="31"/>
  <c r="V525" i="31"/>
  <c r="U525" i="31"/>
  <c r="X524" i="31"/>
  <c r="W524" i="31"/>
  <c r="V524" i="31"/>
  <c r="U524" i="31"/>
  <c r="X523" i="31"/>
  <c r="W523" i="31"/>
  <c r="V523" i="31"/>
  <c r="U523" i="31"/>
  <c r="X522" i="31"/>
  <c r="W522" i="31"/>
  <c r="V522" i="31"/>
  <c r="U522" i="31"/>
  <c r="X521" i="31"/>
  <c r="W521" i="31"/>
  <c r="V521" i="31"/>
  <c r="U521" i="31"/>
  <c r="X520" i="31"/>
  <c r="W520" i="31"/>
  <c r="V520" i="31"/>
  <c r="U520" i="31"/>
  <c r="X519" i="31"/>
  <c r="W519" i="31"/>
  <c r="V519" i="31"/>
  <c r="U519" i="31"/>
  <c r="X518" i="31"/>
  <c r="W518" i="31"/>
  <c r="V518" i="31"/>
  <c r="U518" i="31"/>
  <c r="X517" i="31"/>
  <c r="W517" i="31"/>
  <c r="V517" i="31"/>
  <c r="U517" i="31"/>
  <c r="X516" i="31"/>
  <c r="W516" i="31"/>
  <c r="V516" i="31"/>
  <c r="U516" i="31"/>
  <c r="X515" i="31"/>
  <c r="W515" i="31"/>
  <c r="V515" i="31"/>
  <c r="U515" i="31"/>
  <c r="X514" i="31"/>
  <c r="W514" i="31"/>
  <c r="V514" i="31"/>
  <c r="U514" i="31"/>
  <c r="X513" i="31"/>
  <c r="W513" i="31"/>
  <c r="V513" i="31"/>
  <c r="U513" i="31"/>
  <c r="X512" i="31"/>
  <c r="W512" i="31"/>
  <c r="V512" i="31"/>
  <c r="U512" i="31"/>
  <c r="X511" i="31"/>
  <c r="W511" i="31"/>
  <c r="V511" i="31"/>
  <c r="U511" i="31"/>
  <c r="X510" i="31"/>
  <c r="W510" i="31"/>
  <c r="V510" i="31"/>
  <c r="U510" i="31"/>
  <c r="X509" i="31"/>
  <c r="W509" i="31"/>
  <c r="V509" i="31"/>
  <c r="U509" i="31"/>
  <c r="X508" i="31"/>
  <c r="W508" i="31"/>
  <c r="V508" i="31"/>
  <c r="U508" i="31"/>
  <c r="X507" i="31"/>
  <c r="W507" i="31"/>
  <c r="V507" i="31"/>
  <c r="U507" i="31"/>
  <c r="X506" i="31"/>
  <c r="W506" i="31"/>
  <c r="V506" i="31"/>
  <c r="U506" i="31"/>
  <c r="X505" i="31"/>
  <c r="W505" i="31"/>
  <c r="V505" i="31"/>
  <c r="U505" i="31"/>
  <c r="X504" i="31"/>
  <c r="W504" i="31"/>
  <c r="V504" i="31"/>
  <c r="U504" i="31"/>
  <c r="X503" i="31"/>
  <c r="W503" i="31"/>
  <c r="V503" i="31"/>
  <c r="U503" i="31"/>
  <c r="X502" i="31"/>
  <c r="W502" i="31"/>
  <c r="V502" i="31"/>
  <c r="U502" i="31"/>
  <c r="X501" i="31"/>
  <c r="W501" i="31"/>
  <c r="V501" i="31"/>
  <c r="U501" i="31"/>
  <c r="X500" i="31"/>
  <c r="W500" i="31"/>
  <c r="V500" i="31"/>
  <c r="U500" i="31"/>
  <c r="X499" i="31"/>
  <c r="W499" i="31"/>
  <c r="V499" i="31"/>
  <c r="U499" i="31"/>
  <c r="X498" i="31"/>
  <c r="W498" i="31"/>
  <c r="V498" i="31"/>
  <c r="U498" i="31"/>
  <c r="X497" i="31"/>
  <c r="W497" i="31"/>
  <c r="V497" i="31"/>
  <c r="U497" i="31"/>
  <c r="X496" i="31"/>
  <c r="W496" i="31"/>
  <c r="V496" i="31"/>
  <c r="U496" i="31"/>
  <c r="X495" i="31"/>
  <c r="W495" i="31"/>
  <c r="V495" i="31"/>
  <c r="U495" i="31"/>
  <c r="X494" i="31"/>
  <c r="W494" i="31"/>
  <c r="V494" i="31"/>
  <c r="U494" i="31"/>
  <c r="X493" i="31"/>
  <c r="W493" i="31"/>
  <c r="V493" i="31"/>
  <c r="U493" i="31"/>
  <c r="X492" i="31"/>
  <c r="W492" i="31"/>
  <c r="V492" i="31"/>
  <c r="U492" i="31"/>
  <c r="X491" i="31"/>
  <c r="W491" i="31"/>
  <c r="V491" i="31"/>
  <c r="U491" i="31"/>
  <c r="X490" i="31"/>
  <c r="W490" i="31"/>
  <c r="V490" i="31"/>
  <c r="U490" i="31"/>
  <c r="X489" i="31"/>
  <c r="W489" i="31"/>
  <c r="V489" i="31"/>
  <c r="U489" i="31"/>
  <c r="X488" i="31"/>
  <c r="W488" i="31"/>
  <c r="V488" i="31"/>
  <c r="U488" i="31"/>
  <c r="X487" i="31"/>
  <c r="W487" i="31"/>
  <c r="V487" i="31"/>
  <c r="U487" i="31"/>
  <c r="X486" i="31"/>
  <c r="W486" i="31"/>
  <c r="V486" i="31"/>
  <c r="U486" i="31"/>
  <c r="X485" i="31"/>
  <c r="W485" i="31"/>
  <c r="V485" i="31"/>
  <c r="U485" i="31"/>
  <c r="X484" i="31"/>
  <c r="W484" i="31"/>
  <c r="V484" i="31"/>
  <c r="U484" i="31"/>
  <c r="X483" i="31"/>
  <c r="W483" i="31"/>
  <c r="V483" i="31"/>
  <c r="U483" i="31"/>
  <c r="X482" i="31"/>
  <c r="W482" i="31"/>
  <c r="V482" i="31"/>
  <c r="U482" i="31"/>
  <c r="X481" i="31"/>
  <c r="W481" i="31"/>
  <c r="V481" i="31"/>
  <c r="U481" i="31"/>
  <c r="X480" i="31"/>
  <c r="W480" i="31"/>
  <c r="V480" i="31"/>
  <c r="U480" i="31"/>
  <c r="X479" i="31"/>
  <c r="W479" i="31"/>
  <c r="V479" i="31"/>
  <c r="U479" i="31"/>
  <c r="X478" i="31"/>
  <c r="W478" i="31"/>
  <c r="V478" i="31"/>
  <c r="U478" i="31"/>
  <c r="X477" i="31"/>
  <c r="W477" i="31"/>
  <c r="V477" i="31"/>
  <c r="U477" i="31"/>
  <c r="X476" i="31"/>
  <c r="W476" i="31"/>
  <c r="V476" i="31"/>
  <c r="U476" i="31"/>
  <c r="X475" i="31"/>
  <c r="W475" i="31"/>
  <c r="V475" i="31"/>
  <c r="U475" i="31"/>
  <c r="X474" i="31"/>
  <c r="W474" i="31"/>
  <c r="V474" i="31"/>
  <c r="U474" i="31"/>
  <c r="X473" i="31"/>
  <c r="W473" i="31"/>
  <c r="V473" i="31"/>
  <c r="U473" i="31"/>
  <c r="X472" i="31"/>
  <c r="W472" i="31"/>
  <c r="V472" i="31"/>
  <c r="U472" i="31"/>
  <c r="X471" i="31"/>
  <c r="W471" i="31"/>
  <c r="V471" i="31"/>
  <c r="U471" i="31"/>
  <c r="X470" i="31"/>
  <c r="W470" i="31"/>
  <c r="V470" i="31"/>
  <c r="U470" i="31"/>
  <c r="X469" i="31"/>
  <c r="W469" i="31"/>
  <c r="V469" i="31"/>
  <c r="U469" i="31"/>
  <c r="X468" i="31"/>
  <c r="W468" i="31"/>
  <c r="V468" i="31"/>
  <c r="U468" i="31"/>
  <c r="X467" i="31"/>
  <c r="W467" i="31"/>
  <c r="V467" i="31"/>
  <c r="U467" i="31"/>
  <c r="X466" i="31"/>
  <c r="W466" i="31"/>
  <c r="V466" i="31"/>
  <c r="U466" i="31"/>
  <c r="X465" i="31"/>
  <c r="W465" i="31"/>
  <c r="V465" i="31"/>
  <c r="U465" i="31"/>
  <c r="X464" i="31"/>
  <c r="W464" i="31"/>
  <c r="V464" i="31"/>
  <c r="U464" i="31"/>
  <c r="X463" i="31"/>
  <c r="W463" i="31"/>
  <c r="V463" i="31"/>
  <c r="U463" i="31"/>
  <c r="X462" i="31"/>
  <c r="W462" i="31"/>
  <c r="V462" i="31"/>
  <c r="U462" i="31"/>
  <c r="X461" i="31"/>
  <c r="W461" i="31"/>
  <c r="V461" i="31"/>
  <c r="U461" i="31"/>
  <c r="X460" i="31"/>
  <c r="W460" i="31"/>
  <c r="V460" i="31"/>
  <c r="U460" i="31"/>
  <c r="X459" i="31"/>
  <c r="W459" i="31"/>
  <c r="V459" i="31"/>
  <c r="U459" i="31"/>
  <c r="X458" i="31"/>
  <c r="W458" i="31"/>
  <c r="V458" i="31"/>
  <c r="U458" i="31"/>
  <c r="X457" i="31"/>
  <c r="W457" i="31"/>
  <c r="V457" i="31"/>
  <c r="U457" i="31"/>
  <c r="X456" i="31"/>
  <c r="W456" i="31"/>
  <c r="V456" i="31"/>
  <c r="U456" i="31"/>
  <c r="X455" i="31"/>
  <c r="W455" i="31"/>
  <c r="V455" i="31"/>
  <c r="U455" i="31"/>
  <c r="X454" i="31"/>
  <c r="W454" i="31"/>
  <c r="V454" i="31"/>
  <c r="U454" i="31"/>
  <c r="X453" i="31"/>
  <c r="W453" i="31"/>
  <c r="V453" i="31"/>
  <c r="U453" i="31"/>
  <c r="X452" i="31"/>
  <c r="W452" i="31"/>
  <c r="V452" i="31"/>
  <c r="U452" i="31"/>
  <c r="X451" i="31"/>
  <c r="W451" i="31"/>
  <c r="V451" i="31"/>
  <c r="U451" i="31"/>
  <c r="X450" i="31"/>
  <c r="W450" i="31"/>
  <c r="V450" i="31"/>
  <c r="U450" i="31"/>
  <c r="X449" i="31"/>
  <c r="W449" i="31"/>
  <c r="V449" i="31"/>
  <c r="U449" i="31"/>
  <c r="X448" i="31"/>
  <c r="W448" i="31"/>
  <c r="V448" i="31"/>
  <c r="U448" i="31"/>
  <c r="X447" i="31"/>
  <c r="W447" i="31"/>
  <c r="V447" i="31"/>
  <c r="U447" i="31"/>
  <c r="X446" i="31"/>
  <c r="W446" i="31"/>
  <c r="V446" i="31"/>
  <c r="U446" i="31"/>
  <c r="X445" i="31"/>
  <c r="W445" i="31"/>
  <c r="V445" i="31"/>
  <c r="U445" i="31"/>
  <c r="X444" i="31"/>
  <c r="W444" i="31"/>
  <c r="V444" i="31"/>
  <c r="U444" i="31"/>
  <c r="X443" i="31"/>
  <c r="W443" i="31"/>
  <c r="V443" i="31"/>
  <c r="U443" i="31"/>
  <c r="X442" i="31"/>
  <c r="W442" i="31"/>
  <c r="V442" i="31"/>
  <c r="U442" i="31"/>
  <c r="X441" i="31"/>
  <c r="W441" i="31"/>
  <c r="V441" i="31"/>
  <c r="U441" i="31"/>
  <c r="X440" i="31"/>
  <c r="W440" i="31"/>
  <c r="V440" i="31"/>
  <c r="U440" i="31"/>
  <c r="X439" i="31"/>
  <c r="W439" i="31"/>
  <c r="V439" i="31"/>
  <c r="U439" i="31"/>
  <c r="X438" i="31"/>
  <c r="W438" i="31"/>
  <c r="V438" i="31"/>
  <c r="U438" i="31"/>
  <c r="X437" i="31"/>
  <c r="W437" i="31"/>
  <c r="V437" i="31"/>
  <c r="U437" i="31"/>
  <c r="X436" i="31"/>
  <c r="W436" i="31"/>
  <c r="V436" i="31"/>
  <c r="U436" i="31"/>
  <c r="X435" i="31"/>
  <c r="W435" i="31"/>
  <c r="V435" i="31"/>
  <c r="U435" i="31"/>
  <c r="X434" i="31"/>
  <c r="W434" i="31"/>
  <c r="V434" i="31"/>
  <c r="U434" i="31"/>
  <c r="X433" i="31"/>
  <c r="W433" i="31"/>
  <c r="V433" i="31"/>
  <c r="U433" i="31"/>
  <c r="X432" i="31"/>
  <c r="W432" i="31"/>
  <c r="V432" i="31"/>
  <c r="U432" i="31"/>
  <c r="X431" i="31"/>
  <c r="W431" i="31"/>
  <c r="V431" i="31"/>
  <c r="U431" i="31"/>
  <c r="X430" i="31"/>
  <c r="W430" i="31"/>
  <c r="V430" i="31"/>
  <c r="U430" i="31"/>
  <c r="X429" i="31"/>
  <c r="W429" i="31"/>
  <c r="V429" i="31"/>
  <c r="U429" i="31"/>
  <c r="X428" i="31"/>
  <c r="W428" i="31"/>
  <c r="V428" i="31"/>
  <c r="U428" i="31"/>
  <c r="X427" i="31"/>
  <c r="W427" i="31"/>
  <c r="V427" i="31"/>
  <c r="U427" i="31"/>
  <c r="X426" i="31"/>
  <c r="W426" i="31"/>
  <c r="V426" i="31"/>
  <c r="U426" i="31"/>
  <c r="X425" i="31"/>
  <c r="W425" i="31"/>
  <c r="V425" i="31"/>
  <c r="U425" i="31"/>
  <c r="X424" i="31"/>
  <c r="W424" i="31"/>
  <c r="V424" i="31"/>
  <c r="U424" i="31"/>
  <c r="X423" i="31"/>
  <c r="W423" i="31"/>
  <c r="V423" i="31"/>
  <c r="U423" i="31"/>
  <c r="X422" i="31"/>
  <c r="W422" i="31"/>
  <c r="V422" i="31"/>
  <c r="U422" i="31"/>
  <c r="X421" i="31"/>
  <c r="W421" i="31"/>
  <c r="V421" i="31"/>
  <c r="U421" i="31"/>
  <c r="X420" i="31"/>
  <c r="W420" i="31"/>
  <c r="V420" i="31"/>
  <c r="U420" i="31"/>
  <c r="X419" i="31"/>
  <c r="W419" i="31"/>
  <c r="V419" i="31"/>
  <c r="U419" i="31"/>
  <c r="X418" i="31"/>
  <c r="W418" i="31"/>
  <c r="V418" i="31"/>
  <c r="U418" i="31"/>
  <c r="X417" i="31"/>
  <c r="W417" i="31"/>
  <c r="V417" i="31"/>
  <c r="U417" i="31"/>
  <c r="X416" i="31"/>
  <c r="W416" i="31"/>
  <c r="V416" i="31"/>
  <c r="U416" i="31"/>
  <c r="X415" i="31"/>
  <c r="W415" i="31"/>
  <c r="V415" i="31"/>
  <c r="U415" i="31"/>
  <c r="X414" i="31"/>
  <c r="W414" i="31"/>
  <c r="V414" i="31"/>
  <c r="U414" i="31"/>
  <c r="X413" i="31"/>
  <c r="W413" i="31"/>
  <c r="V413" i="31"/>
  <c r="U413" i="31"/>
  <c r="X412" i="31"/>
  <c r="W412" i="31"/>
  <c r="V412" i="31"/>
  <c r="U412" i="31"/>
  <c r="X411" i="31"/>
  <c r="W411" i="31"/>
  <c r="V411" i="31"/>
  <c r="U411" i="31"/>
  <c r="X410" i="31"/>
  <c r="W410" i="31"/>
  <c r="V410" i="31"/>
  <c r="U410" i="31"/>
  <c r="X409" i="31"/>
  <c r="W409" i="31"/>
  <c r="V409" i="31"/>
  <c r="U409" i="31"/>
  <c r="X408" i="31"/>
  <c r="W408" i="31"/>
  <c r="V408" i="31"/>
  <c r="U408" i="31"/>
  <c r="X407" i="31"/>
  <c r="W407" i="31"/>
  <c r="V407" i="31"/>
  <c r="U407" i="31"/>
  <c r="X406" i="31"/>
  <c r="W406" i="31"/>
  <c r="V406" i="31"/>
  <c r="U406" i="31"/>
  <c r="X405" i="31"/>
  <c r="W405" i="31"/>
  <c r="V405" i="31"/>
  <c r="U405" i="31"/>
  <c r="X404" i="31"/>
  <c r="W404" i="31"/>
  <c r="V404" i="31"/>
  <c r="U404" i="31"/>
  <c r="X403" i="31"/>
  <c r="W403" i="31"/>
  <c r="V403" i="31"/>
  <c r="U403" i="31"/>
  <c r="X402" i="31"/>
  <c r="W402" i="31"/>
  <c r="V402" i="31"/>
  <c r="U402" i="31"/>
  <c r="X401" i="31"/>
  <c r="W401" i="31"/>
  <c r="V401" i="31"/>
  <c r="U401" i="31"/>
  <c r="X400" i="31"/>
  <c r="W400" i="31"/>
  <c r="V400" i="31"/>
  <c r="U400" i="31"/>
  <c r="X399" i="31"/>
  <c r="W399" i="31"/>
  <c r="V399" i="31"/>
  <c r="U399" i="31"/>
  <c r="X398" i="31"/>
  <c r="W398" i="31"/>
  <c r="V398" i="31"/>
  <c r="U398" i="31"/>
  <c r="X397" i="31"/>
  <c r="W397" i="31"/>
  <c r="V397" i="31"/>
  <c r="U397" i="31"/>
  <c r="X396" i="31"/>
  <c r="W396" i="31"/>
  <c r="V396" i="31"/>
  <c r="U396" i="31"/>
  <c r="X395" i="31"/>
  <c r="W395" i="31"/>
  <c r="V395" i="31"/>
  <c r="U395" i="31"/>
  <c r="X394" i="31"/>
  <c r="W394" i="31"/>
  <c r="V394" i="31"/>
  <c r="U394" i="31"/>
  <c r="X393" i="31"/>
  <c r="W393" i="31"/>
  <c r="V393" i="31"/>
  <c r="U393" i="31"/>
  <c r="X392" i="31"/>
  <c r="W392" i="31"/>
  <c r="V392" i="31"/>
  <c r="U392" i="31"/>
  <c r="X391" i="31"/>
  <c r="W391" i="31"/>
  <c r="V391" i="31"/>
  <c r="U391" i="31"/>
  <c r="X390" i="31"/>
  <c r="W390" i="31"/>
  <c r="V390" i="31"/>
  <c r="U390" i="31"/>
  <c r="X389" i="31"/>
  <c r="W389" i="31"/>
  <c r="V389" i="31"/>
  <c r="U389" i="31"/>
  <c r="X388" i="31"/>
  <c r="W388" i="31"/>
  <c r="V388" i="31"/>
  <c r="U388" i="31"/>
  <c r="X387" i="31"/>
  <c r="W387" i="31"/>
  <c r="V387" i="31"/>
  <c r="U387" i="31"/>
  <c r="X386" i="31"/>
  <c r="W386" i="31"/>
  <c r="V386" i="31"/>
  <c r="U386" i="31"/>
  <c r="X385" i="31"/>
  <c r="W385" i="31"/>
  <c r="V385" i="31"/>
  <c r="U385" i="31"/>
  <c r="X384" i="31"/>
  <c r="W384" i="31"/>
  <c r="V384" i="31"/>
  <c r="U384" i="31"/>
  <c r="X383" i="31"/>
  <c r="W383" i="31"/>
  <c r="V383" i="31"/>
  <c r="U383" i="31"/>
  <c r="X382" i="31"/>
  <c r="W382" i="31"/>
  <c r="V382" i="31"/>
  <c r="U382" i="31"/>
  <c r="X381" i="31"/>
  <c r="W381" i="31"/>
  <c r="V381" i="31"/>
  <c r="U381" i="31"/>
  <c r="X380" i="31"/>
  <c r="W380" i="31"/>
  <c r="V380" i="31"/>
  <c r="U380" i="31"/>
  <c r="X379" i="31"/>
  <c r="W379" i="31"/>
  <c r="V379" i="31"/>
  <c r="U379" i="31"/>
  <c r="X378" i="31"/>
  <c r="W378" i="31"/>
  <c r="V378" i="31"/>
  <c r="U378" i="31"/>
  <c r="X377" i="31"/>
  <c r="W377" i="31"/>
  <c r="V377" i="31"/>
  <c r="U377" i="31"/>
  <c r="X376" i="31"/>
  <c r="W376" i="31"/>
  <c r="V376" i="31"/>
  <c r="U376" i="31"/>
  <c r="X375" i="31"/>
  <c r="W375" i="31"/>
  <c r="V375" i="31"/>
  <c r="U375" i="31"/>
  <c r="X374" i="31"/>
  <c r="W374" i="31"/>
  <c r="V374" i="31"/>
  <c r="U374" i="31"/>
  <c r="X373" i="31"/>
  <c r="W373" i="31"/>
  <c r="V373" i="31"/>
  <c r="U373" i="31"/>
  <c r="X372" i="31"/>
  <c r="W372" i="31"/>
  <c r="V372" i="31"/>
  <c r="U372" i="31"/>
  <c r="X371" i="31"/>
  <c r="W371" i="31"/>
  <c r="V371" i="31"/>
  <c r="U371" i="31"/>
  <c r="X370" i="31"/>
  <c r="W370" i="31"/>
  <c r="V370" i="31"/>
  <c r="U370" i="31"/>
  <c r="X369" i="31"/>
  <c r="W369" i="31"/>
  <c r="V369" i="31"/>
  <c r="U369" i="31"/>
  <c r="X368" i="31"/>
  <c r="W368" i="31"/>
  <c r="V368" i="31"/>
  <c r="U368" i="31"/>
  <c r="X367" i="31"/>
  <c r="W367" i="31"/>
  <c r="V367" i="31"/>
  <c r="U367" i="31"/>
  <c r="X366" i="31"/>
  <c r="W366" i="31"/>
  <c r="V366" i="31"/>
  <c r="U366" i="31"/>
  <c r="X365" i="31"/>
  <c r="W365" i="31"/>
  <c r="V365" i="31"/>
  <c r="U365" i="31"/>
  <c r="X364" i="31"/>
  <c r="W364" i="31"/>
  <c r="V364" i="31"/>
  <c r="U364" i="31"/>
  <c r="X363" i="31"/>
  <c r="W363" i="31"/>
  <c r="V363" i="31"/>
  <c r="U363" i="31"/>
  <c r="X362" i="31"/>
  <c r="W362" i="31"/>
  <c r="V362" i="31"/>
  <c r="U362" i="31"/>
  <c r="X361" i="31"/>
  <c r="W361" i="31"/>
  <c r="V361" i="31"/>
  <c r="U361" i="31"/>
  <c r="X360" i="31"/>
  <c r="W360" i="31"/>
  <c r="V360" i="31"/>
  <c r="U360" i="31"/>
  <c r="X359" i="31"/>
  <c r="W359" i="31"/>
  <c r="V359" i="31"/>
  <c r="U359" i="31"/>
  <c r="X358" i="31"/>
  <c r="W358" i="31"/>
  <c r="V358" i="31"/>
  <c r="U358" i="31"/>
  <c r="X357" i="31"/>
  <c r="W357" i="31"/>
  <c r="V357" i="31"/>
  <c r="U357" i="31"/>
  <c r="X356" i="31"/>
  <c r="W356" i="31"/>
  <c r="V356" i="31"/>
  <c r="U356" i="31"/>
  <c r="X355" i="31"/>
  <c r="W355" i="31"/>
  <c r="V355" i="31"/>
  <c r="U355" i="31"/>
  <c r="X354" i="31"/>
  <c r="W354" i="31"/>
  <c r="V354" i="31"/>
  <c r="U354" i="31"/>
  <c r="X353" i="31"/>
  <c r="W353" i="31"/>
  <c r="V353" i="31"/>
  <c r="U353" i="31"/>
  <c r="X352" i="31"/>
  <c r="W352" i="31"/>
  <c r="V352" i="31"/>
  <c r="U352" i="31"/>
  <c r="X351" i="31"/>
  <c r="W351" i="31"/>
  <c r="V351" i="31"/>
  <c r="U351" i="31"/>
  <c r="X350" i="31"/>
  <c r="W350" i="31"/>
  <c r="V350" i="31"/>
  <c r="U350" i="31"/>
  <c r="X349" i="31"/>
  <c r="W349" i="31"/>
  <c r="V349" i="31"/>
  <c r="U349" i="31"/>
  <c r="X348" i="31"/>
  <c r="W348" i="31"/>
  <c r="V348" i="31"/>
  <c r="U348" i="31"/>
  <c r="X347" i="31"/>
  <c r="W347" i="31"/>
  <c r="V347" i="31"/>
  <c r="U347" i="31"/>
  <c r="X346" i="31"/>
  <c r="W346" i="31"/>
  <c r="V346" i="31"/>
  <c r="U346" i="31"/>
  <c r="X345" i="31"/>
  <c r="W345" i="31"/>
  <c r="V345" i="31"/>
  <c r="U345" i="31"/>
  <c r="X344" i="31"/>
  <c r="W344" i="31"/>
  <c r="V344" i="31"/>
  <c r="U344" i="31"/>
  <c r="X343" i="31"/>
  <c r="W343" i="31"/>
  <c r="V343" i="31"/>
  <c r="U343" i="31"/>
  <c r="X342" i="31"/>
  <c r="W342" i="31"/>
  <c r="V342" i="31"/>
  <c r="U342" i="31"/>
  <c r="X341" i="31"/>
  <c r="W341" i="31"/>
  <c r="V341" i="31"/>
  <c r="U341" i="31"/>
  <c r="X340" i="31"/>
  <c r="W340" i="31"/>
  <c r="V340" i="31"/>
  <c r="U340" i="31"/>
  <c r="X339" i="31"/>
  <c r="W339" i="31"/>
  <c r="V339" i="31"/>
  <c r="U339" i="31"/>
  <c r="X338" i="31"/>
  <c r="W338" i="31"/>
  <c r="V338" i="31"/>
  <c r="U338" i="31"/>
  <c r="X337" i="31"/>
  <c r="W337" i="31"/>
  <c r="V337" i="31"/>
  <c r="U337" i="31"/>
  <c r="X336" i="31"/>
  <c r="W336" i="31"/>
  <c r="V336" i="31"/>
  <c r="U336" i="31"/>
  <c r="X335" i="31"/>
  <c r="W335" i="31"/>
  <c r="V335" i="31"/>
  <c r="U335" i="31"/>
  <c r="X334" i="31"/>
  <c r="W334" i="31"/>
  <c r="V334" i="31"/>
  <c r="U334" i="31"/>
  <c r="X333" i="31"/>
  <c r="W333" i="31"/>
  <c r="V333" i="31"/>
  <c r="U333" i="31"/>
  <c r="X332" i="31"/>
  <c r="W332" i="31"/>
  <c r="V332" i="31"/>
  <c r="U332" i="31"/>
  <c r="X331" i="31"/>
  <c r="W331" i="31"/>
  <c r="V331" i="31"/>
  <c r="U331" i="31"/>
  <c r="X330" i="31"/>
  <c r="W330" i="31"/>
  <c r="V330" i="31"/>
  <c r="U330" i="31"/>
  <c r="X329" i="31"/>
  <c r="W329" i="31"/>
  <c r="V329" i="31"/>
  <c r="U329" i="31"/>
  <c r="X328" i="31"/>
  <c r="W328" i="31"/>
  <c r="V328" i="31"/>
  <c r="U328" i="31"/>
  <c r="X327" i="31"/>
  <c r="W327" i="31"/>
  <c r="V327" i="31"/>
  <c r="U327" i="31"/>
  <c r="X326" i="31"/>
  <c r="W326" i="31"/>
  <c r="V326" i="31"/>
  <c r="U326" i="31"/>
  <c r="X325" i="31"/>
  <c r="W325" i="31"/>
  <c r="V325" i="31"/>
  <c r="U325" i="31"/>
  <c r="X324" i="31"/>
  <c r="W324" i="31"/>
  <c r="V324" i="31"/>
  <c r="U324" i="31"/>
  <c r="X323" i="31"/>
  <c r="W323" i="31"/>
  <c r="V323" i="31"/>
  <c r="U323" i="31"/>
  <c r="X322" i="31"/>
  <c r="W322" i="31"/>
  <c r="V322" i="31"/>
  <c r="U322" i="31"/>
  <c r="X321" i="31"/>
  <c r="W321" i="31"/>
  <c r="V321" i="31"/>
  <c r="U321" i="31"/>
  <c r="X320" i="31"/>
  <c r="W320" i="31"/>
  <c r="V320" i="31"/>
  <c r="U320" i="31"/>
  <c r="X319" i="31"/>
  <c r="W319" i="31"/>
  <c r="V319" i="31"/>
  <c r="U319" i="31"/>
  <c r="X318" i="31"/>
  <c r="W318" i="31"/>
  <c r="V318" i="31"/>
  <c r="U318" i="31"/>
  <c r="X317" i="31"/>
  <c r="W317" i="31"/>
  <c r="V317" i="31"/>
  <c r="U317" i="31"/>
  <c r="X316" i="31"/>
  <c r="W316" i="31"/>
  <c r="V316" i="31"/>
  <c r="U316" i="31"/>
  <c r="X315" i="31"/>
  <c r="W315" i="31"/>
  <c r="V315" i="31"/>
  <c r="U315" i="31"/>
  <c r="X314" i="31"/>
  <c r="W314" i="31"/>
  <c r="V314" i="31"/>
  <c r="U314" i="31"/>
  <c r="X313" i="31"/>
  <c r="W313" i="31"/>
  <c r="V313" i="31"/>
  <c r="U313" i="31"/>
  <c r="X312" i="31"/>
  <c r="W312" i="31"/>
  <c r="V312" i="31"/>
  <c r="U312" i="31"/>
  <c r="X311" i="31"/>
  <c r="W311" i="31"/>
  <c r="V311" i="31"/>
  <c r="U311" i="31"/>
  <c r="X310" i="31"/>
  <c r="W310" i="31"/>
  <c r="V310" i="31"/>
  <c r="U310" i="31"/>
  <c r="X309" i="31"/>
  <c r="W309" i="31"/>
  <c r="V309" i="31"/>
  <c r="U309" i="31"/>
  <c r="X308" i="31"/>
  <c r="W308" i="31"/>
  <c r="V308" i="31"/>
  <c r="U308" i="31"/>
  <c r="X307" i="31"/>
  <c r="W307" i="31"/>
  <c r="V307" i="31"/>
  <c r="U307" i="31"/>
  <c r="X306" i="31"/>
  <c r="W306" i="31"/>
  <c r="V306" i="31"/>
  <c r="U306" i="31"/>
  <c r="X305" i="31"/>
  <c r="W305" i="31"/>
  <c r="V305" i="31"/>
  <c r="U305" i="31"/>
  <c r="X304" i="31"/>
  <c r="W304" i="31"/>
  <c r="V304" i="31"/>
  <c r="U304" i="31"/>
  <c r="X303" i="31"/>
  <c r="W303" i="31"/>
  <c r="V303" i="31"/>
  <c r="U303" i="31"/>
  <c r="X302" i="31"/>
  <c r="W302" i="31"/>
  <c r="V302" i="31"/>
  <c r="U302" i="31"/>
  <c r="X301" i="31"/>
  <c r="W301" i="31"/>
  <c r="V301" i="31"/>
  <c r="U301" i="31"/>
  <c r="X300" i="31"/>
  <c r="W300" i="31"/>
  <c r="V300" i="31"/>
  <c r="U300" i="31"/>
  <c r="X299" i="31"/>
  <c r="W299" i="31"/>
  <c r="V299" i="31"/>
  <c r="U299" i="31"/>
  <c r="X298" i="31"/>
  <c r="W298" i="31"/>
  <c r="V298" i="31"/>
  <c r="U298" i="31"/>
  <c r="X297" i="31"/>
  <c r="W297" i="31"/>
  <c r="V297" i="31"/>
  <c r="U297" i="31"/>
  <c r="X296" i="31"/>
  <c r="W296" i="31"/>
  <c r="V296" i="31"/>
  <c r="U296" i="31"/>
  <c r="X295" i="31"/>
  <c r="W295" i="31"/>
  <c r="V295" i="31"/>
  <c r="U295" i="31"/>
  <c r="X294" i="31"/>
  <c r="W294" i="31"/>
  <c r="V294" i="31"/>
  <c r="U294" i="31"/>
  <c r="X293" i="31"/>
  <c r="W293" i="31"/>
  <c r="V293" i="31"/>
  <c r="U293" i="31"/>
  <c r="X292" i="31"/>
  <c r="W292" i="31"/>
  <c r="V292" i="31"/>
  <c r="U292" i="31"/>
  <c r="X291" i="31"/>
  <c r="W291" i="31"/>
  <c r="V291" i="31"/>
  <c r="U291" i="31"/>
  <c r="X290" i="31"/>
  <c r="W290" i="31"/>
  <c r="V290" i="31"/>
  <c r="U290" i="31"/>
  <c r="X289" i="31"/>
  <c r="W289" i="31"/>
  <c r="V289" i="31"/>
  <c r="U289" i="31"/>
  <c r="X288" i="31"/>
  <c r="W288" i="31"/>
  <c r="V288" i="31"/>
  <c r="U288" i="31"/>
  <c r="X287" i="31"/>
  <c r="W287" i="31"/>
  <c r="V287" i="31"/>
  <c r="U287" i="31"/>
  <c r="X286" i="31"/>
  <c r="W286" i="31"/>
  <c r="V286" i="31"/>
  <c r="U286" i="31"/>
  <c r="X285" i="31"/>
  <c r="W285" i="31"/>
  <c r="V285" i="31"/>
  <c r="U285" i="31"/>
  <c r="X284" i="31"/>
  <c r="W284" i="31"/>
  <c r="V284" i="31"/>
  <c r="U284" i="31"/>
  <c r="X283" i="31"/>
  <c r="W283" i="31"/>
  <c r="V283" i="31"/>
  <c r="U283" i="31"/>
  <c r="X282" i="31"/>
  <c r="W282" i="31"/>
  <c r="V282" i="31"/>
  <c r="U282" i="31"/>
  <c r="X281" i="31"/>
  <c r="W281" i="31"/>
  <c r="V281" i="31"/>
  <c r="U281" i="31"/>
  <c r="X280" i="31"/>
  <c r="W280" i="31"/>
  <c r="V280" i="31"/>
  <c r="U280" i="31"/>
  <c r="X279" i="31"/>
  <c r="W279" i="31"/>
  <c r="V279" i="31"/>
  <c r="U279" i="31"/>
  <c r="X278" i="31"/>
  <c r="W278" i="31"/>
  <c r="V278" i="31"/>
  <c r="U278" i="31"/>
  <c r="X277" i="31"/>
  <c r="W277" i="31"/>
  <c r="V277" i="31"/>
  <c r="U277" i="31"/>
  <c r="X276" i="31"/>
  <c r="W276" i="31"/>
  <c r="V276" i="31"/>
  <c r="U276" i="31"/>
  <c r="X275" i="31"/>
  <c r="W275" i="31"/>
  <c r="V275" i="31"/>
  <c r="U275" i="31"/>
  <c r="X274" i="31"/>
  <c r="W274" i="31"/>
  <c r="V274" i="31"/>
  <c r="U274" i="31"/>
  <c r="X273" i="31"/>
  <c r="W273" i="31"/>
  <c r="V273" i="31"/>
  <c r="U273" i="31"/>
  <c r="X272" i="31"/>
  <c r="W272" i="31"/>
  <c r="V272" i="31"/>
  <c r="U272" i="31"/>
  <c r="X271" i="31"/>
  <c r="W271" i="31"/>
  <c r="V271" i="31"/>
  <c r="U271" i="31"/>
  <c r="X270" i="31"/>
  <c r="W270" i="31"/>
  <c r="V270" i="31"/>
  <c r="U270" i="31"/>
  <c r="X269" i="31"/>
  <c r="W269" i="31"/>
  <c r="V269" i="31"/>
  <c r="U269" i="31"/>
  <c r="X268" i="31"/>
  <c r="W268" i="31"/>
  <c r="V268" i="31"/>
  <c r="U268" i="31"/>
  <c r="X267" i="31"/>
  <c r="W267" i="31"/>
  <c r="V267" i="31"/>
  <c r="U267" i="31"/>
  <c r="X266" i="31"/>
  <c r="W266" i="31"/>
  <c r="V266" i="31"/>
  <c r="U266" i="31"/>
  <c r="X265" i="31"/>
  <c r="W265" i="31"/>
  <c r="V265" i="31"/>
  <c r="U265" i="31"/>
  <c r="X264" i="31"/>
  <c r="W264" i="31"/>
  <c r="V264" i="31"/>
  <c r="U264" i="31"/>
  <c r="X263" i="31"/>
  <c r="W263" i="31"/>
  <c r="V263" i="31"/>
  <c r="U263" i="31"/>
  <c r="X262" i="31"/>
  <c r="W262" i="31"/>
  <c r="V262" i="31"/>
  <c r="U262" i="31"/>
  <c r="X261" i="31"/>
  <c r="W261" i="31"/>
  <c r="V261" i="31"/>
  <c r="U261" i="31"/>
  <c r="X260" i="31"/>
  <c r="W260" i="31"/>
  <c r="V260" i="31"/>
  <c r="U260" i="31"/>
  <c r="X259" i="31"/>
  <c r="W259" i="31"/>
  <c r="V259" i="31"/>
  <c r="U259" i="31"/>
  <c r="X258" i="31"/>
  <c r="W258" i="31"/>
  <c r="V258" i="31"/>
  <c r="U258" i="31"/>
  <c r="X257" i="31"/>
  <c r="W257" i="31"/>
  <c r="V257" i="31"/>
  <c r="U257" i="31"/>
  <c r="X256" i="31"/>
  <c r="W256" i="31"/>
  <c r="V256" i="31"/>
  <c r="U256" i="31"/>
  <c r="X255" i="31"/>
  <c r="W255" i="31"/>
  <c r="V255" i="31"/>
  <c r="U255" i="31"/>
  <c r="X254" i="31"/>
  <c r="W254" i="31"/>
  <c r="V254" i="31"/>
  <c r="U254" i="31"/>
  <c r="X253" i="31"/>
  <c r="W253" i="31"/>
  <c r="V253" i="31"/>
  <c r="U253" i="31"/>
  <c r="X252" i="31"/>
  <c r="W252" i="31"/>
  <c r="V252" i="31"/>
  <c r="U252" i="31"/>
  <c r="X251" i="31"/>
  <c r="W251" i="31"/>
  <c r="V251" i="31"/>
  <c r="U251" i="31"/>
  <c r="X250" i="31"/>
  <c r="W250" i="31"/>
  <c r="V250" i="31"/>
  <c r="U250" i="31"/>
  <c r="X249" i="31"/>
  <c r="W249" i="31"/>
  <c r="V249" i="31"/>
  <c r="U249" i="31"/>
  <c r="X248" i="31"/>
  <c r="W248" i="31"/>
  <c r="V248" i="31"/>
  <c r="U248" i="31"/>
  <c r="X247" i="31"/>
  <c r="W247" i="31"/>
  <c r="V247" i="31"/>
  <c r="U247" i="31"/>
  <c r="X246" i="31"/>
  <c r="W246" i="31"/>
  <c r="V246" i="31"/>
  <c r="U246" i="31"/>
  <c r="X245" i="31"/>
  <c r="W245" i="31"/>
  <c r="V245" i="31"/>
  <c r="U245" i="31"/>
  <c r="X244" i="31"/>
  <c r="W244" i="31"/>
  <c r="V244" i="31"/>
  <c r="U244" i="31"/>
  <c r="X243" i="31"/>
  <c r="W243" i="31"/>
  <c r="V243" i="31"/>
  <c r="U243" i="31"/>
  <c r="X242" i="31"/>
  <c r="W242" i="31"/>
  <c r="V242" i="31"/>
  <c r="U242" i="31"/>
  <c r="X241" i="31"/>
  <c r="W241" i="31"/>
  <c r="V241" i="31"/>
  <c r="U241" i="31"/>
  <c r="X240" i="31"/>
  <c r="W240" i="31"/>
  <c r="V240" i="31"/>
  <c r="U240" i="31"/>
  <c r="X239" i="31"/>
  <c r="W239" i="31"/>
  <c r="V239" i="31"/>
  <c r="U239" i="31"/>
  <c r="X238" i="31"/>
  <c r="W238" i="31"/>
  <c r="V238" i="31"/>
  <c r="U238" i="31"/>
  <c r="X237" i="31"/>
  <c r="W237" i="31"/>
  <c r="V237" i="31"/>
  <c r="U237" i="31"/>
  <c r="X236" i="31"/>
  <c r="W236" i="31"/>
  <c r="V236" i="31"/>
  <c r="U236" i="31"/>
  <c r="X235" i="31"/>
  <c r="W235" i="31"/>
  <c r="V235" i="31"/>
  <c r="U235" i="31"/>
  <c r="X234" i="31"/>
  <c r="W234" i="31"/>
  <c r="V234" i="31"/>
  <c r="U234" i="31"/>
  <c r="X233" i="31"/>
  <c r="W233" i="31"/>
  <c r="V233" i="31"/>
  <c r="U233" i="31"/>
  <c r="X232" i="31"/>
  <c r="W232" i="31"/>
  <c r="V232" i="31"/>
  <c r="U232" i="31"/>
  <c r="X231" i="31"/>
  <c r="W231" i="31"/>
  <c r="V231" i="31"/>
  <c r="U231" i="31"/>
  <c r="X230" i="31"/>
  <c r="W230" i="31"/>
  <c r="V230" i="31"/>
  <c r="U230" i="31"/>
  <c r="X229" i="31"/>
  <c r="W229" i="31"/>
  <c r="V229" i="31"/>
  <c r="U229" i="31"/>
  <c r="X228" i="31"/>
  <c r="W228" i="31"/>
  <c r="V228" i="31"/>
  <c r="U228" i="31"/>
  <c r="X227" i="31"/>
  <c r="W227" i="31"/>
  <c r="V227" i="31"/>
  <c r="U227" i="31"/>
  <c r="X226" i="31"/>
  <c r="W226" i="31"/>
  <c r="V226" i="31"/>
  <c r="U226" i="31"/>
  <c r="X225" i="31"/>
  <c r="W225" i="31"/>
  <c r="V225" i="31"/>
  <c r="U225" i="31"/>
  <c r="X224" i="31"/>
  <c r="W224" i="31"/>
  <c r="V224" i="31"/>
  <c r="U224" i="31"/>
  <c r="X223" i="31"/>
  <c r="W223" i="31"/>
  <c r="V223" i="31"/>
  <c r="U223" i="31"/>
  <c r="X222" i="31"/>
  <c r="W222" i="31"/>
  <c r="V222" i="31"/>
  <c r="U222" i="31"/>
  <c r="X221" i="31"/>
  <c r="W221" i="31"/>
  <c r="V221" i="31"/>
  <c r="U221" i="31"/>
  <c r="X220" i="31"/>
  <c r="W220" i="31"/>
  <c r="V220" i="31"/>
  <c r="U220" i="31"/>
  <c r="X219" i="31"/>
  <c r="W219" i="31"/>
  <c r="V219" i="31"/>
  <c r="U219" i="31"/>
  <c r="X218" i="31"/>
  <c r="W218" i="31"/>
  <c r="V218" i="31"/>
  <c r="U218" i="31"/>
  <c r="X217" i="31"/>
  <c r="W217" i="31"/>
  <c r="V217" i="31"/>
  <c r="U217" i="31"/>
  <c r="X216" i="31"/>
  <c r="W216" i="31"/>
  <c r="V216" i="31"/>
  <c r="U216" i="31"/>
  <c r="X215" i="31"/>
  <c r="W215" i="31"/>
  <c r="V215" i="31"/>
  <c r="U215" i="31"/>
  <c r="X214" i="31"/>
  <c r="W214" i="31"/>
  <c r="V214" i="31"/>
  <c r="U214" i="31"/>
  <c r="X213" i="31"/>
  <c r="W213" i="31"/>
  <c r="V213" i="31"/>
  <c r="U213" i="31"/>
  <c r="X212" i="31"/>
  <c r="W212" i="31"/>
  <c r="V212" i="31"/>
  <c r="U212" i="31"/>
  <c r="X211" i="31"/>
  <c r="W211" i="31"/>
  <c r="V211" i="31"/>
  <c r="U211" i="31"/>
  <c r="X210" i="31"/>
  <c r="W210" i="31"/>
  <c r="V210" i="31"/>
  <c r="U210" i="31"/>
  <c r="X209" i="31"/>
  <c r="W209" i="31"/>
  <c r="V209" i="31"/>
  <c r="U209" i="31"/>
  <c r="X208" i="31"/>
  <c r="W208" i="31"/>
  <c r="V208" i="31"/>
  <c r="U208" i="31"/>
  <c r="X207" i="31"/>
  <c r="W207" i="31"/>
  <c r="V207" i="31"/>
  <c r="U207" i="31"/>
  <c r="X206" i="31"/>
  <c r="W206" i="31"/>
  <c r="V206" i="31"/>
  <c r="U206" i="31"/>
  <c r="X205" i="31"/>
  <c r="W205" i="31"/>
  <c r="V205" i="31"/>
  <c r="U205" i="31"/>
  <c r="X204" i="31"/>
  <c r="W204" i="31"/>
  <c r="V204" i="31"/>
  <c r="U204" i="31"/>
  <c r="X203" i="31"/>
  <c r="W203" i="31"/>
  <c r="V203" i="31"/>
  <c r="U203" i="31"/>
  <c r="X202" i="31"/>
  <c r="W202" i="31"/>
  <c r="V202" i="31"/>
  <c r="U202" i="31"/>
  <c r="X201" i="31"/>
  <c r="W201" i="31"/>
  <c r="V201" i="31"/>
  <c r="U201" i="31"/>
  <c r="X200" i="31"/>
  <c r="W200" i="31"/>
  <c r="V200" i="31"/>
  <c r="U200" i="31"/>
  <c r="X199" i="31"/>
  <c r="W199" i="31"/>
  <c r="V199" i="31"/>
  <c r="U199" i="31"/>
  <c r="X198" i="31"/>
  <c r="W198" i="31"/>
  <c r="V198" i="31"/>
  <c r="U198" i="31"/>
  <c r="X197" i="31"/>
  <c r="W197" i="31"/>
  <c r="V197" i="31"/>
  <c r="U197" i="31"/>
  <c r="X196" i="31"/>
  <c r="W196" i="31"/>
  <c r="V196" i="31"/>
  <c r="U196" i="31"/>
  <c r="X195" i="31"/>
  <c r="W195" i="31"/>
  <c r="V195" i="31"/>
  <c r="U195" i="31"/>
  <c r="X194" i="31"/>
  <c r="W194" i="31"/>
  <c r="V194" i="31"/>
  <c r="U194" i="31"/>
  <c r="X193" i="31"/>
  <c r="W193" i="31"/>
  <c r="V193" i="31"/>
  <c r="U193" i="31"/>
  <c r="X192" i="31"/>
  <c r="W192" i="31"/>
  <c r="V192" i="31"/>
  <c r="U192" i="31"/>
  <c r="X191" i="31"/>
  <c r="W191" i="31"/>
  <c r="V191" i="31"/>
  <c r="U191" i="31"/>
  <c r="X190" i="31"/>
  <c r="W190" i="31"/>
  <c r="V190" i="31"/>
  <c r="U190" i="31"/>
  <c r="X189" i="31"/>
  <c r="W189" i="31"/>
  <c r="V189" i="31"/>
  <c r="U189" i="31"/>
  <c r="X188" i="31"/>
  <c r="W188" i="31"/>
  <c r="V188" i="31"/>
  <c r="U188" i="31"/>
  <c r="X187" i="31"/>
  <c r="W187" i="31"/>
  <c r="V187" i="31"/>
  <c r="U187" i="31"/>
  <c r="X186" i="31"/>
  <c r="W186" i="31"/>
  <c r="V186" i="31"/>
  <c r="U186" i="31"/>
  <c r="X185" i="31"/>
  <c r="W185" i="31"/>
  <c r="V185" i="31"/>
  <c r="U185" i="31"/>
  <c r="X184" i="31"/>
  <c r="W184" i="31"/>
  <c r="V184" i="31"/>
  <c r="U184" i="31"/>
  <c r="X183" i="31"/>
  <c r="W183" i="31"/>
  <c r="V183" i="31"/>
  <c r="U183" i="31"/>
  <c r="X182" i="31"/>
  <c r="W182" i="31"/>
  <c r="V182" i="31"/>
  <c r="U182" i="31"/>
  <c r="X181" i="31"/>
  <c r="W181" i="31"/>
  <c r="V181" i="31"/>
  <c r="U181" i="31"/>
  <c r="X180" i="31"/>
  <c r="W180" i="31"/>
  <c r="V180" i="31"/>
  <c r="U180" i="31"/>
  <c r="X179" i="31"/>
  <c r="W179" i="31"/>
  <c r="V179" i="31"/>
  <c r="U179" i="31"/>
  <c r="X178" i="31"/>
  <c r="W178" i="31"/>
  <c r="V178" i="31"/>
  <c r="U178" i="31"/>
  <c r="X177" i="31"/>
  <c r="W177" i="31"/>
  <c r="V177" i="31"/>
  <c r="U177" i="31"/>
  <c r="X176" i="31"/>
  <c r="W176" i="31"/>
  <c r="V176" i="31"/>
  <c r="U176" i="31"/>
  <c r="X175" i="31"/>
  <c r="W175" i="31"/>
  <c r="V175" i="31"/>
  <c r="U175" i="31"/>
  <c r="X174" i="31"/>
  <c r="W174" i="31"/>
  <c r="V174" i="31"/>
  <c r="U174" i="31"/>
  <c r="X173" i="31"/>
  <c r="W173" i="31"/>
  <c r="V173" i="31"/>
  <c r="U173" i="31"/>
  <c r="X172" i="31"/>
  <c r="W172" i="31"/>
  <c r="V172" i="31"/>
  <c r="U172" i="31"/>
  <c r="X171" i="31"/>
  <c r="W171" i="31"/>
  <c r="V171" i="31"/>
  <c r="U171" i="31"/>
  <c r="X170" i="31"/>
  <c r="W170" i="31"/>
  <c r="V170" i="31"/>
  <c r="U170" i="31"/>
  <c r="X169" i="31"/>
  <c r="W169" i="31"/>
  <c r="V169" i="31"/>
  <c r="U169" i="31"/>
  <c r="X168" i="31"/>
  <c r="W168" i="31"/>
  <c r="V168" i="31"/>
  <c r="U168" i="31"/>
  <c r="X167" i="31"/>
  <c r="W167" i="31"/>
  <c r="V167" i="31"/>
  <c r="U167" i="31"/>
  <c r="X166" i="31"/>
  <c r="W166" i="31"/>
  <c r="V166" i="31"/>
  <c r="U166" i="31"/>
  <c r="X165" i="31"/>
  <c r="W165" i="31"/>
  <c r="V165" i="31"/>
  <c r="U165" i="31"/>
  <c r="X164" i="31"/>
  <c r="W164" i="31"/>
  <c r="V164" i="31"/>
  <c r="U164" i="31"/>
  <c r="X163" i="31"/>
  <c r="W163" i="31"/>
  <c r="V163" i="31"/>
  <c r="U163" i="31"/>
  <c r="X162" i="31"/>
  <c r="W162" i="31"/>
  <c r="V162" i="31"/>
  <c r="U162" i="31"/>
  <c r="X161" i="31"/>
  <c r="W161" i="31"/>
  <c r="V161" i="31"/>
  <c r="U161" i="31"/>
  <c r="X160" i="31"/>
  <c r="W160" i="31"/>
  <c r="V160" i="31"/>
  <c r="U160" i="31"/>
  <c r="X159" i="31"/>
  <c r="W159" i="31"/>
  <c r="V159" i="31"/>
  <c r="U159" i="31"/>
  <c r="X158" i="31"/>
  <c r="W158" i="31"/>
  <c r="V158" i="31"/>
  <c r="U158" i="31"/>
  <c r="X157" i="31"/>
  <c r="W157" i="31"/>
  <c r="V157" i="31"/>
  <c r="U157" i="31"/>
  <c r="X156" i="31"/>
  <c r="W156" i="31"/>
  <c r="V156" i="31"/>
  <c r="U156" i="31"/>
  <c r="X155" i="31"/>
  <c r="W155" i="31"/>
  <c r="V155" i="31"/>
  <c r="U155" i="31"/>
  <c r="X154" i="31"/>
  <c r="W154" i="31"/>
  <c r="V154" i="31"/>
  <c r="U154" i="31"/>
  <c r="X153" i="31"/>
  <c r="W153" i="31"/>
  <c r="V153" i="31"/>
  <c r="U153" i="31"/>
  <c r="X152" i="31"/>
  <c r="W152" i="31"/>
  <c r="V152" i="31"/>
  <c r="U152" i="31"/>
  <c r="X151" i="31"/>
  <c r="W151" i="31"/>
  <c r="V151" i="31"/>
  <c r="U151" i="31"/>
  <c r="X150" i="31"/>
  <c r="W150" i="31"/>
  <c r="V150" i="31"/>
  <c r="U150" i="31"/>
  <c r="X149" i="31"/>
  <c r="W149" i="31"/>
  <c r="V149" i="31"/>
  <c r="U149" i="31"/>
  <c r="X148" i="31"/>
  <c r="W148" i="31"/>
  <c r="V148" i="31"/>
  <c r="U148" i="31"/>
  <c r="X147" i="31"/>
  <c r="W147" i="31"/>
  <c r="V147" i="31"/>
  <c r="U147" i="31"/>
  <c r="X146" i="31"/>
  <c r="W146" i="31"/>
  <c r="V146" i="31"/>
  <c r="U146" i="31"/>
  <c r="X145" i="31"/>
  <c r="W145" i="31"/>
  <c r="V145" i="31"/>
  <c r="U145" i="31"/>
  <c r="X144" i="31"/>
  <c r="W144" i="31"/>
  <c r="V144" i="31"/>
  <c r="U144" i="31"/>
  <c r="X143" i="31"/>
  <c r="W143" i="31"/>
  <c r="V143" i="31"/>
  <c r="U143" i="31"/>
  <c r="X142" i="31"/>
  <c r="W142" i="31"/>
  <c r="V142" i="31"/>
  <c r="U142" i="31"/>
  <c r="X141" i="31"/>
  <c r="W141" i="31"/>
  <c r="V141" i="31"/>
  <c r="U141" i="31"/>
  <c r="X140" i="31"/>
  <c r="W140" i="31"/>
  <c r="V140" i="31"/>
  <c r="U140" i="31"/>
  <c r="X139" i="31"/>
  <c r="W139" i="31"/>
  <c r="V139" i="31"/>
  <c r="U139" i="31"/>
  <c r="X138" i="31"/>
  <c r="W138" i="31"/>
  <c r="V138" i="31"/>
  <c r="U138" i="31"/>
  <c r="X137" i="31"/>
  <c r="W137" i="31"/>
  <c r="V137" i="31"/>
  <c r="U137" i="31"/>
  <c r="X136" i="31"/>
  <c r="W136" i="31"/>
  <c r="V136" i="31"/>
  <c r="U136" i="31"/>
  <c r="X135" i="31"/>
  <c r="W135" i="31"/>
  <c r="V135" i="31"/>
  <c r="U135" i="31"/>
  <c r="X134" i="31"/>
  <c r="W134" i="31"/>
  <c r="V134" i="31"/>
  <c r="U134" i="31"/>
  <c r="X133" i="31"/>
  <c r="W133" i="31"/>
  <c r="V133" i="31"/>
  <c r="U133" i="31"/>
  <c r="X132" i="31"/>
  <c r="W132" i="31"/>
  <c r="V132" i="31"/>
  <c r="U132" i="31"/>
  <c r="X131" i="31"/>
  <c r="W131" i="31"/>
  <c r="V131" i="31"/>
  <c r="U131" i="31"/>
  <c r="X130" i="31"/>
  <c r="W130" i="31"/>
  <c r="V130" i="31"/>
  <c r="U130" i="31"/>
  <c r="X129" i="31"/>
  <c r="W129" i="31"/>
  <c r="V129" i="31"/>
  <c r="U129" i="31"/>
  <c r="X128" i="31"/>
  <c r="W128" i="31"/>
  <c r="V128" i="31"/>
  <c r="U128" i="31"/>
  <c r="X127" i="31"/>
  <c r="W127" i="31"/>
  <c r="V127" i="31"/>
  <c r="U127" i="31"/>
  <c r="X126" i="31"/>
  <c r="W126" i="31"/>
  <c r="V126" i="31"/>
  <c r="U126" i="31"/>
  <c r="X125" i="31"/>
  <c r="W125" i="31"/>
  <c r="V125" i="31"/>
  <c r="U125" i="31"/>
  <c r="X124" i="31"/>
  <c r="W124" i="31"/>
  <c r="V124" i="31"/>
  <c r="U124" i="31"/>
  <c r="X123" i="31"/>
  <c r="W123" i="31"/>
  <c r="V123" i="31"/>
  <c r="U123" i="31"/>
  <c r="X122" i="31"/>
  <c r="W122" i="31"/>
  <c r="V122" i="31"/>
  <c r="U122" i="31"/>
  <c r="X121" i="31"/>
  <c r="W121" i="31"/>
  <c r="V121" i="31"/>
  <c r="U121" i="31"/>
  <c r="X120" i="31"/>
  <c r="W120" i="31"/>
  <c r="V120" i="31"/>
  <c r="U120" i="31"/>
  <c r="X119" i="31"/>
  <c r="W119" i="31"/>
  <c r="V119" i="31"/>
  <c r="U119" i="31"/>
  <c r="X118" i="31"/>
  <c r="W118" i="31"/>
  <c r="V118" i="31"/>
  <c r="U118" i="31"/>
  <c r="X117" i="31"/>
  <c r="W117" i="31"/>
  <c r="V117" i="31"/>
  <c r="U117" i="31"/>
  <c r="X116" i="31"/>
  <c r="W116" i="31"/>
  <c r="V116" i="31"/>
  <c r="U116" i="31"/>
  <c r="X115" i="31"/>
  <c r="W115" i="31"/>
  <c r="V115" i="31"/>
  <c r="U115" i="31"/>
  <c r="X114" i="31"/>
  <c r="W114" i="31"/>
  <c r="V114" i="31"/>
  <c r="U114" i="31"/>
  <c r="X113" i="31"/>
  <c r="W113" i="31"/>
  <c r="V113" i="31"/>
  <c r="U113" i="31"/>
  <c r="X112" i="31"/>
  <c r="W112" i="31"/>
  <c r="V112" i="31"/>
  <c r="U112" i="31"/>
  <c r="X111" i="31"/>
  <c r="W111" i="31"/>
  <c r="V111" i="31"/>
  <c r="U111" i="31"/>
  <c r="X110" i="31"/>
  <c r="W110" i="31"/>
  <c r="V110" i="31"/>
  <c r="U110" i="31"/>
  <c r="X109" i="31"/>
  <c r="W109" i="31"/>
  <c r="V109" i="31"/>
  <c r="U109" i="31"/>
  <c r="X108" i="31"/>
  <c r="W108" i="31"/>
  <c r="V108" i="31"/>
  <c r="U108" i="31"/>
  <c r="X107" i="31"/>
  <c r="W107" i="31"/>
  <c r="V107" i="31"/>
  <c r="U107" i="31"/>
  <c r="X106" i="31"/>
  <c r="W106" i="31"/>
  <c r="V106" i="31"/>
  <c r="U106" i="31"/>
  <c r="X105" i="31"/>
  <c r="W105" i="31"/>
  <c r="V105" i="31"/>
  <c r="U105" i="31"/>
  <c r="X104" i="31"/>
  <c r="W104" i="31"/>
  <c r="V104" i="31"/>
  <c r="U104" i="31"/>
  <c r="X103" i="31"/>
  <c r="W103" i="31"/>
  <c r="V103" i="31"/>
  <c r="U103" i="31"/>
  <c r="X102" i="31"/>
  <c r="W102" i="31"/>
  <c r="V102" i="31"/>
  <c r="U102" i="31"/>
  <c r="X101" i="31"/>
  <c r="W101" i="31"/>
  <c r="V101" i="31"/>
  <c r="U101" i="31"/>
  <c r="X100" i="31"/>
  <c r="W100" i="31"/>
  <c r="V100" i="31"/>
  <c r="U100" i="31"/>
  <c r="X99" i="31"/>
  <c r="W99" i="31"/>
  <c r="V99" i="31"/>
  <c r="U99" i="31"/>
  <c r="X98" i="31"/>
  <c r="W98" i="31"/>
  <c r="V98" i="31"/>
  <c r="U98" i="31"/>
  <c r="X97" i="31"/>
  <c r="W97" i="31"/>
  <c r="V97" i="31"/>
  <c r="U97" i="31"/>
  <c r="X96" i="31"/>
  <c r="W96" i="31"/>
  <c r="V96" i="31"/>
  <c r="U96" i="31"/>
  <c r="X95" i="31"/>
  <c r="W95" i="31"/>
  <c r="V95" i="31"/>
  <c r="U95" i="31"/>
  <c r="X94" i="31"/>
  <c r="W94" i="31"/>
  <c r="V94" i="31"/>
  <c r="U94" i="31"/>
  <c r="X93" i="31"/>
  <c r="W93" i="31"/>
  <c r="V93" i="31"/>
  <c r="U93" i="31"/>
  <c r="X92" i="31"/>
  <c r="W92" i="31"/>
  <c r="V92" i="31"/>
  <c r="U92" i="31"/>
  <c r="X91" i="31"/>
  <c r="W91" i="31"/>
  <c r="V91" i="31"/>
  <c r="U91" i="31"/>
  <c r="X90" i="31"/>
  <c r="W90" i="31"/>
  <c r="V90" i="31"/>
  <c r="U90" i="31"/>
  <c r="X89" i="31"/>
  <c r="W89" i="31"/>
  <c r="V89" i="31"/>
  <c r="U89" i="31"/>
  <c r="X88" i="31"/>
  <c r="W88" i="31"/>
  <c r="V88" i="31"/>
  <c r="U88" i="31"/>
  <c r="X87" i="31"/>
  <c r="W87" i="31"/>
  <c r="V87" i="31"/>
  <c r="U87" i="31"/>
  <c r="X86" i="31"/>
  <c r="W86" i="31"/>
  <c r="V86" i="31"/>
  <c r="U86" i="31"/>
  <c r="X85" i="31"/>
  <c r="W85" i="31"/>
  <c r="V85" i="31"/>
  <c r="U85" i="31"/>
  <c r="X84" i="31"/>
  <c r="W84" i="31"/>
  <c r="V84" i="31"/>
  <c r="U84" i="31"/>
  <c r="X83" i="31"/>
  <c r="W83" i="31"/>
  <c r="V83" i="31"/>
  <c r="U83" i="31"/>
  <c r="X82" i="31"/>
  <c r="W82" i="31"/>
  <c r="V82" i="31"/>
  <c r="U82" i="31"/>
  <c r="X81" i="31"/>
  <c r="W81" i="31"/>
  <c r="V81" i="31"/>
  <c r="U81" i="31"/>
  <c r="X80" i="31"/>
  <c r="W80" i="31"/>
  <c r="V80" i="31"/>
  <c r="U80" i="31"/>
  <c r="X79" i="31"/>
  <c r="W79" i="31"/>
  <c r="V79" i="31"/>
  <c r="U79" i="31"/>
  <c r="X78" i="31"/>
  <c r="W78" i="31"/>
  <c r="V78" i="31"/>
  <c r="U78" i="31"/>
  <c r="X77" i="31"/>
  <c r="W77" i="31"/>
  <c r="V77" i="31"/>
  <c r="U77" i="31"/>
  <c r="X76" i="31"/>
  <c r="W76" i="31"/>
  <c r="V76" i="31"/>
  <c r="U76" i="31"/>
  <c r="X75" i="31"/>
  <c r="W75" i="31"/>
  <c r="V75" i="31"/>
  <c r="U75" i="31"/>
  <c r="X74" i="31"/>
  <c r="W74" i="31"/>
  <c r="V74" i="31"/>
  <c r="U74" i="31"/>
  <c r="X73" i="31"/>
  <c r="W73" i="31"/>
  <c r="V73" i="31"/>
  <c r="U73" i="31"/>
  <c r="X72" i="31"/>
  <c r="W72" i="31"/>
  <c r="V72" i="31"/>
  <c r="U72" i="31"/>
  <c r="F103" i="23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F76" i="23"/>
  <c r="F75" i="23"/>
  <c r="F74" i="23"/>
  <c r="F73" i="23"/>
  <c r="F72" i="23"/>
  <c r="F71" i="23"/>
  <c r="F70" i="23"/>
  <c r="F69" i="23"/>
  <c r="F68" i="23"/>
  <c r="F67" i="23"/>
  <c r="F66" i="23"/>
  <c r="F65" i="23"/>
  <c r="F64" i="23"/>
  <c r="F63" i="23"/>
  <c r="F62" i="23"/>
  <c r="F61" i="23"/>
  <c r="F60" i="23"/>
  <c r="F59" i="23"/>
  <c r="F58" i="23"/>
  <c r="F57" i="23"/>
  <c r="F56" i="23"/>
  <c r="F55" i="23"/>
  <c r="F54" i="23"/>
  <c r="F53" i="23"/>
  <c r="F52" i="23"/>
  <c r="F51" i="23"/>
  <c r="F50" i="23"/>
  <c r="F49" i="23"/>
  <c r="F48" i="23"/>
  <c r="F47" i="23"/>
  <c r="F46" i="23"/>
  <c r="F45" i="23"/>
  <c r="F44" i="23"/>
  <c r="F43" i="23"/>
  <c r="F42" i="23"/>
  <c r="F41" i="23"/>
  <c r="F40" i="23"/>
  <c r="F39" i="23"/>
  <c r="F38" i="23"/>
  <c r="F37" i="23"/>
  <c r="F36" i="23"/>
  <c r="F35" i="23"/>
  <c r="F34" i="23"/>
  <c r="F33" i="23"/>
  <c r="F32" i="23"/>
  <c r="F31" i="23"/>
  <c r="F30" i="23"/>
  <c r="F29" i="23"/>
  <c r="F28" i="23"/>
  <c r="F27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E103" i="23" a="1"/>
  <c r="E103" i="23" s="1"/>
  <c r="E102" i="23" a="1"/>
  <c r="E102" i="23" s="1"/>
  <c r="E101" i="23" a="1"/>
  <c r="E101" i="23" s="1"/>
  <c r="E100" i="23" a="1"/>
  <c r="E100" i="23" s="1"/>
  <c r="E99" i="23" a="1"/>
  <c r="E99" i="23" s="1"/>
  <c r="E98" i="23" a="1"/>
  <c r="E98" i="23" s="1"/>
  <c r="E97" i="23" a="1"/>
  <c r="E97" i="23" s="1"/>
  <c r="E96" i="23" a="1"/>
  <c r="E96" i="23" s="1"/>
  <c r="E95" i="23" a="1"/>
  <c r="E95" i="23" s="1"/>
  <c r="E94" i="23" a="1"/>
  <c r="E94" i="23" s="1"/>
  <c r="E93" i="23" a="1"/>
  <c r="E93" i="23" s="1"/>
  <c r="E92" i="23" a="1"/>
  <c r="E92" i="23" s="1"/>
  <c r="E91" i="23" a="1"/>
  <c r="E91" i="23" s="1"/>
  <c r="E90" i="23" a="1"/>
  <c r="E90" i="23" s="1"/>
  <c r="E89" i="23" a="1"/>
  <c r="E89" i="23" s="1"/>
  <c r="E88" i="23" a="1"/>
  <c r="E88" i="23" s="1"/>
  <c r="E87" i="23" a="1"/>
  <c r="E87" i="23" s="1"/>
  <c r="E86" i="23" a="1"/>
  <c r="E86" i="23" s="1"/>
  <c r="E85" i="23" a="1"/>
  <c r="E85" i="23" s="1"/>
  <c r="E84" i="23" a="1"/>
  <c r="E84" i="23" s="1"/>
  <c r="E83" i="23" a="1"/>
  <c r="E83" i="23" s="1"/>
  <c r="E82" i="23" a="1"/>
  <c r="E82" i="23" s="1"/>
  <c r="E81" i="23" a="1"/>
  <c r="E81" i="23" s="1"/>
  <c r="E80" i="23" a="1"/>
  <c r="E80" i="23" s="1"/>
  <c r="E79" i="23" a="1"/>
  <c r="E79" i="23" s="1"/>
  <c r="E78" i="23" a="1"/>
  <c r="E78" i="23" s="1"/>
  <c r="E77" i="23" a="1"/>
  <c r="E77" i="23" s="1"/>
  <c r="E76" i="23" a="1"/>
  <c r="E76" i="23" s="1"/>
  <c r="E75" i="23" a="1"/>
  <c r="E75" i="23" s="1"/>
  <c r="E74" i="23" a="1"/>
  <c r="E74" i="23" s="1"/>
  <c r="E73" i="23" a="1"/>
  <c r="E73" i="23" s="1"/>
  <c r="E72" i="23" a="1"/>
  <c r="E72" i="23" s="1"/>
  <c r="E71" i="23" a="1"/>
  <c r="E71" i="23" s="1"/>
  <c r="E70" i="23" a="1"/>
  <c r="E70" i="23" s="1"/>
  <c r="E69" i="23" a="1"/>
  <c r="E69" i="23" s="1"/>
  <c r="E68" i="23" a="1"/>
  <c r="E68" i="23" s="1"/>
  <c r="E67" i="23" a="1"/>
  <c r="E67" i="23" s="1"/>
  <c r="E66" i="23" a="1"/>
  <c r="E66" i="23" s="1"/>
  <c r="E65" i="23" a="1"/>
  <c r="E65" i="23" s="1"/>
  <c r="E64" i="23" a="1"/>
  <c r="E64" i="23" s="1"/>
  <c r="E63" i="23" a="1"/>
  <c r="E63" i="23" s="1"/>
  <c r="E62" i="23" a="1"/>
  <c r="E62" i="23" s="1"/>
  <c r="E61" i="23" a="1"/>
  <c r="E61" i="23" s="1"/>
  <c r="E60" i="23" a="1"/>
  <c r="E60" i="23" s="1"/>
  <c r="E59" i="23" a="1"/>
  <c r="E59" i="23" s="1"/>
  <c r="E58" i="23" a="1"/>
  <c r="E58" i="23" s="1"/>
  <c r="E57" i="23" a="1"/>
  <c r="E57" i="23" s="1"/>
  <c r="E56" i="23" a="1"/>
  <c r="E56" i="23" s="1"/>
  <c r="E55" i="23" a="1"/>
  <c r="E55" i="23" s="1"/>
  <c r="E54" i="23" a="1"/>
  <c r="E54" i="23" s="1"/>
  <c r="E53" i="23" a="1"/>
  <c r="E53" i="23" s="1"/>
  <c r="E52" i="23" a="1"/>
  <c r="E52" i="23" s="1"/>
  <c r="E51" i="23" a="1"/>
  <c r="E51" i="23" s="1"/>
  <c r="E50" i="23" a="1"/>
  <c r="E50" i="23" s="1"/>
  <c r="E49" i="23" a="1"/>
  <c r="E49" i="23" s="1"/>
  <c r="E48" i="23" a="1"/>
  <c r="E48" i="23" s="1"/>
  <c r="E47" i="23" a="1"/>
  <c r="E47" i="23" s="1"/>
  <c r="E46" i="23" a="1"/>
  <c r="E46" i="23" s="1"/>
  <c r="E45" i="23" a="1"/>
  <c r="E45" i="23" s="1"/>
  <c r="E44" i="23" a="1"/>
  <c r="E44" i="23" s="1"/>
  <c r="E43" i="23" a="1"/>
  <c r="E43" i="23" s="1"/>
  <c r="E42" i="23" a="1"/>
  <c r="E42" i="23" s="1"/>
  <c r="E41" i="23" a="1"/>
  <c r="E41" i="23" s="1"/>
  <c r="E40" i="23" a="1"/>
  <c r="E40" i="23" s="1"/>
  <c r="E39" i="23" a="1"/>
  <c r="E39" i="23" s="1"/>
  <c r="E38" i="23" a="1"/>
  <c r="E38" i="23" s="1"/>
  <c r="E37" i="23" a="1"/>
  <c r="E37" i="23" s="1"/>
  <c r="E36" i="23" a="1"/>
  <c r="E36" i="23" s="1"/>
  <c r="E35" i="23" a="1"/>
  <c r="E35" i="23" s="1"/>
  <c r="E34" i="23" a="1"/>
  <c r="E34" i="23" s="1"/>
  <c r="E33" i="23" a="1"/>
  <c r="E33" i="23" s="1"/>
  <c r="E32" i="23" a="1"/>
  <c r="E32" i="23" s="1"/>
  <c r="E31" i="23" a="1"/>
  <c r="E31" i="23" s="1"/>
  <c r="E30" i="23" a="1"/>
  <c r="E30" i="23" s="1"/>
  <c r="E29" i="23" a="1"/>
  <c r="E29" i="23" s="1"/>
  <c r="E28" i="23" a="1"/>
  <c r="E28" i="23" s="1"/>
  <c r="E27" i="23" a="1"/>
  <c r="E27" i="23" s="1"/>
  <c r="E26" i="23" a="1"/>
  <c r="E26" i="23" s="1"/>
  <c r="E25" i="23" a="1"/>
  <c r="E25" i="23" s="1"/>
  <c r="E24" i="23" a="1"/>
  <c r="E24" i="23" s="1"/>
  <c r="E23" i="23" a="1"/>
  <c r="E23" i="23" s="1"/>
  <c r="E22" i="23" a="1"/>
  <c r="E22" i="23" s="1"/>
  <c r="E21" i="23" a="1"/>
  <c r="E21" i="23" s="1"/>
  <c r="E20" i="23" a="1"/>
  <c r="E20" i="23" s="1"/>
  <c r="E19" i="23" a="1"/>
  <c r="E19" i="23" s="1"/>
  <c r="E18" i="23" a="1"/>
  <c r="E18" i="23" s="1"/>
  <c r="E17" i="23" a="1"/>
  <c r="E17" i="23" s="1"/>
  <c r="E16" i="23" a="1"/>
  <c r="E16" i="23" s="1"/>
  <c r="E15" i="23" a="1"/>
  <c r="E15" i="23" s="1"/>
  <c r="E14" i="23" a="1"/>
  <c r="E14" i="23" s="1"/>
  <c r="E13" i="23" a="1"/>
  <c r="E13" i="23" s="1"/>
  <c r="E12" i="23" a="1"/>
  <c r="E12" i="23" s="1"/>
  <c r="E11" i="23" a="1"/>
  <c r="E11" i="23" s="1"/>
  <c r="E10" i="23" a="1"/>
  <c r="E10" i="23" s="1"/>
  <c r="E9" i="23" a="1"/>
  <c r="E9" i="23" s="1"/>
  <c r="E8" i="23" a="1"/>
  <c r="E8" i="23" s="1"/>
  <c r="E7" i="23" a="1"/>
  <c r="E7" i="23" s="1"/>
  <c r="E6" i="23" a="1"/>
  <c r="E6" i="23" s="1"/>
  <c r="E5" i="23" a="1"/>
  <c r="E5" i="23" s="1"/>
  <c r="T1296" i="31"/>
  <c r="T1295" i="31"/>
  <c r="T1294" i="31"/>
  <c r="T1293" i="31"/>
  <c r="T1292" i="31"/>
  <c r="T1291" i="31"/>
  <c r="T1290" i="31"/>
  <c r="T1289" i="31"/>
  <c r="T1288" i="31"/>
  <c r="T1287" i="31"/>
  <c r="T1286" i="31"/>
  <c r="T1285" i="31"/>
  <c r="T1284" i="31"/>
  <c r="T1283" i="31"/>
  <c r="T1282" i="31"/>
  <c r="T1281" i="31"/>
  <c r="T1280" i="31"/>
  <c r="T1279" i="31"/>
  <c r="T1278" i="31"/>
  <c r="T1277" i="31"/>
  <c r="T1276" i="31"/>
  <c r="T1275" i="31"/>
  <c r="T1274" i="31"/>
  <c r="T1273" i="31"/>
  <c r="T1272" i="31"/>
  <c r="T1271" i="31"/>
  <c r="T1270" i="31"/>
  <c r="T1269" i="31"/>
  <c r="T1268" i="31"/>
  <c r="T1267" i="31"/>
  <c r="T1266" i="31"/>
  <c r="T1265" i="31"/>
  <c r="T1264" i="31"/>
  <c r="T1263" i="31"/>
  <c r="T1262" i="31"/>
  <c r="T1261" i="31"/>
  <c r="T1260" i="31"/>
  <c r="T1259" i="31"/>
  <c r="T1258" i="31"/>
  <c r="T1257" i="31"/>
  <c r="T1256" i="31"/>
  <c r="T1255" i="31"/>
  <c r="T1254" i="31"/>
  <c r="T1253" i="31"/>
  <c r="T1252" i="31"/>
  <c r="T1251" i="31"/>
  <c r="T1250" i="31"/>
  <c r="T1249" i="31"/>
  <c r="T1248" i="31"/>
  <c r="T1247" i="31"/>
  <c r="T1246" i="31"/>
  <c r="T1245" i="31"/>
  <c r="T1244" i="31"/>
  <c r="T1243" i="31"/>
  <c r="T1242" i="31"/>
  <c r="T1241" i="31"/>
  <c r="T1240" i="31"/>
  <c r="T1239" i="31"/>
  <c r="T1238" i="31"/>
  <c r="T1237" i="31"/>
  <c r="T1236" i="31"/>
  <c r="T1235" i="31"/>
  <c r="T1234" i="31"/>
  <c r="T1233" i="31"/>
  <c r="T1232" i="31"/>
  <c r="T1231" i="31"/>
  <c r="T1230" i="31"/>
  <c r="T1229" i="31"/>
  <c r="T1228" i="31"/>
  <c r="T1227" i="31"/>
  <c r="T1226" i="31"/>
  <c r="T1225" i="31"/>
  <c r="T1224" i="31"/>
  <c r="T1223" i="31"/>
  <c r="T1222" i="31"/>
  <c r="T1221" i="31"/>
  <c r="T1220" i="31"/>
  <c r="T1219" i="31"/>
  <c r="T1218" i="31"/>
  <c r="T1217" i="31"/>
  <c r="T1216" i="31"/>
  <c r="T1215" i="31"/>
  <c r="T1214" i="31"/>
  <c r="T1213" i="31"/>
  <c r="T1212" i="31"/>
  <c r="T1211" i="31"/>
  <c r="T1210" i="31"/>
  <c r="T1209" i="31"/>
  <c r="T1208" i="31"/>
  <c r="T1207" i="31"/>
  <c r="T1206" i="31"/>
  <c r="T1205" i="31"/>
  <c r="T1204" i="31"/>
  <c r="T1203" i="31"/>
  <c r="T1202" i="31"/>
  <c r="T1201" i="31"/>
  <c r="T1200" i="31"/>
  <c r="T1199" i="31"/>
  <c r="T1198" i="31"/>
  <c r="T1197" i="31"/>
  <c r="T1196" i="31"/>
  <c r="T1195" i="31"/>
  <c r="T1194" i="31"/>
  <c r="T1193" i="31"/>
  <c r="T1192" i="31"/>
  <c r="T1191" i="31"/>
  <c r="T1190" i="31"/>
  <c r="T1189" i="31"/>
  <c r="T1188" i="31"/>
  <c r="T1187" i="31"/>
  <c r="T1186" i="31"/>
  <c r="T1185" i="31"/>
  <c r="T1184" i="31"/>
  <c r="T1183" i="31"/>
  <c r="T1182" i="31"/>
  <c r="T1181" i="31"/>
  <c r="T1180" i="31"/>
  <c r="T1179" i="31"/>
  <c r="T1178" i="31"/>
  <c r="T1177" i="31"/>
  <c r="T1176" i="31"/>
  <c r="T1175" i="31"/>
  <c r="T1174" i="31"/>
  <c r="T1173" i="31"/>
  <c r="T1172" i="31"/>
  <c r="T1171" i="31"/>
  <c r="T1170" i="31"/>
  <c r="T1169" i="31"/>
  <c r="T1168" i="31"/>
  <c r="T1167" i="31"/>
  <c r="T1166" i="31"/>
  <c r="T1165" i="31"/>
  <c r="T1164" i="31"/>
  <c r="T1163" i="31"/>
  <c r="T1162" i="31"/>
  <c r="T1161" i="31"/>
  <c r="T1160" i="31"/>
  <c r="T1159" i="31"/>
  <c r="T1158" i="31"/>
  <c r="T1157" i="31"/>
  <c r="T1156" i="31"/>
  <c r="T1155" i="31"/>
  <c r="T1154" i="31"/>
  <c r="T1153" i="31"/>
  <c r="T1152" i="31"/>
  <c r="T1151" i="31"/>
  <c r="T1150" i="31"/>
  <c r="T1149" i="31"/>
  <c r="T1148" i="31"/>
  <c r="T1147" i="31"/>
  <c r="T1146" i="31"/>
  <c r="T1145" i="31"/>
  <c r="T1144" i="31"/>
  <c r="T1143" i="31"/>
  <c r="T1142" i="31"/>
  <c r="T1141" i="31"/>
  <c r="T1140" i="31"/>
  <c r="T1139" i="31"/>
  <c r="T1138" i="31"/>
  <c r="T1137" i="31"/>
  <c r="T1136" i="31"/>
  <c r="T1135" i="31"/>
  <c r="T1134" i="31"/>
  <c r="T1133" i="31"/>
  <c r="T1132" i="31"/>
  <c r="T1131" i="31"/>
  <c r="T1130" i="31"/>
  <c r="T1129" i="31"/>
  <c r="T1128" i="31"/>
  <c r="T1127" i="31"/>
  <c r="T1126" i="31"/>
  <c r="T1125" i="31"/>
  <c r="T1124" i="31"/>
  <c r="T1123" i="31"/>
  <c r="T1122" i="31"/>
  <c r="T1121" i="31"/>
  <c r="T1120" i="31"/>
  <c r="T1119" i="31"/>
  <c r="T1118" i="31"/>
  <c r="T1117" i="31"/>
  <c r="T1116" i="31"/>
  <c r="T1115" i="31"/>
  <c r="T1114" i="31"/>
  <c r="T1113" i="31"/>
  <c r="T1112" i="31"/>
  <c r="T1111" i="31"/>
  <c r="T1110" i="31"/>
  <c r="T1109" i="31"/>
  <c r="T1108" i="31"/>
  <c r="T1107" i="31"/>
  <c r="T1106" i="31"/>
  <c r="T1105" i="31"/>
  <c r="T1104" i="31"/>
  <c r="T1103" i="31"/>
  <c r="T1102" i="31"/>
  <c r="T1101" i="31"/>
  <c r="T1100" i="31"/>
  <c r="T1099" i="31"/>
  <c r="T1098" i="31"/>
  <c r="T1097" i="31"/>
  <c r="T1096" i="31"/>
  <c r="T1095" i="31"/>
  <c r="T1094" i="31"/>
  <c r="T1093" i="31"/>
  <c r="T1092" i="31"/>
  <c r="T1091" i="31"/>
  <c r="T1090" i="31"/>
  <c r="T1089" i="31"/>
  <c r="T1088" i="31"/>
  <c r="T1087" i="31"/>
  <c r="T1086" i="31"/>
  <c r="T1085" i="31"/>
  <c r="T1084" i="31"/>
  <c r="T1083" i="31"/>
  <c r="T1082" i="31"/>
  <c r="T1081" i="31"/>
  <c r="T1080" i="31"/>
  <c r="T1079" i="31"/>
  <c r="T1078" i="31"/>
  <c r="T1077" i="31"/>
  <c r="T1076" i="31"/>
  <c r="T1075" i="31"/>
  <c r="T1074" i="31"/>
  <c r="T1073" i="31"/>
  <c r="T1072" i="31"/>
  <c r="T1071" i="31"/>
  <c r="T1070" i="31"/>
  <c r="T1069" i="31"/>
  <c r="T1068" i="31"/>
  <c r="T1067" i="31"/>
  <c r="T1066" i="31"/>
  <c r="T1065" i="31"/>
  <c r="T1064" i="31"/>
  <c r="T1063" i="31"/>
  <c r="T1062" i="31"/>
  <c r="T1061" i="31"/>
  <c r="T1060" i="31"/>
  <c r="T1059" i="31"/>
  <c r="T1058" i="31"/>
  <c r="T1057" i="31"/>
  <c r="T1056" i="31"/>
  <c r="T1055" i="31"/>
  <c r="T1054" i="31"/>
  <c r="T1053" i="31"/>
  <c r="T1052" i="31"/>
  <c r="T1051" i="31"/>
  <c r="T1050" i="31"/>
  <c r="T1049" i="31"/>
  <c r="T1048" i="31"/>
  <c r="T1047" i="31"/>
  <c r="T1046" i="31"/>
  <c r="T1045" i="31"/>
  <c r="T1044" i="31"/>
  <c r="T1043" i="31"/>
  <c r="T1042" i="31"/>
  <c r="T1041" i="31"/>
  <c r="T1040" i="31"/>
  <c r="T1039" i="31"/>
  <c r="T1038" i="31"/>
  <c r="T1037" i="31"/>
  <c r="T1036" i="31"/>
  <c r="T1035" i="31"/>
  <c r="T1034" i="31"/>
  <c r="T1033" i="31"/>
  <c r="T1032" i="31"/>
  <c r="T1031" i="31"/>
  <c r="T1030" i="31"/>
  <c r="T1029" i="31"/>
  <c r="T1028" i="31"/>
  <c r="T1027" i="31"/>
  <c r="T1026" i="31"/>
  <c r="T1025" i="31"/>
  <c r="T1024" i="31"/>
  <c r="T1023" i="31"/>
  <c r="T1022" i="31"/>
  <c r="T1021" i="31"/>
  <c r="T1020" i="31"/>
  <c r="T1019" i="31"/>
  <c r="T1018" i="31"/>
  <c r="T1017" i="31"/>
  <c r="T1016" i="31"/>
  <c r="T1015" i="31"/>
  <c r="T1014" i="31"/>
  <c r="T1013" i="31"/>
  <c r="T1012" i="31"/>
  <c r="T1011" i="31"/>
  <c r="T1010" i="31"/>
  <c r="T1009" i="31"/>
  <c r="T1008" i="31"/>
  <c r="T1007" i="31"/>
  <c r="T1006" i="31"/>
  <c r="T1005" i="31"/>
  <c r="T1004" i="31"/>
  <c r="T1003" i="31"/>
  <c r="T1002" i="31"/>
  <c r="T1001" i="31"/>
  <c r="T1000" i="31"/>
  <c r="T999" i="31"/>
  <c r="T998" i="31"/>
  <c r="T997" i="31"/>
  <c r="T996" i="31"/>
  <c r="T995" i="31"/>
  <c r="T994" i="31"/>
  <c r="T993" i="31"/>
  <c r="T992" i="31"/>
  <c r="T991" i="31"/>
  <c r="T990" i="31"/>
  <c r="T989" i="31"/>
  <c r="T988" i="31"/>
  <c r="T987" i="31"/>
  <c r="T986" i="31"/>
  <c r="T985" i="31"/>
  <c r="T984" i="31"/>
  <c r="T983" i="31"/>
  <c r="T982" i="31"/>
  <c r="T981" i="31"/>
  <c r="T980" i="31"/>
  <c r="T979" i="31"/>
  <c r="T978" i="31"/>
  <c r="T977" i="31"/>
  <c r="T976" i="31"/>
  <c r="T975" i="31"/>
  <c r="T974" i="31"/>
  <c r="T973" i="31"/>
  <c r="T972" i="31"/>
  <c r="T971" i="31"/>
  <c r="T970" i="31"/>
  <c r="T969" i="31"/>
  <c r="T968" i="31"/>
  <c r="T967" i="31"/>
  <c r="T966" i="31"/>
  <c r="T965" i="31"/>
  <c r="T964" i="31"/>
  <c r="T963" i="31"/>
  <c r="T962" i="31"/>
  <c r="T961" i="31"/>
  <c r="T960" i="31"/>
  <c r="T959" i="31"/>
  <c r="T958" i="31"/>
  <c r="T957" i="31"/>
  <c r="T956" i="31"/>
  <c r="T955" i="31"/>
  <c r="T954" i="31"/>
  <c r="T953" i="31"/>
  <c r="T952" i="31"/>
  <c r="T951" i="31"/>
  <c r="T950" i="31"/>
  <c r="T949" i="31"/>
  <c r="T948" i="31"/>
  <c r="T947" i="31"/>
  <c r="T946" i="31"/>
  <c r="T945" i="31"/>
  <c r="T944" i="31"/>
  <c r="T943" i="31"/>
  <c r="T942" i="31"/>
  <c r="T941" i="31"/>
  <c r="T940" i="31"/>
  <c r="T939" i="31"/>
  <c r="T938" i="31"/>
  <c r="T937" i="31"/>
  <c r="T936" i="31"/>
  <c r="T935" i="31"/>
  <c r="T934" i="31"/>
  <c r="T933" i="31"/>
  <c r="T932" i="31"/>
  <c r="T931" i="31"/>
  <c r="T930" i="31"/>
  <c r="T929" i="31"/>
  <c r="T928" i="31"/>
  <c r="T927" i="31"/>
  <c r="T926" i="31"/>
  <c r="T925" i="31"/>
  <c r="T924" i="31"/>
  <c r="T923" i="31"/>
  <c r="T922" i="31"/>
  <c r="T921" i="31"/>
  <c r="T920" i="31"/>
  <c r="T919" i="31"/>
  <c r="T918" i="31"/>
  <c r="T917" i="31"/>
  <c r="T916" i="31"/>
  <c r="T915" i="31"/>
  <c r="T914" i="31"/>
  <c r="T913" i="31"/>
  <c r="T912" i="31"/>
  <c r="T911" i="31"/>
  <c r="T910" i="31"/>
  <c r="T909" i="31"/>
  <c r="T908" i="31"/>
  <c r="T907" i="31"/>
  <c r="T906" i="31"/>
  <c r="T905" i="31"/>
  <c r="T904" i="31"/>
  <c r="T903" i="31"/>
  <c r="T902" i="31"/>
  <c r="T901" i="31"/>
  <c r="T900" i="31"/>
  <c r="T899" i="31"/>
  <c r="T898" i="31"/>
  <c r="T897" i="31"/>
  <c r="T896" i="31"/>
  <c r="T895" i="31"/>
  <c r="T894" i="31"/>
  <c r="T893" i="31"/>
  <c r="T892" i="31"/>
  <c r="T891" i="31"/>
  <c r="T890" i="31"/>
  <c r="T889" i="31"/>
  <c r="T888" i="31"/>
  <c r="T887" i="31"/>
  <c r="T886" i="31"/>
  <c r="T885" i="31"/>
  <c r="T884" i="31"/>
  <c r="T883" i="31"/>
  <c r="T882" i="31"/>
  <c r="T881" i="31"/>
  <c r="T880" i="31"/>
  <c r="T879" i="31"/>
  <c r="T878" i="31"/>
  <c r="T877" i="31"/>
  <c r="T876" i="31"/>
  <c r="T875" i="31"/>
  <c r="T874" i="31"/>
  <c r="T873" i="31"/>
  <c r="T872" i="31"/>
  <c r="T871" i="31"/>
  <c r="T870" i="31"/>
  <c r="T869" i="31"/>
  <c r="T868" i="31"/>
  <c r="T867" i="31"/>
  <c r="T866" i="31"/>
  <c r="T865" i="31"/>
  <c r="T864" i="31"/>
  <c r="T863" i="31"/>
  <c r="T862" i="31"/>
  <c r="T861" i="31"/>
  <c r="T860" i="31"/>
  <c r="T859" i="31"/>
  <c r="T858" i="31"/>
  <c r="T857" i="31"/>
  <c r="T856" i="31"/>
  <c r="T855" i="31"/>
  <c r="T854" i="31"/>
  <c r="T853" i="31"/>
  <c r="T852" i="31"/>
  <c r="T851" i="31"/>
  <c r="T850" i="31"/>
  <c r="T849" i="31"/>
  <c r="T848" i="31"/>
  <c r="T847" i="31"/>
  <c r="T846" i="31"/>
  <c r="T845" i="31"/>
  <c r="T844" i="31"/>
  <c r="T843" i="31"/>
  <c r="T842" i="31"/>
  <c r="T841" i="31"/>
  <c r="T840" i="31"/>
  <c r="T839" i="31"/>
  <c r="T838" i="31"/>
  <c r="T837" i="31"/>
  <c r="T836" i="31"/>
  <c r="T835" i="31"/>
  <c r="T834" i="31"/>
  <c r="T833" i="31"/>
  <c r="T832" i="31"/>
  <c r="T831" i="31"/>
  <c r="T830" i="31"/>
  <c r="T829" i="31"/>
  <c r="T828" i="31"/>
  <c r="T827" i="31"/>
  <c r="T826" i="31"/>
  <c r="T825" i="31"/>
  <c r="T824" i="31"/>
  <c r="T823" i="31"/>
  <c r="T822" i="31"/>
  <c r="T821" i="31"/>
  <c r="T820" i="31"/>
  <c r="T819" i="31"/>
  <c r="T818" i="31"/>
  <c r="T817" i="31"/>
  <c r="T816" i="31"/>
  <c r="T815" i="31"/>
  <c r="T814" i="31"/>
  <c r="T813" i="31"/>
  <c r="T812" i="31"/>
  <c r="T811" i="31"/>
  <c r="T810" i="31"/>
  <c r="T809" i="31"/>
  <c r="T808" i="31"/>
  <c r="T807" i="31"/>
  <c r="T806" i="31"/>
  <c r="T805" i="31"/>
  <c r="T804" i="31"/>
  <c r="T803" i="31"/>
  <c r="T802" i="31"/>
  <c r="T801" i="31"/>
  <c r="T800" i="31"/>
  <c r="T799" i="31"/>
  <c r="T798" i="31"/>
  <c r="T797" i="31"/>
  <c r="T796" i="31"/>
  <c r="T795" i="31"/>
  <c r="T794" i="31"/>
  <c r="T793" i="31"/>
  <c r="T792" i="31"/>
  <c r="T791" i="31"/>
  <c r="T790" i="31"/>
  <c r="T789" i="31"/>
  <c r="T788" i="31"/>
  <c r="T787" i="31"/>
  <c r="T786" i="31"/>
  <c r="T785" i="31"/>
  <c r="T784" i="31"/>
  <c r="T783" i="31"/>
  <c r="T782" i="31"/>
  <c r="T781" i="31"/>
  <c r="T780" i="31"/>
  <c r="T779" i="31"/>
  <c r="T778" i="31"/>
  <c r="T777" i="31"/>
  <c r="T776" i="31"/>
  <c r="T775" i="31"/>
  <c r="T774" i="31"/>
  <c r="T773" i="31"/>
  <c r="T772" i="31"/>
  <c r="T771" i="31"/>
  <c r="T770" i="31"/>
  <c r="T769" i="31"/>
  <c r="T768" i="31"/>
  <c r="T767" i="31"/>
  <c r="T766" i="31"/>
  <c r="T765" i="31"/>
  <c r="T764" i="31"/>
  <c r="T763" i="31"/>
  <c r="T762" i="31"/>
  <c r="T761" i="31"/>
  <c r="T760" i="31"/>
  <c r="T759" i="31"/>
  <c r="T758" i="31"/>
  <c r="T757" i="31"/>
  <c r="T756" i="31"/>
  <c r="T755" i="31"/>
  <c r="T754" i="31"/>
  <c r="T753" i="31"/>
  <c r="T752" i="31"/>
  <c r="T751" i="31"/>
  <c r="T750" i="31"/>
  <c r="T749" i="31"/>
  <c r="T748" i="31"/>
  <c r="T747" i="31"/>
  <c r="T746" i="31"/>
  <c r="T745" i="31"/>
  <c r="T744" i="31"/>
  <c r="T743" i="31"/>
  <c r="T742" i="31"/>
  <c r="T741" i="31"/>
  <c r="T740" i="31"/>
  <c r="T739" i="31"/>
  <c r="T738" i="31"/>
  <c r="T737" i="31"/>
  <c r="T736" i="31"/>
  <c r="T735" i="31"/>
  <c r="T734" i="31"/>
  <c r="T733" i="31"/>
  <c r="T732" i="31"/>
  <c r="T731" i="31"/>
  <c r="T730" i="31"/>
  <c r="T729" i="31"/>
  <c r="T728" i="31"/>
  <c r="T727" i="31"/>
  <c r="T726" i="31"/>
  <c r="T725" i="31"/>
  <c r="T724" i="31"/>
  <c r="T723" i="31"/>
  <c r="T722" i="31"/>
  <c r="T721" i="31"/>
  <c r="T720" i="31"/>
  <c r="T719" i="31"/>
  <c r="T718" i="31"/>
  <c r="T717" i="31"/>
  <c r="T716" i="31"/>
  <c r="T715" i="31"/>
  <c r="T714" i="31"/>
  <c r="T713" i="31"/>
  <c r="T712" i="31"/>
  <c r="T711" i="31"/>
  <c r="T710" i="31"/>
  <c r="T709" i="31"/>
  <c r="T708" i="31"/>
  <c r="T707" i="31"/>
  <c r="T706" i="31"/>
  <c r="T705" i="31"/>
  <c r="T704" i="31"/>
  <c r="T703" i="31"/>
  <c r="T702" i="31"/>
  <c r="T701" i="31"/>
  <c r="T700" i="31"/>
  <c r="T699" i="31"/>
  <c r="T698" i="31"/>
  <c r="T697" i="31"/>
  <c r="T696" i="31"/>
  <c r="T695" i="31"/>
  <c r="T694" i="31"/>
  <c r="T693" i="31"/>
  <c r="T692" i="31"/>
  <c r="T691" i="31"/>
  <c r="T690" i="31"/>
  <c r="T689" i="31"/>
  <c r="T688" i="31"/>
  <c r="T687" i="31"/>
  <c r="T686" i="31"/>
  <c r="T685" i="31"/>
  <c r="T684" i="31"/>
  <c r="T683" i="31"/>
  <c r="T682" i="31"/>
  <c r="T681" i="31"/>
  <c r="T680" i="31"/>
  <c r="T679" i="31"/>
  <c r="T678" i="31"/>
  <c r="T677" i="31"/>
  <c r="T676" i="31"/>
  <c r="T675" i="31"/>
  <c r="T674" i="31"/>
  <c r="T673" i="31"/>
  <c r="T672" i="31"/>
  <c r="T671" i="31"/>
  <c r="T670" i="31"/>
  <c r="T669" i="31"/>
  <c r="T668" i="31"/>
  <c r="T667" i="31"/>
  <c r="T666" i="31"/>
  <c r="T665" i="31"/>
  <c r="T664" i="31"/>
  <c r="T663" i="31"/>
  <c r="T662" i="31"/>
  <c r="T661" i="31"/>
  <c r="T660" i="31"/>
  <c r="T659" i="31"/>
  <c r="T658" i="31"/>
  <c r="T657" i="31"/>
  <c r="T656" i="31"/>
  <c r="T655" i="31"/>
  <c r="T654" i="31"/>
  <c r="T653" i="31"/>
  <c r="T652" i="31"/>
  <c r="T651" i="31"/>
  <c r="T650" i="31"/>
  <c r="T649" i="31"/>
  <c r="T648" i="31"/>
  <c r="T647" i="31"/>
  <c r="T646" i="31"/>
  <c r="T645" i="31"/>
  <c r="T644" i="31"/>
  <c r="T643" i="31"/>
  <c r="T642" i="31"/>
  <c r="T641" i="31"/>
  <c r="T640" i="31"/>
  <c r="T639" i="31"/>
  <c r="T638" i="31"/>
  <c r="T637" i="31"/>
  <c r="T636" i="31"/>
  <c r="T635" i="31"/>
  <c r="T634" i="31"/>
  <c r="T633" i="31"/>
  <c r="T632" i="31"/>
  <c r="T631" i="31"/>
  <c r="T630" i="31"/>
  <c r="T629" i="31"/>
  <c r="T628" i="31"/>
  <c r="T627" i="31"/>
  <c r="T626" i="31"/>
  <c r="T625" i="31"/>
  <c r="T624" i="31"/>
  <c r="T623" i="31"/>
  <c r="T622" i="31"/>
  <c r="T621" i="31"/>
  <c r="T620" i="31"/>
  <c r="T619" i="31"/>
  <c r="T618" i="31"/>
  <c r="T617" i="31"/>
  <c r="T616" i="31"/>
  <c r="T615" i="31"/>
  <c r="T614" i="31"/>
  <c r="T613" i="31"/>
  <c r="T612" i="31"/>
  <c r="T611" i="31"/>
  <c r="T610" i="31"/>
  <c r="T609" i="31"/>
  <c r="T608" i="31"/>
  <c r="T607" i="31"/>
  <c r="T606" i="31"/>
  <c r="T605" i="31"/>
  <c r="T604" i="31"/>
  <c r="T603" i="31"/>
  <c r="T602" i="31"/>
  <c r="T601" i="31"/>
  <c r="T600" i="31"/>
  <c r="T599" i="31"/>
  <c r="T598" i="31"/>
  <c r="T597" i="31"/>
  <c r="T596" i="31"/>
  <c r="T595" i="31"/>
  <c r="T594" i="31"/>
  <c r="T593" i="31"/>
  <c r="T592" i="31"/>
  <c r="T591" i="31"/>
  <c r="T590" i="31"/>
  <c r="T589" i="31"/>
  <c r="T588" i="31"/>
  <c r="T587" i="31"/>
  <c r="T586" i="31"/>
  <c r="T585" i="31"/>
  <c r="T584" i="31"/>
  <c r="T583" i="31"/>
  <c r="T582" i="31"/>
  <c r="T581" i="31"/>
  <c r="T580" i="31"/>
  <c r="T579" i="31"/>
  <c r="T578" i="31"/>
  <c r="T577" i="31"/>
  <c r="T576" i="31"/>
  <c r="T575" i="31"/>
  <c r="T574" i="31"/>
  <c r="T573" i="31"/>
  <c r="T572" i="31"/>
  <c r="T571" i="31"/>
  <c r="T570" i="31"/>
  <c r="T569" i="31"/>
  <c r="T568" i="31"/>
  <c r="T567" i="31"/>
  <c r="T566" i="31"/>
  <c r="T565" i="31"/>
  <c r="T564" i="31"/>
  <c r="T563" i="31"/>
  <c r="T562" i="31"/>
  <c r="T561" i="31"/>
  <c r="T560" i="31"/>
  <c r="T559" i="31"/>
  <c r="T558" i="31"/>
  <c r="T557" i="31"/>
  <c r="T556" i="31"/>
  <c r="T555" i="31"/>
  <c r="T554" i="31"/>
  <c r="T553" i="31"/>
  <c r="T552" i="31"/>
  <c r="T551" i="31"/>
  <c r="T550" i="31"/>
  <c r="T549" i="31"/>
  <c r="T548" i="31"/>
  <c r="T547" i="31"/>
  <c r="T546" i="31"/>
  <c r="T545" i="31"/>
  <c r="T544" i="31"/>
  <c r="T543" i="31"/>
  <c r="T542" i="31"/>
  <c r="T541" i="31"/>
  <c r="T540" i="31"/>
  <c r="T539" i="31"/>
  <c r="T538" i="31"/>
  <c r="T537" i="31"/>
  <c r="T536" i="31"/>
  <c r="T535" i="31"/>
  <c r="T534" i="31"/>
  <c r="T533" i="31"/>
  <c r="T532" i="31"/>
  <c r="T531" i="31"/>
  <c r="T530" i="31"/>
  <c r="T529" i="31"/>
  <c r="T528" i="31"/>
  <c r="T527" i="31"/>
  <c r="T526" i="31"/>
  <c r="T525" i="31"/>
  <c r="T524" i="31"/>
  <c r="T523" i="31"/>
  <c r="T522" i="31"/>
  <c r="T521" i="31"/>
  <c r="T520" i="31"/>
  <c r="T519" i="31"/>
  <c r="T518" i="31"/>
  <c r="T517" i="31"/>
  <c r="T516" i="31"/>
  <c r="T515" i="31"/>
  <c r="T514" i="31"/>
  <c r="T513" i="31"/>
  <c r="T512" i="31"/>
  <c r="T511" i="31"/>
  <c r="T510" i="31"/>
  <c r="T509" i="31"/>
  <c r="T508" i="31"/>
  <c r="T507" i="31"/>
  <c r="T506" i="31"/>
  <c r="T505" i="31"/>
  <c r="T504" i="31"/>
  <c r="T503" i="31"/>
  <c r="T502" i="31"/>
  <c r="T501" i="31"/>
  <c r="T500" i="31"/>
  <c r="T499" i="31"/>
  <c r="T498" i="31"/>
  <c r="T497" i="31"/>
  <c r="T496" i="31"/>
  <c r="T495" i="31"/>
  <c r="T494" i="31"/>
  <c r="T493" i="31"/>
  <c r="T492" i="31"/>
  <c r="T491" i="31"/>
  <c r="T490" i="31"/>
  <c r="T489" i="31"/>
  <c r="T488" i="31"/>
  <c r="T487" i="31"/>
  <c r="T486" i="31"/>
  <c r="T485" i="31"/>
  <c r="T484" i="31"/>
  <c r="T483" i="31"/>
  <c r="T482" i="31"/>
  <c r="T481" i="31"/>
  <c r="T480" i="31"/>
  <c r="T479" i="31"/>
  <c r="T478" i="31"/>
  <c r="T477" i="31"/>
  <c r="T476" i="31"/>
  <c r="T475" i="31"/>
  <c r="T474" i="31"/>
  <c r="T473" i="31"/>
  <c r="T472" i="31"/>
  <c r="T471" i="31"/>
  <c r="T470" i="31"/>
  <c r="T469" i="31"/>
  <c r="T468" i="31"/>
  <c r="T467" i="31"/>
  <c r="T466" i="31"/>
  <c r="T465" i="31"/>
  <c r="T464" i="31"/>
  <c r="T463" i="31"/>
  <c r="T462" i="31"/>
  <c r="T461" i="31"/>
  <c r="T460" i="31"/>
  <c r="T459" i="31"/>
  <c r="T458" i="31"/>
  <c r="T457" i="31"/>
  <c r="T456" i="31"/>
  <c r="T455" i="31"/>
  <c r="T454" i="31"/>
  <c r="T453" i="31"/>
  <c r="T452" i="31"/>
  <c r="T451" i="31"/>
  <c r="T450" i="31"/>
  <c r="T449" i="31"/>
  <c r="T448" i="31"/>
  <c r="T447" i="31"/>
  <c r="T446" i="31"/>
  <c r="T445" i="31"/>
  <c r="T444" i="31"/>
  <c r="T443" i="31"/>
  <c r="T442" i="31"/>
  <c r="T441" i="31"/>
  <c r="T440" i="31"/>
  <c r="T439" i="31"/>
  <c r="T438" i="31"/>
  <c r="T437" i="31"/>
  <c r="T436" i="31"/>
  <c r="T435" i="31"/>
  <c r="T434" i="31"/>
  <c r="T433" i="31"/>
  <c r="T432" i="31"/>
  <c r="T431" i="31"/>
  <c r="T430" i="31"/>
  <c r="T429" i="31"/>
  <c r="T428" i="31"/>
  <c r="T427" i="31"/>
  <c r="T426" i="31"/>
  <c r="T425" i="31"/>
  <c r="T424" i="31"/>
  <c r="T423" i="31"/>
  <c r="T422" i="31"/>
  <c r="T421" i="31"/>
  <c r="T420" i="31"/>
  <c r="T419" i="31"/>
  <c r="T418" i="31"/>
  <c r="T417" i="31"/>
  <c r="T416" i="31"/>
  <c r="T415" i="31"/>
  <c r="T414" i="31"/>
  <c r="T413" i="31"/>
  <c r="T412" i="31"/>
  <c r="T411" i="31"/>
  <c r="T410" i="31"/>
  <c r="T409" i="31"/>
  <c r="T408" i="31"/>
  <c r="T407" i="31"/>
  <c r="T406" i="31"/>
  <c r="T405" i="31"/>
  <c r="T404" i="31"/>
  <c r="T403" i="31"/>
  <c r="T402" i="31"/>
  <c r="T401" i="31"/>
  <c r="T400" i="31"/>
  <c r="T399" i="31"/>
  <c r="T398" i="31"/>
  <c r="T397" i="31"/>
  <c r="T396" i="31"/>
  <c r="T395" i="31"/>
  <c r="T394" i="31"/>
  <c r="T393" i="31"/>
  <c r="T392" i="31"/>
  <c r="T391" i="31"/>
  <c r="T390" i="31"/>
  <c r="T389" i="31"/>
  <c r="T388" i="31"/>
  <c r="T387" i="31"/>
  <c r="T386" i="31"/>
  <c r="T385" i="31"/>
  <c r="T384" i="31"/>
  <c r="T383" i="31"/>
  <c r="T382" i="31"/>
  <c r="T381" i="31"/>
  <c r="T380" i="31"/>
  <c r="T379" i="31"/>
  <c r="T378" i="31"/>
  <c r="T377" i="31"/>
  <c r="T376" i="31"/>
  <c r="T375" i="31"/>
  <c r="T374" i="31"/>
  <c r="T373" i="31"/>
  <c r="T372" i="31"/>
  <c r="T371" i="31"/>
  <c r="T370" i="31"/>
  <c r="T369" i="31"/>
  <c r="T368" i="31"/>
  <c r="T367" i="31"/>
  <c r="T366" i="31"/>
  <c r="T365" i="31"/>
  <c r="T364" i="31"/>
  <c r="T363" i="31"/>
  <c r="T362" i="31"/>
  <c r="T361" i="31"/>
  <c r="T360" i="31"/>
  <c r="T359" i="31"/>
  <c r="T358" i="31"/>
  <c r="T357" i="31"/>
  <c r="T356" i="31"/>
  <c r="T355" i="31"/>
  <c r="T354" i="31"/>
  <c r="T353" i="31"/>
  <c r="T352" i="31"/>
  <c r="T351" i="31"/>
  <c r="T350" i="31"/>
  <c r="T349" i="31"/>
  <c r="T348" i="31"/>
  <c r="T347" i="31"/>
  <c r="T346" i="31"/>
  <c r="T345" i="31"/>
  <c r="T344" i="31"/>
  <c r="T343" i="31"/>
  <c r="T342" i="31"/>
  <c r="T341" i="31"/>
  <c r="T340" i="31"/>
  <c r="T339" i="31"/>
  <c r="T338" i="31"/>
  <c r="T337" i="31"/>
  <c r="T336" i="31"/>
  <c r="T335" i="31"/>
  <c r="T334" i="31"/>
  <c r="T333" i="31"/>
  <c r="T332" i="31"/>
  <c r="T331" i="31"/>
  <c r="T330" i="31"/>
  <c r="T329" i="31"/>
  <c r="T328" i="31"/>
  <c r="T327" i="31"/>
  <c r="T326" i="31"/>
  <c r="T325" i="31"/>
  <c r="T324" i="31"/>
  <c r="T323" i="31"/>
  <c r="T322" i="31"/>
  <c r="T321" i="31"/>
  <c r="T320" i="31"/>
  <c r="T319" i="31"/>
  <c r="T318" i="31"/>
  <c r="T317" i="31"/>
  <c r="T316" i="31"/>
  <c r="T315" i="31"/>
  <c r="T314" i="31"/>
  <c r="T313" i="31"/>
  <c r="T312" i="31"/>
  <c r="T311" i="31"/>
  <c r="T310" i="31"/>
  <c r="T309" i="31"/>
  <c r="T308" i="31"/>
  <c r="T307" i="31"/>
  <c r="T306" i="31"/>
  <c r="T305" i="31"/>
  <c r="T304" i="31"/>
  <c r="T303" i="31"/>
  <c r="T302" i="31"/>
  <c r="T301" i="31"/>
  <c r="T300" i="31"/>
  <c r="T299" i="31"/>
  <c r="T298" i="31"/>
  <c r="T297" i="31"/>
  <c r="T296" i="31"/>
  <c r="T295" i="31"/>
  <c r="T294" i="31"/>
  <c r="T293" i="31"/>
  <c r="T292" i="31"/>
  <c r="T291" i="31"/>
  <c r="T290" i="31"/>
  <c r="T289" i="31"/>
  <c r="T288" i="31"/>
  <c r="T287" i="31"/>
  <c r="T286" i="31"/>
  <c r="T285" i="31"/>
  <c r="T284" i="31"/>
  <c r="T283" i="31"/>
  <c r="T282" i="31"/>
  <c r="T281" i="31"/>
  <c r="T280" i="31"/>
  <c r="T279" i="31"/>
  <c r="T278" i="31"/>
  <c r="T277" i="31"/>
  <c r="T276" i="31"/>
  <c r="T275" i="31"/>
  <c r="T274" i="31"/>
  <c r="T273" i="31"/>
  <c r="T272" i="31"/>
  <c r="T271" i="31"/>
  <c r="T270" i="31"/>
  <c r="T269" i="31"/>
  <c r="T268" i="31"/>
  <c r="T267" i="31"/>
  <c r="T266" i="31"/>
  <c r="T265" i="31"/>
  <c r="T264" i="31"/>
  <c r="T263" i="31"/>
  <c r="T262" i="31"/>
  <c r="T261" i="31"/>
  <c r="T260" i="31"/>
  <c r="T259" i="31"/>
  <c r="T258" i="31"/>
  <c r="T257" i="31"/>
  <c r="T256" i="31"/>
  <c r="T255" i="31"/>
  <c r="T254" i="31"/>
  <c r="T253" i="31"/>
  <c r="T252" i="31"/>
  <c r="T251" i="31"/>
  <c r="T250" i="31"/>
  <c r="T249" i="31"/>
  <c r="T248" i="31"/>
  <c r="T247" i="31"/>
  <c r="T246" i="31"/>
  <c r="T245" i="31"/>
  <c r="T244" i="31"/>
  <c r="T243" i="31"/>
  <c r="T242" i="31"/>
  <c r="T241" i="31"/>
  <c r="T240" i="31"/>
  <c r="T239" i="31"/>
  <c r="T238" i="31"/>
  <c r="T237" i="31"/>
  <c r="T236" i="31"/>
  <c r="T235" i="31"/>
  <c r="T234" i="31"/>
  <c r="T233" i="31"/>
  <c r="T232" i="31"/>
  <c r="T231" i="31"/>
  <c r="T230" i="31"/>
  <c r="T229" i="31"/>
  <c r="T228" i="31"/>
  <c r="T227" i="31"/>
  <c r="T226" i="31"/>
  <c r="T225" i="31"/>
  <c r="T224" i="31"/>
  <c r="T223" i="31"/>
  <c r="T222" i="31"/>
  <c r="T221" i="31"/>
  <c r="T220" i="31"/>
  <c r="T219" i="31"/>
  <c r="T218" i="31"/>
  <c r="T217" i="31"/>
  <c r="T216" i="31"/>
  <c r="T215" i="31"/>
  <c r="T214" i="31"/>
  <c r="T213" i="31"/>
  <c r="T212" i="31"/>
  <c r="T211" i="31"/>
  <c r="T210" i="31"/>
  <c r="T209" i="31"/>
  <c r="T208" i="31"/>
  <c r="T207" i="31"/>
  <c r="T206" i="31"/>
  <c r="T205" i="31"/>
  <c r="T204" i="31"/>
  <c r="T203" i="31"/>
  <c r="T202" i="31"/>
  <c r="T201" i="31"/>
  <c r="T200" i="31"/>
  <c r="T199" i="31"/>
  <c r="T198" i="31"/>
  <c r="T197" i="31"/>
  <c r="T196" i="31"/>
  <c r="T195" i="31"/>
  <c r="T194" i="31"/>
  <c r="T193" i="31"/>
  <c r="T192" i="31"/>
  <c r="T191" i="31"/>
  <c r="T190" i="31"/>
  <c r="T189" i="31"/>
  <c r="T188" i="31"/>
  <c r="T187" i="31"/>
  <c r="T186" i="31"/>
  <c r="T185" i="31"/>
  <c r="T184" i="31"/>
  <c r="T183" i="31"/>
  <c r="T182" i="31"/>
  <c r="T181" i="31"/>
  <c r="T180" i="31"/>
  <c r="T179" i="31"/>
  <c r="T178" i="31"/>
  <c r="T177" i="31"/>
  <c r="T176" i="31"/>
  <c r="T175" i="31"/>
  <c r="T174" i="31"/>
  <c r="T173" i="31"/>
  <c r="T172" i="31"/>
  <c r="T171" i="31"/>
  <c r="T170" i="31"/>
  <c r="T169" i="31"/>
  <c r="T168" i="31"/>
  <c r="T167" i="31"/>
  <c r="T166" i="31"/>
  <c r="T165" i="31"/>
  <c r="T164" i="31"/>
  <c r="T163" i="31"/>
  <c r="T162" i="31"/>
  <c r="T161" i="31"/>
  <c r="T160" i="31"/>
  <c r="T159" i="31"/>
  <c r="T158" i="31"/>
  <c r="T157" i="31"/>
  <c r="T156" i="31"/>
  <c r="T155" i="31"/>
  <c r="T154" i="31"/>
  <c r="T153" i="31"/>
  <c r="T152" i="31"/>
  <c r="T151" i="31"/>
  <c r="T150" i="31"/>
  <c r="T149" i="31"/>
  <c r="T148" i="31"/>
  <c r="T147" i="31"/>
  <c r="T146" i="31"/>
  <c r="T145" i="31"/>
  <c r="T144" i="31"/>
  <c r="T143" i="31"/>
  <c r="T142" i="31"/>
  <c r="T141" i="31"/>
  <c r="T140" i="31"/>
  <c r="T139" i="31"/>
  <c r="T138" i="31"/>
  <c r="T137" i="31"/>
  <c r="T136" i="31"/>
  <c r="T135" i="31"/>
  <c r="T134" i="31"/>
  <c r="T133" i="31"/>
  <c r="T132" i="31"/>
  <c r="T131" i="31"/>
  <c r="T130" i="31"/>
  <c r="T129" i="31"/>
  <c r="T128" i="31"/>
  <c r="T127" i="31"/>
  <c r="T126" i="31"/>
  <c r="T125" i="31"/>
  <c r="T124" i="31"/>
  <c r="T123" i="31"/>
  <c r="T122" i="31"/>
  <c r="T121" i="31"/>
  <c r="T120" i="31"/>
  <c r="T119" i="31"/>
  <c r="T118" i="31"/>
  <c r="T117" i="31"/>
  <c r="T116" i="31"/>
  <c r="T115" i="31"/>
  <c r="T114" i="31"/>
  <c r="T113" i="31"/>
  <c r="T112" i="31"/>
  <c r="T111" i="31"/>
  <c r="T110" i="31"/>
  <c r="T109" i="31"/>
  <c r="T108" i="31"/>
  <c r="T107" i="31"/>
  <c r="T106" i="31"/>
  <c r="T105" i="31"/>
  <c r="T104" i="31"/>
  <c r="T103" i="31"/>
  <c r="T102" i="31"/>
  <c r="T101" i="31"/>
  <c r="T100" i="31"/>
  <c r="T99" i="31"/>
  <c r="T98" i="31"/>
  <c r="T97" i="31"/>
  <c r="T96" i="31"/>
  <c r="T95" i="31"/>
  <c r="T94" i="31"/>
  <c r="T93" i="31"/>
  <c r="T92" i="31"/>
  <c r="T91" i="31"/>
  <c r="T90" i="31"/>
  <c r="T89" i="31"/>
  <c r="T88" i="31"/>
  <c r="T87" i="31"/>
  <c r="T86" i="31"/>
  <c r="T85" i="31"/>
  <c r="T84" i="31"/>
  <c r="T83" i="31"/>
  <c r="T82" i="31"/>
  <c r="T81" i="31"/>
  <c r="T80" i="31"/>
  <c r="T79" i="31"/>
  <c r="T78" i="31"/>
  <c r="T77" i="31"/>
  <c r="T76" i="31"/>
  <c r="T75" i="31"/>
  <c r="T74" i="31"/>
  <c r="T73" i="31"/>
  <c r="T72" i="31"/>
  <c r="K102" i="54"/>
  <c r="J102" i="54"/>
  <c r="K101" i="54"/>
  <c r="J101" i="54"/>
  <c r="K100" i="54"/>
  <c r="J100" i="54"/>
  <c r="K99" i="54"/>
  <c r="J99" i="54"/>
  <c r="K98" i="54"/>
  <c r="J98" i="54"/>
  <c r="K97" i="54"/>
  <c r="J97" i="54"/>
  <c r="K96" i="54"/>
  <c r="J96" i="54"/>
  <c r="K95" i="54"/>
  <c r="J95" i="54"/>
  <c r="K94" i="54"/>
  <c r="J94" i="54"/>
  <c r="K93" i="54"/>
  <c r="J93" i="54"/>
  <c r="K92" i="54"/>
  <c r="J92" i="54"/>
  <c r="K91" i="54"/>
  <c r="J91" i="54"/>
  <c r="K90" i="54"/>
  <c r="J90" i="54"/>
  <c r="K89" i="54"/>
  <c r="J89" i="54"/>
  <c r="K88" i="54"/>
  <c r="J88" i="54"/>
  <c r="K87" i="54"/>
  <c r="J87" i="54"/>
  <c r="K86" i="54"/>
  <c r="J86" i="54"/>
  <c r="K85" i="54"/>
  <c r="J85" i="54"/>
  <c r="K84" i="54"/>
  <c r="J84" i="54"/>
  <c r="K83" i="54"/>
  <c r="J83" i="54"/>
  <c r="K82" i="54"/>
  <c r="J82" i="54"/>
  <c r="K81" i="54"/>
  <c r="J81" i="54"/>
  <c r="K80" i="54"/>
  <c r="J80" i="54"/>
  <c r="K79" i="54"/>
  <c r="J79" i="54"/>
  <c r="K78" i="54"/>
  <c r="J78" i="54"/>
  <c r="K77" i="54"/>
  <c r="J77" i="54"/>
  <c r="K76" i="54"/>
  <c r="J76" i="54"/>
  <c r="K75" i="54"/>
  <c r="J75" i="54"/>
  <c r="K74" i="54"/>
  <c r="J74" i="54"/>
  <c r="K73" i="54"/>
  <c r="J73" i="54"/>
  <c r="K72" i="54"/>
  <c r="J72" i="54"/>
  <c r="K71" i="54"/>
  <c r="J71" i="54"/>
  <c r="K70" i="54"/>
  <c r="J70" i="54"/>
  <c r="K69" i="54"/>
  <c r="J69" i="54"/>
  <c r="K68" i="54"/>
  <c r="J68" i="54"/>
  <c r="K67" i="54"/>
  <c r="J67" i="54"/>
  <c r="K66" i="54"/>
  <c r="J66" i="54"/>
  <c r="K65" i="54"/>
  <c r="J65" i="54"/>
  <c r="K64" i="54"/>
  <c r="J64" i="54"/>
  <c r="K63" i="54"/>
  <c r="J63" i="54"/>
  <c r="K62" i="54"/>
  <c r="J62" i="54"/>
  <c r="K61" i="54"/>
  <c r="J61" i="54"/>
  <c r="K60" i="54"/>
  <c r="J60" i="54"/>
  <c r="K59" i="54"/>
  <c r="J59" i="54"/>
  <c r="K58" i="54"/>
  <c r="J58" i="54"/>
  <c r="K57" i="54"/>
  <c r="J57" i="54"/>
  <c r="K56" i="54"/>
  <c r="J56" i="54"/>
  <c r="K55" i="54"/>
  <c r="J55" i="54"/>
  <c r="K54" i="54"/>
  <c r="J54" i="54"/>
  <c r="K53" i="54"/>
  <c r="J53" i="54"/>
  <c r="K52" i="54"/>
  <c r="J52" i="54"/>
  <c r="K51" i="54"/>
  <c r="J51" i="54"/>
  <c r="K50" i="54"/>
  <c r="J50" i="54"/>
  <c r="K49" i="54"/>
  <c r="J49" i="54"/>
  <c r="K48" i="54"/>
  <c r="J48" i="54"/>
  <c r="K47" i="54"/>
  <c r="J47" i="54"/>
  <c r="K46" i="54"/>
  <c r="J46" i="54"/>
  <c r="K45" i="54"/>
  <c r="J45" i="54"/>
  <c r="K44" i="54"/>
  <c r="J44" i="54"/>
  <c r="K43" i="54"/>
  <c r="J43" i="54"/>
  <c r="K42" i="54"/>
  <c r="J42" i="54"/>
  <c r="K41" i="54"/>
  <c r="J41" i="54"/>
  <c r="K40" i="54"/>
  <c r="J40" i="54"/>
  <c r="K39" i="54"/>
  <c r="J39" i="54"/>
  <c r="K38" i="54"/>
  <c r="J38" i="54"/>
  <c r="K37" i="54"/>
  <c r="J37" i="54"/>
  <c r="K36" i="54"/>
  <c r="J36" i="54"/>
  <c r="K35" i="54"/>
  <c r="J35" i="54"/>
  <c r="K34" i="54"/>
  <c r="J34" i="54"/>
  <c r="K33" i="54"/>
  <c r="J33" i="54"/>
  <c r="K32" i="54"/>
  <c r="J32" i="54"/>
  <c r="K31" i="54"/>
  <c r="J31" i="54"/>
  <c r="K30" i="54"/>
  <c r="J30" i="54"/>
  <c r="K29" i="54"/>
  <c r="J29" i="54"/>
  <c r="K28" i="54"/>
  <c r="J28" i="54"/>
  <c r="K27" i="54"/>
  <c r="J27" i="54"/>
  <c r="K26" i="54"/>
  <c r="J26" i="54"/>
  <c r="K25" i="54"/>
  <c r="J25" i="54"/>
  <c r="K24" i="54"/>
  <c r="J24" i="54"/>
  <c r="K23" i="54"/>
  <c r="J23" i="54"/>
  <c r="K22" i="54"/>
  <c r="J22" i="54"/>
  <c r="K21" i="54"/>
  <c r="J21" i="54"/>
  <c r="K20" i="54"/>
  <c r="J20" i="54"/>
  <c r="K19" i="54"/>
  <c r="J19" i="54"/>
  <c r="K18" i="54"/>
  <c r="J18" i="54"/>
  <c r="K17" i="54"/>
  <c r="J17" i="54"/>
  <c r="K16" i="54"/>
  <c r="J16" i="54"/>
  <c r="K15" i="54"/>
  <c r="J15" i="54"/>
  <c r="K14" i="54"/>
  <c r="J14" i="54"/>
  <c r="K13" i="54"/>
  <c r="J13" i="54"/>
  <c r="K12" i="54"/>
  <c r="J12" i="54"/>
  <c r="K11" i="54"/>
  <c r="J11" i="54"/>
  <c r="K10" i="54"/>
  <c r="J10" i="54"/>
  <c r="K9" i="54"/>
  <c r="J9" i="54"/>
  <c r="K8" i="54"/>
  <c r="J8" i="54"/>
  <c r="K7" i="54"/>
  <c r="J7" i="54"/>
  <c r="K6" i="54"/>
  <c r="J6" i="54"/>
  <c r="K5" i="54"/>
  <c r="J5" i="54"/>
  <c r="K4" i="54"/>
  <c r="J4" i="54"/>
  <c r="K3" i="54"/>
  <c r="J3" i="54"/>
  <c r="K2" i="54"/>
  <c r="J2" i="54"/>
  <c r="K102" i="32"/>
  <c r="J102" i="32"/>
  <c r="K101" i="32"/>
  <c r="J101" i="32"/>
  <c r="K100" i="32"/>
  <c r="J100" i="32"/>
  <c r="K99" i="32"/>
  <c r="J99" i="32"/>
  <c r="K98" i="32"/>
  <c r="J98" i="32"/>
  <c r="K97" i="32"/>
  <c r="J97" i="32"/>
  <c r="K96" i="32"/>
  <c r="J96" i="32"/>
  <c r="K95" i="32"/>
  <c r="J95" i="32"/>
  <c r="K94" i="32"/>
  <c r="J94" i="32"/>
  <c r="K93" i="32"/>
  <c r="J93" i="32"/>
  <c r="K92" i="32"/>
  <c r="J92" i="32"/>
  <c r="K91" i="32"/>
  <c r="J91" i="32"/>
  <c r="K90" i="32"/>
  <c r="J90" i="32"/>
  <c r="K89" i="32"/>
  <c r="J89" i="32"/>
  <c r="K88" i="32"/>
  <c r="J88" i="32"/>
  <c r="K87" i="32"/>
  <c r="J87" i="32"/>
  <c r="K86" i="32"/>
  <c r="J86" i="32"/>
  <c r="K85" i="32"/>
  <c r="J85" i="32"/>
  <c r="K84" i="32"/>
  <c r="J84" i="32"/>
  <c r="K83" i="32"/>
  <c r="J83" i="32"/>
  <c r="K82" i="32"/>
  <c r="J82" i="32"/>
  <c r="K81" i="32"/>
  <c r="J81" i="32"/>
  <c r="K80" i="32"/>
  <c r="J80" i="32"/>
  <c r="K79" i="32"/>
  <c r="J79" i="32"/>
  <c r="K78" i="32"/>
  <c r="J78" i="32"/>
  <c r="K77" i="32"/>
  <c r="J77" i="32"/>
  <c r="K76" i="32"/>
  <c r="J76" i="32"/>
  <c r="K75" i="32"/>
  <c r="J75" i="32"/>
  <c r="K74" i="32"/>
  <c r="J74" i="32"/>
  <c r="K73" i="32"/>
  <c r="J73" i="32"/>
  <c r="K72" i="32"/>
  <c r="J72" i="32"/>
  <c r="K71" i="32"/>
  <c r="J71" i="32"/>
  <c r="K70" i="32"/>
  <c r="J70" i="32"/>
  <c r="K69" i="32"/>
  <c r="J69" i="32"/>
  <c r="K68" i="32"/>
  <c r="J68" i="32"/>
  <c r="K67" i="32"/>
  <c r="J67" i="32"/>
  <c r="K66" i="32"/>
  <c r="J66" i="32"/>
  <c r="K65" i="32"/>
  <c r="J65" i="32"/>
  <c r="K64" i="32"/>
  <c r="J64" i="32"/>
  <c r="K63" i="32"/>
  <c r="J63" i="32"/>
  <c r="K62" i="32"/>
  <c r="J62" i="32"/>
  <c r="K61" i="32"/>
  <c r="J61" i="32"/>
  <c r="K60" i="32"/>
  <c r="J60" i="32"/>
  <c r="K59" i="32"/>
  <c r="J59" i="32"/>
  <c r="K58" i="32"/>
  <c r="J58" i="32"/>
  <c r="K57" i="32"/>
  <c r="J57" i="32"/>
  <c r="K56" i="32"/>
  <c r="J56" i="32"/>
  <c r="K55" i="32"/>
  <c r="J55" i="32"/>
  <c r="K54" i="32"/>
  <c r="J54" i="32"/>
  <c r="K53" i="32"/>
  <c r="J53" i="32"/>
  <c r="K52" i="32"/>
  <c r="J52" i="32"/>
  <c r="K51" i="32"/>
  <c r="J51" i="32"/>
  <c r="K50" i="32"/>
  <c r="J50" i="32"/>
  <c r="K49" i="32"/>
  <c r="J49" i="32"/>
  <c r="K48" i="32"/>
  <c r="J48" i="32"/>
  <c r="K47" i="32"/>
  <c r="J47" i="32"/>
  <c r="K46" i="32"/>
  <c r="J46" i="32"/>
  <c r="K45" i="32"/>
  <c r="J45" i="32"/>
  <c r="K44" i="32"/>
  <c r="J44" i="32"/>
  <c r="K43" i="32"/>
  <c r="J43" i="32"/>
  <c r="K42" i="32"/>
  <c r="J42" i="32"/>
  <c r="K41" i="32"/>
  <c r="J41" i="32"/>
  <c r="K40" i="32"/>
  <c r="J40" i="32"/>
  <c r="K39" i="32"/>
  <c r="J39" i="32"/>
  <c r="K38" i="32"/>
  <c r="J38" i="32"/>
  <c r="K37" i="32"/>
  <c r="J37" i="32"/>
  <c r="K36" i="32"/>
  <c r="J36" i="32"/>
  <c r="K35" i="32"/>
  <c r="J35" i="32"/>
  <c r="K34" i="32"/>
  <c r="J34" i="32"/>
  <c r="K33" i="32"/>
  <c r="J33" i="32"/>
  <c r="K32" i="32"/>
  <c r="J32" i="32"/>
  <c r="K31" i="32"/>
  <c r="J31" i="32"/>
  <c r="K30" i="32"/>
  <c r="J30" i="32"/>
  <c r="K29" i="32"/>
  <c r="J29" i="32"/>
  <c r="K28" i="32"/>
  <c r="J28" i="32"/>
  <c r="K27" i="32"/>
  <c r="J27" i="32"/>
  <c r="K26" i="32"/>
  <c r="J26" i="32"/>
  <c r="K25" i="32"/>
  <c r="J25" i="32"/>
  <c r="K24" i="32"/>
  <c r="J24" i="32"/>
  <c r="K23" i="32"/>
  <c r="J23" i="32"/>
  <c r="K22" i="32"/>
  <c r="J22" i="32"/>
  <c r="K21" i="32"/>
  <c r="J21" i="32"/>
  <c r="K20" i="32"/>
  <c r="J20" i="32"/>
  <c r="K19" i="32"/>
  <c r="J19" i="32"/>
  <c r="K18" i="32"/>
  <c r="J18" i="32"/>
  <c r="K17" i="32"/>
  <c r="J17" i="32"/>
  <c r="K16" i="32"/>
  <c r="J16" i="32"/>
  <c r="K15" i="32"/>
  <c r="J15" i="32"/>
  <c r="K14" i="32"/>
  <c r="J14" i="32"/>
  <c r="K13" i="32"/>
  <c r="J13" i="32"/>
  <c r="K12" i="32"/>
  <c r="J12" i="32"/>
  <c r="K11" i="32"/>
  <c r="J11" i="32"/>
  <c r="K10" i="32"/>
  <c r="J10" i="32"/>
  <c r="K9" i="32"/>
  <c r="J9" i="32"/>
  <c r="K8" i="32"/>
  <c r="J8" i="32"/>
  <c r="K7" i="32"/>
  <c r="J7" i="32"/>
  <c r="K6" i="32"/>
  <c r="J6" i="32"/>
  <c r="K5" i="32"/>
  <c r="J5" i="32"/>
  <c r="K4" i="32"/>
  <c r="J4" i="32"/>
  <c r="K3" i="32"/>
  <c r="J3" i="32"/>
  <c r="K2" i="32"/>
  <c r="J2" i="32"/>
  <c r="K102" i="23"/>
  <c r="J102" i="23"/>
  <c r="K101" i="23"/>
  <c r="J101" i="23"/>
  <c r="K100" i="23"/>
  <c r="J100" i="23"/>
  <c r="K99" i="23"/>
  <c r="J99" i="23"/>
  <c r="K98" i="23"/>
  <c r="J98" i="23"/>
  <c r="K97" i="23"/>
  <c r="J97" i="23"/>
  <c r="K96" i="23"/>
  <c r="J96" i="23"/>
  <c r="K95" i="23"/>
  <c r="J95" i="23"/>
  <c r="K94" i="23"/>
  <c r="J94" i="23"/>
  <c r="K93" i="23"/>
  <c r="J93" i="23"/>
  <c r="K92" i="23"/>
  <c r="J92" i="23"/>
  <c r="K91" i="23"/>
  <c r="J91" i="23"/>
  <c r="K90" i="23"/>
  <c r="J90" i="23"/>
  <c r="K89" i="23"/>
  <c r="J89" i="23"/>
  <c r="K88" i="23"/>
  <c r="J88" i="23"/>
  <c r="K87" i="23"/>
  <c r="J87" i="23"/>
  <c r="K86" i="23"/>
  <c r="J86" i="23"/>
  <c r="K85" i="23"/>
  <c r="J85" i="23"/>
  <c r="K84" i="23"/>
  <c r="J84" i="23"/>
  <c r="K83" i="23"/>
  <c r="J83" i="23"/>
  <c r="K82" i="23"/>
  <c r="J82" i="23"/>
  <c r="K81" i="23"/>
  <c r="J81" i="23"/>
  <c r="K80" i="23"/>
  <c r="J80" i="23"/>
  <c r="K79" i="23"/>
  <c r="J79" i="23"/>
  <c r="K78" i="23"/>
  <c r="J78" i="23"/>
  <c r="K77" i="23"/>
  <c r="J77" i="23"/>
  <c r="K76" i="23"/>
  <c r="J76" i="23"/>
  <c r="K75" i="23"/>
  <c r="J75" i="23"/>
  <c r="K74" i="23"/>
  <c r="J74" i="23"/>
  <c r="K73" i="23"/>
  <c r="J73" i="23"/>
  <c r="K72" i="23"/>
  <c r="J72" i="23"/>
  <c r="K71" i="23"/>
  <c r="J71" i="23"/>
  <c r="K70" i="23"/>
  <c r="J70" i="23"/>
  <c r="K69" i="23"/>
  <c r="J69" i="23"/>
  <c r="K68" i="23"/>
  <c r="J68" i="23"/>
  <c r="K67" i="23"/>
  <c r="J67" i="23"/>
  <c r="K66" i="23"/>
  <c r="J66" i="23"/>
  <c r="K65" i="23"/>
  <c r="J65" i="23"/>
  <c r="K64" i="23"/>
  <c r="J64" i="23"/>
  <c r="K63" i="23"/>
  <c r="J63" i="23"/>
  <c r="K62" i="23"/>
  <c r="J62" i="23"/>
  <c r="K61" i="23"/>
  <c r="J61" i="23"/>
  <c r="K60" i="23"/>
  <c r="J60" i="23"/>
  <c r="K59" i="23"/>
  <c r="J59" i="23"/>
  <c r="K58" i="23"/>
  <c r="J58" i="23"/>
  <c r="K57" i="23"/>
  <c r="J57" i="23"/>
  <c r="K56" i="23"/>
  <c r="J56" i="23"/>
  <c r="K55" i="23"/>
  <c r="J55" i="23"/>
  <c r="K54" i="23"/>
  <c r="J54" i="23"/>
  <c r="K53" i="23"/>
  <c r="J53" i="23"/>
  <c r="K52" i="23"/>
  <c r="J52" i="23"/>
  <c r="K51" i="23"/>
  <c r="J51" i="23"/>
  <c r="K50" i="23"/>
  <c r="J50" i="23"/>
  <c r="K49" i="23"/>
  <c r="J49" i="23"/>
  <c r="K48" i="23"/>
  <c r="J48" i="23"/>
  <c r="K47" i="23"/>
  <c r="J47" i="23"/>
  <c r="K46" i="23"/>
  <c r="J46" i="23"/>
  <c r="K45" i="23"/>
  <c r="J45" i="23"/>
  <c r="K44" i="23"/>
  <c r="J44" i="23"/>
  <c r="K43" i="23"/>
  <c r="J43" i="23"/>
  <c r="K42" i="23"/>
  <c r="J42" i="23"/>
  <c r="K41" i="23"/>
  <c r="J41" i="23"/>
  <c r="K40" i="23"/>
  <c r="J40" i="23"/>
  <c r="K39" i="23"/>
  <c r="J39" i="23"/>
  <c r="K38" i="23"/>
  <c r="J38" i="23"/>
  <c r="K37" i="23"/>
  <c r="J37" i="23"/>
  <c r="K36" i="23"/>
  <c r="J36" i="23"/>
  <c r="K35" i="23"/>
  <c r="J35" i="23"/>
  <c r="K34" i="23"/>
  <c r="J34" i="23"/>
  <c r="K33" i="23"/>
  <c r="J33" i="23"/>
  <c r="K32" i="23"/>
  <c r="J32" i="23"/>
  <c r="K31" i="23"/>
  <c r="J31" i="23"/>
  <c r="K30" i="23"/>
  <c r="J30" i="23"/>
  <c r="K29" i="23"/>
  <c r="J29" i="23"/>
  <c r="K28" i="23"/>
  <c r="J28" i="23"/>
  <c r="K27" i="23"/>
  <c r="J27" i="23"/>
  <c r="K26" i="23"/>
  <c r="J26" i="23"/>
  <c r="K25" i="23"/>
  <c r="J25" i="23"/>
  <c r="K24" i="23"/>
  <c r="J24" i="23"/>
  <c r="K23" i="23"/>
  <c r="J23" i="23"/>
  <c r="K22" i="23"/>
  <c r="J22" i="23"/>
  <c r="K21" i="23"/>
  <c r="J21" i="23"/>
  <c r="K20" i="23"/>
  <c r="J20" i="23"/>
  <c r="K19" i="23"/>
  <c r="J19" i="23"/>
  <c r="K18" i="23"/>
  <c r="J18" i="23"/>
  <c r="K17" i="23"/>
  <c r="J17" i="23"/>
  <c r="K16" i="23"/>
  <c r="J16" i="23"/>
  <c r="K15" i="23"/>
  <c r="J15" i="23"/>
  <c r="K14" i="23"/>
  <c r="J14" i="23"/>
  <c r="K13" i="23"/>
  <c r="J13" i="23"/>
  <c r="K12" i="23"/>
  <c r="J12" i="23"/>
  <c r="K11" i="23"/>
  <c r="J11" i="23"/>
  <c r="K10" i="23"/>
  <c r="J10" i="23"/>
  <c r="K9" i="23"/>
  <c r="J9" i="23"/>
  <c r="K8" i="23"/>
  <c r="J8" i="23"/>
  <c r="K7" i="23"/>
  <c r="J7" i="23"/>
  <c r="K6" i="23"/>
  <c r="J6" i="23"/>
  <c r="K5" i="23"/>
  <c r="J5" i="23"/>
  <c r="K4" i="23"/>
  <c r="J4" i="23"/>
  <c r="K3" i="23"/>
  <c r="J3" i="23"/>
  <c r="K2" i="23"/>
  <c r="J2" i="23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G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R102" i="23"/>
  <c r="Q102" i="23"/>
  <c r="P102" i="23"/>
  <c r="R101" i="23"/>
  <c r="Q101" i="23"/>
  <c r="P101" i="23"/>
  <c r="R100" i="23"/>
  <c r="Q100" i="23"/>
  <c r="P100" i="23"/>
  <c r="R99" i="23"/>
  <c r="Q99" i="23"/>
  <c r="P99" i="23"/>
  <c r="R98" i="23"/>
  <c r="Q98" i="23"/>
  <c r="P98" i="23"/>
  <c r="R97" i="23"/>
  <c r="Q97" i="23"/>
  <c r="P97" i="23"/>
  <c r="R96" i="23"/>
  <c r="Q96" i="23"/>
  <c r="P96" i="23"/>
  <c r="R95" i="23"/>
  <c r="Q95" i="23"/>
  <c r="P95" i="23"/>
  <c r="R94" i="23"/>
  <c r="Q94" i="23"/>
  <c r="P94" i="23"/>
  <c r="R93" i="23"/>
  <c r="Q93" i="23"/>
  <c r="P93" i="23"/>
  <c r="R92" i="23"/>
  <c r="Q92" i="23"/>
  <c r="P92" i="23"/>
  <c r="R91" i="23"/>
  <c r="Q91" i="23"/>
  <c r="P91" i="23"/>
  <c r="R90" i="23"/>
  <c r="Q90" i="23"/>
  <c r="P90" i="23"/>
  <c r="R89" i="23"/>
  <c r="Q89" i="23"/>
  <c r="P89" i="23"/>
  <c r="R88" i="23"/>
  <c r="Q88" i="23"/>
  <c r="P88" i="23"/>
  <c r="R87" i="23"/>
  <c r="Q87" i="23"/>
  <c r="P87" i="23"/>
  <c r="R86" i="23"/>
  <c r="Q86" i="23"/>
  <c r="P86" i="23"/>
  <c r="R85" i="23"/>
  <c r="Q85" i="23"/>
  <c r="P85" i="23"/>
  <c r="R84" i="23"/>
  <c r="Q84" i="23"/>
  <c r="P84" i="23"/>
  <c r="R83" i="23"/>
  <c r="Q83" i="23"/>
  <c r="P83" i="23"/>
  <c r="R82" i="23"/>
  <c r="Q82" i="23"/>
  <c r="P82" i="23"/>
  <c r="R81" i="23"/>
  <c r="Q81" i="23"/>
  <c r="P81" i="23"/>
  <c r="R80" i="23"/>
  <c r="Q80" i="23"/>
  <c r="P80" i="23"/>
  <c r="R79" i="23"/>
  <c r="Q79" i="23"/>
  <c r="P79" i="23"/>
  <c r="R78" i="23"/>
  <c r="Q78" i="23"/>
  <c r="P78" i="23"/>
  <c r="R77" i="23"/>
  <c r="Q77" i="23"/>
  <c r="P77" i="23"/>
  <c r="R76" i="23"/>
  <c r="Q76" i="23"/>
  <c r="P76" i="23"/>
  <c r="R75" i="23"/>
  <c r="Q75" i="23"/>
  <c r="P75" i="23"/>
  <c r="R74" i="23"/>
  <c r="Q74" i="23"/>
  <c r="P74" i="23"/>
  <c r="R73" i="23"/>
  <c r="Q73" i="23"/>
  <c r="P73" i="23"/>
  <c r="R72" i="23"/>
  <c r="Q72" i="23"/>
  <c r="P72" i="23"/>
  <c r="R71" i="23"/>
  <c r="Q71" i="23"/>
  <c r="P71" i="23"/>
  <c r="R70" i="23"/>
  <c r="Q70" i="23"/>
  <c r="P70" i="23"/>
  <c r="R69" i="23"/>
  <c r="Q69" i="23"/>
  <c r="P69" i="23"/>
  <c r="R68" i="23"/>
  <c r="Q68" i="23"/>
  <c r="P68" i="23"/>
  <c r="R67" i="23"/>
  <c r="Q67" i="23"/>
  <c r="P67" i="23"/>
  <c r="R66" i="23"/>
  <c r="Q66" i="23"/>
  <c r="P66" i="23"/>
  <c r="R65" i="23"/>
  <c r="Q65" i="23"/>
  <c r="P65" i="23"/>
  <c r="R64" i="23"/>
  <c r="Q64" i="23"/>
  <c r="P64" i="23"/>
  <c r="R63" i="23"/>
  <c r="Q63" i="23"/>
  <c r="P63" i="23"/>
  <c r="R62" i="23"/>
  <c r="Q62" i="23"/>
  <c r="P62" i="23"/>
  <c r="R61" i="23"/>
  <c r="Q61" i="23"/>
  <c r="P61" i="23"/>
  <c r="R60" i="23"/>
  <c r="Q60" i="23"/>
  <c r="P60" i="23"/>
  <c r="R59" i="23"/>
  <c r="Q59" i="23"/>
  <c r="P59" i="23"/>
  <c r="R58" i="23"/>
  <c r="Q58" i="23"/>
  <c r="P58" i="23"/>
  <c r="R57" i="23"/>
  <c r="Q57" i="23"/>
  <c r="P57" i="23"/>
  <c r="R56" i="23"/>
  <c r="Q56" i="23"/>
  <c r="P56" i="23"/>
  <c r="R55" i="23"/>
  <c r="Q55" i="23"/>
  <c r="P55" i="23"/>
  <c r="R54" i="23"/>
  <c r="Q54" i="23"/>
  <c r="P54" i="23"/>
  <c r="R53" i="23"/>
  <c r="Q53" i="23"/>
  <c r="P53" i="23"/>
  <c r="R52" i="23"/>
  <c r="Q52" i="23"/>
  <c r="P52" i="23"/>
  <c r="R51" i="23"/>
  <c r="Q51" i="23"/>
  <c r="P51" i="23"/>
  <c r="R50" i="23"/>
  <c r="Q50" i="23"/>
  <c r="P50" i="23"/>
  <c r="R49" i="23"/>
  <c r="Q49" i="23"/>
  <c r="P49" i="23"/>
  <c r="R48" i="23"/>
  <c r="Q48" i="23"/>
  <c r="P48" i="23"/>
  <c r="R47" i="23"/>
  <c r="Q47" i="23"/>
  <c r="P47" i="23"/>
  <c r="R46" i="23"/>
  <c r="Q46" i="23"/>
  <c r="P46" i="23"/>
  <c r="R45" i="23"/>
  <c r="Q45" i="23"/>
  <c r="P45" i="23"/>
  <c r="R44" i="23"/>
  <c r="Q44" i="23"/>
  <c r="P44" i="23"/>
  <c r="R43" i="23"/>
  <c r="Q43" i="23"/>
  <c r="P43" i="23"/>
  <c r="R42" i="23"/>
  <c r="Q42" i="23"/>
  <c r="P42" i="23"/>
  <c r="R41" i="23"/>
  <c r="Q41" i="23"/>
  <c r="P41" i="23"/>
  <c r="R40" i="23"/>
  <c r="Q40" i="23"/>
  <c r="P40" i="23"/>
  <c r="R39" i="23"/>
  <c r="Q39" i="23"/>
  <c r="P39" i="23"/>
  <c r="R38" i="23"/>
  <c r="Q38" i="23"/>
  <c r="P38" i="23"/>
  <c r="R37" i="23"/>
  <c r="Q37" i="23"/>
  <c r="P37" i="23"/>
  <c r="R36" i="23"/>
  <c r="Q36" i="23"/>
  <c r="P36" i="23"/>
  <c r="R35" i="23"/>
  <c r="Q35" i="23"/>
  <c r="P35" i="23"/>
  <c r="R34" i="23"/>
  <c r="Q34" i="23"/>
  <c r="P34" i="23"/>
  <c r="R33" i="23"/>
  <c r="Q33" i="23"/>
  <c r="P33" i="23"/>
  <c r="R32" i="23"/>
  <c r="Q32" i="23"/>
  <c r="P32" i="23"/>
  <c r="R31" i="23"/>
  <c r="Q31" i="23"/>
  <c r="P31" i="23"/>
  <c r="C2" i="31" a="1"/>
  <c r="C2" i="31" s="1"/>
  <c r="C3" i="31" a="1"/>
  <c r="C3" i="31" s="1"/>
  <c r="D103" i="54" a="1"/>
  <c r="D103" i="54" s="1"/>
  <c r="C103" i="54" a="1"/>
  <c r="C103" i="54" s="1"/>
  <c r="A103" i="54"/>
  <c r="S102" i="54"/>
  <c r="R102" i="54"/>
  <c r="Q102" i="54"/>
  <c r="P102" i="54"/>
  <c r="I102" i="54"/>
  <c r="H102" i="54"/>
  <c r="G102" i="54"/>
  <c r="D102" i="54" a="1"/>
  <c r="D102" i="54" s="1"/>
  <c r="C102" i="54"/>
  <c r="A102" i="54"/>
  <c r="S101" i="54"/>
  <c r="R101" i="54"/>
  <c r="Q101" i="54"/>
  <c r="P101" i="54"/>
  <c r="I101" i="54"/>
  <c r="H101" i="54"/>
  <c r="G101" i="54"/>
  <c r="D101" i="54" a="1"/>
  <c r="D101" i="54" s="1"/>
  <c r="C101" i="54"/>
  <c r="A101" i="54"/>
  <c r="S100" i="54"/>
  <c r="R100" i="54"/>
  <c r="Q100" i="54"/>
  <c r="P100" i="54"/>
  <c r="I100" i="54"/>
  <c r="H100" i="54"/>
  <c r="G100" i="54"/>
  <c r="D100" i="54" a="1"/>
  <c r="D100" i="54" s="1"/>
  <c r="C100" i="54"/>
  <c r="A100" i="54"/>
  <c r="S99" i="54"/>
  <c r="R99" i="54"/>
  <c r="Q99" i="54"/>
  <c r="P99" i="54"/>
  <c r="I99" i="54"/>
  <c r="H99" i="54"/>
  <c r="G99" i="54"/>
  <c r="D99" i="54" a="1"/>
  <c r="D99" i="54" s="1"/>
  <c r="C99" i="54"/>
  <c r="A99" i="54"/>
  <c r="S98" i="54"/>
  <c r="R98" i="54"/>
  <c r="Q98" i="54"/>
  <c r="P98" i="54"/>
  <c r="I98" i="54"/>
  <c r="H98" i="54"/>
  <c r="G98" i="54"/>
  <c r="D98" i="54" a="1"/>
  <c r="D98" i="54" s="1"/>
  <c r="C98" i="54"/>
  <c r="A98" i="54"/>
  <c r="S97" i="54"/>
  <c r="R97" i="54"/>
  <c r="Q97" i="54"/>
  <c r="P97" i="54"/>
  <c r="I97" i="54"/>
  <c r="H97" i="54"/>
  <c r="G97" i="54"/>
  <c r="D97" i="54" a="1"/>
  <c r="D97" i="54" s="1"/>
  <c r="C97" i="54"/>
  <c r="A97" i="54"/>
  <c r="S96" i="54"/>
  <c r="R96" i="54"/>
  <c r="Q96" i="54"/>
  <c r="P96" i="54"/>
  <c r="I96" i="54"/>
  <c r="H96" i="54"/>
  <c r="G96" i="54"/>
  <c r="D96" i="54" a="1"/>
  <c r="D96" i="54" s="1"/>
  <c r="C96" i="54"/>
  <c r="A96" i="54"/>
  <c r="S95" i="54"/>
  <c r="R95" i="54"/>
  <c r="Q95" i="54"/>
  <c r="P95" i="54"/>
  <c r="I95" i="54"/>
  <c r="H95" i="54"/>
  <c r="G95" i="54"/>
  <c r="D95" i="54" a="1"/>
  <c r="D95" i="54" s="1"/>
  <c r="C95" i="54"/>
  <c r="A95" i="54"/>
  <c r="S94" i="54"/>
  <c r="R94" i="54"/>
  <c r="Q94" i="54"/>
  <c r="P94" i="54"/>
  <c r="I94" i="54"/>
  <c r="H94" i="54"/>
  <c r="G94" i="54"/>
  <c r="D94" i="54" a="1"/>
  <c r="D94" i="54" s="1"/>
  <c r="C94" i="54"/>
  <c r="A94" i="54"/>
  <c r="S93" i="54"/>
  <c r="R93" i="54"/>
  <c r="Q93" i="54"/>
  <c r="P93" i="54"/>
  <c r="I93" i="54"/>
  <c r="H93" i="54"/>
  <c r="G93" i="54"/>
  <c r="D93" i="54" a="1"/>
  <c r="D93" i="54" s="1"/>
  <c r="C93" i="54"/>
  <c r="A93" i="54"/>
  <c r="S92" i="54"/>
  <c r="R92" i="54"/>
  <c r="Q92" i="54"/>
  <c r="P92" i="54"/>
  <c r="I92" i="54"/>
  <c r="H92" i="54"/>
  <c r="G92" i="54"/>
  <c r="D92" i="54" a="1"/>
  <c r="D92" i="54" s="1"/>
  <c r="C92" i="54"/>
  <c r="A92" i="54"/>
  <c r="S91" i="54"/>
  <c r="R91" i="54"/>
  <c r="Q91" i="54"/>
  <c r="P91" i="54"/>
  <c r="I91" i="54"/>
  <c r="H91" i="54"/>
  <c r="G91" i="54"/>
  <c r="D91" i="54" a="1"/>
  <c r="D91" i="54" s="1"/>
  <c r="C91" i="54"/>
  <c r="A91" i="54"/>
  <c r="S90" i="54"/>
  <c r="R90" i="54"/>
  <c r="Q90" i="54"/>
  <c r="P90" i="54"/>
  <c r="I90" i="54"/>
  <c r="H90" i="54"/>
  <c r="G90" i="54"/>
  <c r="D90" i="54" a="1"/>
  <c r="D90" i="54" s="1"/>
  <c r="C90" i="54"/>
  <c r="A90" i="54"/>
  <c r="S89" i="54"/>
  <c r="R89" i="54"/>
  <c r="Q89" i="54"/>
  <c r="P89" i="54"/>
  <c r="I89" i="54"/>
  <c r="H89" i="54"/>
  <c r="G89" i="54"/>
  <c r="D89" i="54" a="1"/>
  <c r="D89" i="54" s="1"/>
  <c r="C89" i="54"/>
  <c r="A89" i="54"/>
  <c r="S88" i="54"/>
  <c r="R88" i="54"/>
  <c r="Q88" i="54"/>
  <c r="P88" i="54"/>
  <c r="I88" i="54"/>
  <c r="H88" i="54"/>
  <c r="G88" i="54"/>
  <c r="D88" i="54" a="1"/>
  <c r="D88" i="54" s="1"/>
  <c r="C88" i="54"/>
  <c r="A88" i="54"/>
  <c r="S87" i="54"/>
  <c r="R87" i="54"/>
  <c r="Q87" i="54"/>
  <c r="P87" i="54"/>
  <c r="I87" i="54"/>
  <c r="H87" i="54"/>
  <c r="G87" i="54"/>
  <c r="D87" i="54" a="1"/>
  <c r="D87" i="54" s="1"/>
  <c r="C87" i="54"/>
  <c r="A87" i="54"/>
  <c r="S86" i="54"/>
  <c r="R86" i="54"/>
  <c r="Q86" i="54"/>
  <c r="P86" i="54"/>
  <c r="I86" i="54"/>
  <c r="H86" i="54"/>
  <c r="G86" i="54"/>
  <c r="D86" i="54" a="1"/>
  <c r="D86" i="54" s="1"/>
  <c r="C86" i="54"/>
  <c r="A86" i="54"/>
  <c r="S85" i="54"/>
  <c r="R85" i="54"/>
  <c r="Q85" i="54"/>
  <c r="P85" i="54"/>
  <c r="I85" i="54"/>
  <c r="H85" i="54"/>
  <c r="G85" i="54"/>
  <c r="D85" i="54" a="1"/>
  <c r="D85" i="54" s="1"/>
  <c r="C85" i="54"/>
  <c r="A85" i="54"/>
  <c r="S84" i="54"/>
  <c r="R84" i="54"/>
  <c r="Q84" i="54"/>
  <c r="P84" i="54"/>
  <c r="I84" i="54"/>
  <c r="H84" i="54"/>
  <c r="G84" i="54"/>
  <c r="D84" i="54" a="1"/>
  <c r="D84" i="54" s="1"/>
  <c r="C84" i="54"/>
  <c r="A84" i="54"/>
  <c r="S83" i="54"/>
  <c r="R83" i="54"/>
  <c r="Q83" i="54"/>
  <c r="P83" i="54"/>
  <c r="I83" i="54"/>
  <c r="H83" i="54"/>
  <c r="G83" i="54"/>
  <c r="D83" i="54" a="1"/>
  <c r="D83" i="54" s="1"/>
  <c r="C83" i="54"/>
  <c r="A83" i="54"/>
  <c r="S82" i="54"/>
  <c r="R82" i="54"/>
  <c r="Q82" i="54"/>
  <c r="P82" i="54"/>
  <c r="I82" i="54"/>
  <c r="H82" i="54"/>
  <c r="G82" i="54"/>
  <c r="D82" i="54" a="1"/>
  <c r="D82" i="54" s="1"/>
  <c r="C82" i="54"/>
  <c r="A82" i="54"/>
  <c r="S81" i="54"/>
  <c r="R81" i="54"/>
  <c r="Q81" i="54"/>
  <c r="P81" i="54"/>
  <c r="I81" i="54"/>
  <c r="H81" i="54"/>
  <c r="G81" i="54"/>
  <c r="D81" i="54" a="1"/>
  <c r="D81" i="54" s="1"/>
  <c r="C81" i="54"/>
  <c r="A81" i="54"/>
  <c r="S80" i="54"/>
  <c r="R80" i="54"/>
  <c r="Q80" i="54"/>
  <c r="P80" i="54"/>
  <c r="I80" i="54"/>
  <c r="H80" i="54"/>
  <c r="G80" i="54"/>
  <c r="D80" i="54" a="1"/>
  <c r="D80" i="54" s="1"/>
  <c r="C80" i="54"/>
  <c r="A80" i="54"/>
  <c r="S79" i="54"/>
  <c r="R79" i="54"/>
  <c r="Q79" i="54"/>
  <c r="P79" i="54"/>
  <c r="I79" i="54"/>
  <c r="H79" i="54"/>
  <c r="G79" i="54"/>
  <c r="D79" i="54" a="1"/>
  <c r="D79" i="54" s="1"/>
  <c r="C79" i="54"/>
  <c r="A79" i="54"/>
  <c r="S78" i="54"/>
  <c r="R78" i="54"/>
  <c r="Q78" i="54"/>
  <c r="P78" i="54"/>
  <c r="I78" i="54"/>
  <c r="H78" i="54"/>
  <c r="G78" i="54"/>
  <c r="D78" i="54" a="1"/>
  <c r="D78" i="54" s="1"/>
  <c r="C78" i="54"/>
  <c r="A78" i="54"/>
  <c r="S77" i="54"/>
  <c r="R77" i="54"/>
  <c r="Q77" i="54"/>
  <c r="P77" i="54"/>
  <c r="I77" i="54"/>
  <c r="H77" i="54"/>
  <c r="G77" i="54"/>
  <c r="D77" i="54" a="1"/>
  <c r="D77" i="54" s="1"/>
  <c r="C77" i="54"/>
  <c r="A77" i="54"/>
  <c r="S76" i="54"/>
  <c r="R76" i="54"/>
  <c r="Q76" i="54"/>
  <c r="P76" i="54"/>
  <c r="I76" i="54"/>
  <c r="H76" i="54"/>
  <c r="G76" i="54"/>
  <c r="D76" i="54" a="1"/>
  <c r="D76" i="54" s="1"/>
  <c r="C76" i="54"/>
  <c r="A76" i="54"/>
  <c r="S75" i="54"/>
  <c r="R75" i="54"/>
  <c r="Q75" i="54"/>
  <c r="P75" i="54"/>
  <c r="I75" i="54"/>
  <c r="H75" i="54"/>
  <c r="G75" i="54"/>
  <c r="D75" i="54" a="1"/>
  <c r="D75" i="54" s="1"/>
  <c r="C75" i="54"/>
  <c r="A75" i="54"/>
  <c r="S74" i="54"/>
  <c r="R74" i="54"/>
  <c r="Q74" i="54"/>
  <c r="P74" i="54"/>
  <c r="I74" i="54"/>
  <c r="H74" i="54"/>
  <c r="G74" i="54"/>
  <c r="D74" i="54" a="1"/>
  <c r="D74" i="54" s="1"/>
  <c r="C74" i="54"/>
  <c r="A74" i="54"/>
  <c r="S73" i="54"/>
  <c r="R73" i="54"/>
  <c r="Q73" i="54"/>
  <c r="P73" i="54"/>
  <c r="I73" i="54"/>
  <c r="H73" i="54"/>
  <c r="G73" i="54"/>
  <c r="D73" i="54" a="1"/>
  <c r="D73" i="54" s="1"/>
  <c r="C73" i="54"/>
  <c r="A73" i="54"/>
  <c r="S72" i="54"/>
  <c r="R72" i="54"/>
  <c r="Q72" i="54"/>
  <c r="P72" i="54"/>
  <c r="I72" i="54"/>
  <c r="H72" i="54"/>
  <c r="G72" i="54"/>
  <c r="D72" i="54" a="1"/>
  <c r="D72" i="54" s="1"/>
  <c r="C72" i="54"/>
  <c r="A72" i="54"/>
  <c r="S71" i="54"/>
  <c r="R71" i="54"/>
  <c r="Q71" i="54"/>
  <c r="P71" i="54"/>
  <c r="I71" i="54"/>
  <c r="H71" i="54"/>
  <c r="G71" i="54"/>
  <c r="D71" i="54" a="1"/>
  <c r="D71" i="54" s="1"/>
  <c r="C71" i="54"/>
  <c r="A71" i="54"/>
  <c r="S70" i="54"/>
  <c r="R70" i="54"/>
  <c r="Q70" i="54"/>
  <c r="P70" i="54"/>
  <c r="I70" i="54"/>
  <c r="H70" i="54"/>
  <c r="G70" i="54"/>
  <c r="D70" i="54" a="1"/>
  <c r="D70" i="54" s="1"/>
  <c r="C70" i="54"/>
  <c r="A70" i="54"/>
  <c r="S69" i="54"/>
  <c r="R69" i="54"/>
  <c r="Q69" i="54"/>
  <c r="P69" i="54"/>
  <c r="I69" i="54"/>
  <c r="H69" i="54"/>
  <c r="G69" i="54"/>
  <c r="D69" i="54" a="1"/>
  <c r="D69" i="54" s="1"/>
  <c r="C69" i="54"/>
  <c r="A69" i="54"/>
  <c r="S68" i="54"/>
  <c r="R68" i="54"/>
  <c r="Q68" i="54"/>
  <c r="P68" i="54"/>
  <c r="I68" i="54"/>
  <c r="H68" i="54"/>
  <c r="G68" i="54"/>
  <c r="D68" i="54" a="1"/>
  <c r="D68" i="54" s="1"/>
  <c r="C68" i="54"/>
  <c r="A68" i="54"/>
  <c r="S67" i="54"/>
  <c r="R67" i="54"/>
  <c r="Q67" i="54"/>
  <c r="P67" i="54"/>
  <c r="I67" i="54"/>
  <c r="H67" i="54"/>
  <c r="G67" i="54"/>
  <c r="D67" i="54" a="1"/>
  <c r="D67" i="54" s="1"/>
  <c r="C67" i="54"/>
  <c r="A67" i="54"/>
  <c r="S66" i="54"/>
  <c r="R66" i="54"/>
  <c r="Q66" i="54"/>
  <c r="P66" i="54"/>
  <c r="I66" i="54"/>
  <c r="H66" i="54"/>
  <c r="G66" i="54"/>
  <c r="D66" i="54" a="1"/>
  <c r="D66" i="54" s="1"/>
  <c r="C66" i="54"/>
  <c r="A66" i="54"/>
  <c r="S65" i="54"/>
  <c r="R65" i="54"/>
  <c r="Q65" i="54"/>
  <c r="P65" i="54"/>
  <c r="I65" i="54"/>
  <c r="H65" i="54"/>
  <c r="G65" i="54"/>
  <c r="D65" i="54" a="1"/>
  <c r="D65" i="54" s="1"/>
  <c r="C65" i="54"/>
  <c r="A65" i="54"/>
  <c r="S64" i="54"/>
  <c r="R64" i="54"/>
  <c r="Q64" i="54"/>
  <c r="P64" i="54"/>
  <c r="I64" i="54"/>
  <c r="H64" i="54"/>
  <c r="G64" i="54"/>
  <c r="D64" i="54" a="1"/>
  <c r="D64" i="54" s="1"/>
  <c r="C64" i="54"/>
  <c r="A64" i="54"/>
  <c r="S63" i="54"/>
  <c r="R63" i="54"/>
  <c r="Q63" i="54"/>
  <c r="P63" i="54"/>
  <c r="I63" i="54"/>
  <c r="H63" i="54"/>
  <c r="G63" i="54"/>
  <c r="D63" i="54" a="1"/>
  <c r="D63" i="54" s="1"/>
  <c r="C63" i="54"/>
  <c r="A63" i="54"/>
  <c r="S62" i="54"/>
  <c r="R62" i="54"/>
  <c r="Q62" i="54"/>
  <c r="P62" i="54"/>
  <c r="I62" i="54"/>
  <c r="H62" i="54"/>
  <c r="G62" i="54"/>
  <c r="D62" i="54" a="1"/>
  <c r="D62" i="54" s="1"/>
  <c r="C62" i="54"/>
  <c r="A62" i="54"/>
  <c r="S61" i="54"/>
  <c r="R61" i="54"/>
  <c r="Q61" i="54"/>
  <c r="P61" i="54"/>
  <c r="I61" i="54"/>
  <c r="H61" i="54"/>
  <c r="G61" i="54"/>
  <c r="D61" i="54" a="1"/>
  <c r="D61" i="54" s="1"/>
  <c r="C61" i="54"/>
  <c r="A61" i="54"/>
  <c r="S60" i="54"/>
  <c r="R60" i="54"/>
  <c r="Q60" i="54"/>
  <c r="P60" i="54"/>
  <c r="I60" i="54"/>
  <c r="H60" i="54"/>
  <c r="G60" i="54"/>
  <c r="D60" i="54" a="1"/>
  <c r="D60" i="54" s="1"/>
  <c r="C60" i="54"/>
  <c r="A60" i="54"/>
  <c r="S59" i="54"/>
  <c r="R59" i="54"/>
  <c r="Q59" i="54"/>
  <c r="P59" i="54"/>
  <c r="I59" i="54"/>
  <c r="H59" i="54"/>
  <c r="G59" i="54"/>
  <c r="D59" i="54" a="1"/>
  <c r="D59" i="54" s="1"/>
  <c r="C59" i="54"/>
  <c r="A59" i="54"/>
  <c r="S58" i="54"/>
  <c r="R58" i="54"/>
  <c r="Q58" i="54"/>
  <c r="P58" i="54"/>
  <c r="I58" i="54"/>
  <c r="H58" i="54"/>
  <c r="G58" i="54"/>
  <c r="D58" i="54" a="1"/>
  <c r="D58" i="54" s="1"/>
  <c r="C58" i="54"/>
  <c r="A58" i="54"/>
  <c r="S57" i="54"/>
  <c r="R57" i="54"/>
  <c r="Q57" i="54"/>
  <c r="P57" i="54"/>
  <c r="I57" i="54"/>
  <c r="H57" i="54"/>
  <c r="G57" i="54"/>
  <c r="D57" i="54" a="1"/>
  <c r="D57" i="54" s="1"/>
  <c r="C57" i="54"/>
  <c r="A57" i="54"/>
  <c r="S56" i="54"/>
  <c r="R56" i="54"/>
  <c r="Q56" i="54"/>
  <c r="P56" i="54"/>
  <c r="I56" i="54"/>
  <c r="H56" i="54"/>
  <c r="G56" i="54"/>
  <c r="D56" i="54" a="1"/>
  <c r="D56" i="54" s="1"/>
  <c r="C56" i="54"/>
  <c r="A56" i="54"/>
  <c r="S55" i="54"/>
  <c r="R55" i="54"/>
  <c r="Q55" i="54"/>
  <c r="P55" i="54"/>
  <c r="I55" i="54"/>
  <c r="H55" i="54"/>
  <c r="G55" i="54"/>
  <c r="D55" i="54" a="1"/>
  <c r="D55" i="54" s="1"/>
  <c r="C55" i="54"/>
  <c r="A55" i="54"/>
  <c r="S54" i="54"/>
  <c r="R54" i="54"/>
  <c r="Q54" i="54"/>
  <c r="P54" i="54"/>
  <c r="I54" i="54"/>
  <c r="H54" i="54"/>
  <c r="G54" i="54"/>
  <c r="D54" i="54" a="1"/>
  <c r="D54" i="54" s="1"/>
  <c r="C54" i="54"/>
  <c r="A54" i="54"/>
  <c r="S53" i="54"/>
  <c r="R53" i="54"/>
  <c r="Q53" i="54"/>
  <c r="P53" i="54"/>
  <c r="I53" i="54"/>
  <c r="H53" i="54"/>
  <c r="G53" i="54"/>
  <c r="D53" i="54" a="1"/>
  <c r="D53" i="54" s="1"/>
  <c r="C53" i="54"/>
  <c r="A53" i="54"/>
  <c r="S52" i="54"/>
  <c r="R52" i="54"/>
  <c r="Q52" i="54"/>
  <c r="P52" i="54"/>
  <c r="I52" i="54"/>
  <c r="H52" i="54"/>
  <c r="G52" i="54"/>
  <c r="D52" i="54" a="1"/>
  <c r="D52" i="54" s="1"/>
  <c r="C52" i="54"/>
  <c r="A52" i="54"/>
  <c r="S51" i="54"/>
  <c r="R51" i="54"/>
  <c r="Q51" i="54"/>
  <c r="P51" i="54"/>
  <c r="I51" i="54"/>
  <c r="H51" i="54"/>
  <c r="G51" i="54"/>
  <c r="D51" i="54" a="1"/>
  <c r="D51" i="54" s="1"/>
  <c r="C51" i="54"/>
  <c r="A51" i="54"/>
  <c r="S50" i="54"/>
  <c r="R50" i="54"/>
  <c r="Q50" i="54"/>
  <c r="P50" i="54"/>
  <c r="I50" i="54"/>
  <c r="H50" i="54"/>
  <c r="G50" i="54"/>
  <c r="D50" i="54" a="1"/>
  <c r="D50" i="54" s="1"/>
  <c r="C50" i="54"/>
  <c r="A50" i="54"/>
  <c r="S49" i="54"/>
  <c r="R49" i="54"/>
  <c r="Q49" i="54"/>
  <c r="P49" i="54"/>
  <c r="I49" i="54"/>
  <c r="H49" i="54"/>
  <c r="G49" i="54"/>
  <c r="D49" i="54" a="1"/>
  <c r="D49" i="54" s="1"/>
  <c r="C49" i="54"/>
  <c r="A49" i="54"/>
  <c r="S48" i="54"/>
  <c r="R48" i="54"/>
  <c r="Q48" i="54"/>
  <c r="P48" i="54"/>
  <c r="I48" i="54"/>
  <c r="H48" i="54"/>
  <c r="G48" i="54"/>
  <c r="D48" i="54" a="1"/>
  <c r="D48" i="54" s="1"/>
  <c r="C48" i="54"/>
  <c r="A48" i="54"/>
  <c r="S47" i="54"/>
  <c r="R47" i="54"/>
  <c r="Q47" i="54"/>
  <c r="P47" i="54"/>
  <c r="I47" i="54"/>
  <c r="H47" i="54"/>
  <c r="G47" i="54"/>
  <c r="D47" i="54" a="1"/>
  <c r="D47" i="54" s="1"/>
  <c r="C47" i="54"/>
  <c r="A47" i="54"/>
  <c r="S46" i="54"/>
  <c r="R46" i="54"/>
  <c r="Q46" i="54"/>
  <c r="P46" i="54"/>
  <c r="I46" i="54"/>
  <c r="H46" i="54"/>
  <c r="G46" i="54"/>
  <c r="D46" i="54" a="1"/>
  <c r="D46" i="54" s="1"/>
  <c r="C46" i="54"/>
  <c r="A46" i="54"/>
  <c r="S45" i="54"/>
  <c r="R45" i="54"/>
  <c r="Q45" i="54"/>
  <c r="P45" i="54"/>
  <c r="I45" i="54"/>
  <c r="H45" i="54"/>
  <c r="G45" i="54"/>
  <c r="D45" i="54" a="1"/>
  <c r="D45" i="54" s="1"/>
  <c r="C45" i="54"/>
  <c r="A45" i="54"/>
  <c r="S44" i="54"/>
  <c r="R44" i="54"/>
  <c r="Q44" i="54"/>
  <c r="P44" i="54"/>
  <c r="I44" i="54"/>
  <c r="H44" i="54"/>
  <c r="G44" i="54"/>
  <c r="D44" i="54" a="1"/>
  <c r="D44" i="54" s="1"/>
  <c r="C44" i="54"/>
  <c r="A44" i="54"/>
  <c r="S43" i="54"/>
  <c r="R43" i="54"/>
  <c r="Q43" i="54"/>
  <c r="P43" i="54"/>
  <c r="I43" i="54"/>
  <c r="H43" i="54"/>
  <c r="G43" i="54"/>
  <c r="D43" i="54" a="1"/>
  <c r="D43" i="54" s="1"/>
  <c r="C43" i="54"/>
  <c r="A43" i="54"/>
  <c r="S42" i="54"/>
  <c r="R42" i="54"/>
  <c r="Q42" i="54"/>
  <c r="P42" i="54"/>
  <c r="I42" i="54"/>
  <c r="H42" i="54"/>
  <c r="G42" i="54"/>
  <c r="D42" i="54" a="1"/>
  <c r="D42" i="54" s="1"/>
  <c r="C42" i="54"/>
  <c r="A42" i="54"/>
  <c r="S41" i="54"/>
  <c r="R41" i="54"/>
  <c r="Q41" i="54"/>
  <c r="P41" i="54"/>
  <c r="I41" i="54"/>
  <c r="H41" i="54"/>
  <c r="G41" i="54"/>
  <c r="D41" i="54" a="1"/>
  <c r="D41" i="54" s="1"/>
  <c r="C41" i="54"/>
  <c r="A41" i="54"/>
  <c r="S40" i="54"/>
  <c r="R40" i="54"/>
  <c r="Q40" i="54"/>
  <c r="P40" i="54"/>
  <c r="I40" i="54"/>
  <c r="H40" i="54"/>
  <c r="G40" i="54"/>
  <c r="D40" i="54" a="1"/>
  <c r="D40" i="54" s="1"/>
  <c r="C40" i="54"/>
  <c r="A40" i="54"/>
  <c r="S39" i="54"/>
  <c r="R39" i="54"/>
  <c r="Q39" i="54"/>
  <c r="P39" i="54"/>
  <c r="I39" i="54"/>
  <c r="H39" i="54"/>
  <c r="G39" i="54"/>
  <c r="D39" i="54" a="1"/>
  <c r="D39" i="54" s="1"/>
  <c r="C39" i="54"/>
  <c r="A39" i="54"/>
  <c r="S38" i="54"/>
  <c r="R38" i="54"/>
  <c r="Q38" i="54"/>
  <c r="P38" i="54"/>
  <c r="I38" i="54"/>
  <c r="H38" i="54"/>
  <c r="G38" i="54"/>
  <c r="D38" i="54" a="1"/>
  <c r="D38" i="54" s="1"/>
  <c r="C38" i="54"/>
  <c r="A38" i="54"/>
  <c r="S37" i="54"/>
  <c r="R37" i="54"/>
  <c r="Q37" i="54"/>
  <c r="P37" i="54"/>
  <c r="I37" i="54"/>
  <c r="H37" i="54"/>
  <c r="G37" i="54"/>
  <c r="D37" i="54" a="1"/>
  <c r="D37" i="54" s="1"/>
  <c r="C37" i="54"/>
  <c r="A37" i="54"/>
  <c r="S36" i="54"/>
  <c r="R36" i="54"/>
  <c r="Q36" i="54"/>
  <c r="P36" i="54"/>
  <c r="I36" i="54"/>
  <c r="H36" i="54"/>
  <c r="G36" i="54"/>
  <c r="D36" i="54" a="1"/>
  <c r="D36" i="54" s="1"/>
  <c r="C36" i="54"/>
  <c r="A36" i="54"/>
  <c r="S35" i="54"/>
  <c r="R35" i="54"/>
  <c r="Q35" i="54"/>
  <c r="P35" i="54"/>
  <c r="I35" i="54"/>
  <c r="H35" i="54"/>
  <c r="G35" i="54"/>
  <c r="D35" i="54" a="1"/>
  <c r="D35" i="54" s="1"/>
  <c r="C35" i="54"/>
  <c r="A35" i="54"/>
  <c r="S34" i="54"/>
  <c r="R34" i="54"/>
  <c r="Q34" i="54"/>
  <c r="P34" i="54"/>
  <c r="I34" i="54"/>
  <c r="H34" i="54"/>
  <c r="G34" i="54"/>
  <c r="D34" i="54" a="1"/>
  <c r="D34" i="54" s="1"/>
  <c r="C34" i="54"/>
  <c r="A34" i="54"/>
  <c r="S33" i="54"/>
  <c r="R33" i="54"/>
  <c r="Q33" i="54"/>
  <c r="P33" i="54"/>
  <c r="I33" i="54"/>
  <c r="H33" i="54"/>
  <c r="G33" i="54"/>
  <c r="D33" i="54" a="1"/>
  <c r="D33" i="54" s="1"/>
  <c r="C33" i="54"/>
  <c r="A33" i="54"/>
  <c r="S32" i="54"/>
  <c r="R32" i="54"/>
  <c r="Q32" i="54"/>
  <c r="P32" i="54"/>
  <c r="I32" i="54"/>
  <c r="H32" i="54"/>
  <c r="G32" i="54"/>
  <c r="D32" i="54" a="1"/>
  <c r="D32" i="54" s="1"/>
  <c r="C32" i="54"/>
  <c r="A32" i="54"/>
  <c r="S31" i="54"/>
  <c r="R31" i="54"/>
  <c r="Q31" i="54"/>
  <c r="P31" i="54"/>
  <c r="I31" i="54"/>
  <c r="H31" i="54"/>
  <c r="G31" i="54"/>
  <c r="D31" i="54" a="1"/>
  <c r="D31" i="54" s="1"/>
  <c r="C31" i="54"/>
  <c r="A31" i="54"/>
  <c r="S30" i="54"/>
  <c r="R30" i="54"/>
  <c r="Q30" i="54"/>
  <c r="P30" i="54"/>
  <c r="I30" i="54"/>
  <c r="H30" i="54"/>
  <c r="G30" i="54"/>
  <c r="D30" i="54" a="1"/>
  <c r="D30" i="54" s="1"/>
  <c r="C30" i="54"/>
  <c r="A30" i="54"/>
  <c r="S29" i="54"/>
  <c r="R29" i="54"/>
  <c r="Q29" i="54"/>
  <c r="P29" i="54"/>
  <c r="I29" i="54"/>
  <c r="H29" i="54"/>
  <c r="G29" i="54"/>
  <c r="D29" i="54" a="1"/>
  <c r="D29" i="54" s="1"/>
  <c r="C29" i="54"/>
  <c r="A29" i="54"/>
  <c r="S28" i="54"/>
  <c r="R28" i="54"/>
  <c r="Q28" i="54"/>
  <c r="P28" i="54"/>
  <c r="I28" i="54"/>
  <c r="H28" i="54"/>
  <c r="G28" i="54"/>
  <c r="D28" i="54" a="1"/>
  <c r="D28" i="54" s="1"/>
  <c r="C28" i="54"/>
  <c r="A28" i="54"/>
  <c r="S27" i="54"/>
  <c r="R27" i="54"/>
  <c r="Q27" i="54"/>
  <c r="P27" i="54"/>
  <c r="I27" i="54"/>
  <c r="H27" i="54"/>
  <c r="G27" i="54"/>
  <c r="D27" i="54" a="1"/>
  <c r="D27" i="54" s="1"/>
  <c r="C27" i="54"/>
  <c r="A27" i="54"/>
  <c r="S26" i="54"/>
  <c r="R26" i="54"/>
  <c r="Q26" i="54"/>
  <c r="P26" i="54"/>
  <c r="I26" i="54"/>
  <c r="H26" i="54"/>
  <c r="G26" i="54"/>
  <c r="D26" i="54" a="1"/>
  <c r="D26" i="54" s="1"/>
  <c r="C26" i="54"/>
  <c r="A26" i="54"/>
  <c r="S25" i="54"/>
  <c r="R25" i="54"/>
  <c r="Q25" i="54"/>
  <c r="P25" i="54"/>
  <c r="I25" i="54"/>
  <c r="H25" i="54"/>
  <c r="G25" i="54"/>
  <c r="D25" i="54" a="1"/>
  <c r="D25" i="54" s="1"/>
  <c r="C25" i="54"/>
  <c r="A25" i="54"/>
  <c r="S24" i="54"/>
  <c r="R24" i="54"/>
  <c r="Q24" i="54"/>
  <c r="P24" i="54"/>
  <c r="I24" i="54"/>
  <c r="H24" i="54"/>
  <c r="G24" i="54"/>
  <c r="D24" i="54" a="1"/>
  <c r="D24" i="54" s="1"/>
  <c r="C24" i="54"/>
  <c r="A24" i="54"/>
  <c r="S23" i="54"/>
  <c r="R23" i="54"/>
  <c r="Q23" i="54"/>
  <c r="P23" i="54"/>
  <c r="I23" i="54"/>
  <c r="H23" i="54"/>
  <c r="G23" i="54"/>
  <c r="D23" i="54" a="1"/>
  <c r="D23" i="54" s="1"/>
  <c r="C23" i="54"/>
  <c r="A23" i="54"/>
  <c r="S22" i="54"/>
  <c r="R22" i="54"/>
  <c r="Q22" i="54"/>
  <c r="P22" i="54"/>
  <c r="I22" i="54"/>
  <c r="H22" i="54"/>
  <c r="G22" i="54"/>
  <c r="D22" i="54" a="1"/>
  <c r="D22" i="54" s="1"/>
  <c r="C22" i="54"/>
  <c r="A22" i="54"/>
  <c r="S21" i="54"/>
  <c r="R21" i="54"/>
  <c r="Q21" i="54"/>
  <c r="P21" i="54"/>
  <c r="I21" i="54"/>
  <c r="H21" i="54"/>
  <c r="G21" i="54"/>
  <c r="D21" i="54" a="1"/>
  <c r="D21" i="54" s="1"/>
  <c r="C21" i="54"/>
  <c r="A21" i="54"/>
  <c r="S20" i="54"/>
  <c r="R20" i="54"/>
  <c r="Q20" i="54"/>
  <c r="P20" i="54"/>
  <c r="I20" i="54"/>
  <c r="H20" i="54"/>
  <c r="G20" i="54"/>
  <c r="D20" i="54" a="1"/>
  <c r="D20" i="54" s="1"/>
  <c r="C20" i="54"/>
  <c r="A20" i="54"/>
  <c r="I19" i="54"/>
  <c r="H19" i="54"/>
  <c r="G19" i="54"/>
  <c r="D19" i="54" a="1"/>
  <c r="D19" i="54" s="1"/>
  <c r="C19" i="54"/>
  <c r="A19" i="54"/>
  <c r="I18" i="54"/>
  <c r="H18" i="54"/>
  <c r="G18" i="54"/>
  <c r="D18" i="54" a="1"/>
  <c r="D18" i="54" s="1"/>
  <c r="C18" i="54"/>
  <c r="A18" i="54"/>
  <c r="I17" i="54"/>
  <c r="H17" i="54"/>
  <c r="G17" i="54"/>
  <c r="D17" i="54" a="1"/>
  <c r="D17" i="54" s="1"/>
  <c r="C17" i="54"/>
  <c r="A17" i="54"/>
  <c r="I16" i="54"/>
  <c r="H16" i="54"/>
  <c r="G16" i="54"/>
  <c r="D16" i="54" a="1"/>
  <c r="D16" i="54" s="1"/>
  <c r="C16" i="54"/>
  <c r="A16" i="54"/>
  <c r="I15" i="54"/>
  <c r="H15" i="54"/>
  <c r="G15" i="54"/>
  <c r="D15" i="54" a="1"/>
  <c r="D15" i="54" s="1"/>
  <c r="C15" i="54"/>
  <c r="A15" i="54"/>
  <c r="I14" i="54"/>
  <c r="H14" i="54"/>
  <c r="G14" i="54"/>
  <c r="D14" i="54" a="1"/>
  <c r="D14" i="54" s="1"/>
  <c r="C14" i="54"/>
  <c r="A14" i="54"/>
  <c r="I13" i="54"/>
  <c r="H13" i="54"/>
  <c r="G13" i="54"/>
  <c r="D13" i="54" a="1"/>
  <c r="D13" i="54" s="1"/>
  <c r="C13" i="54"/>
  <c r="A13" i="54"/>
  <c r="I12" i="54"/>
  <c r="H12" i="54"/>
  <c r="G12" i="54"/>
  <c r="D12" i="54" a="1"/>
  <c r="D12" i="54" s="1"/>
  <c r="C12" i="54"/>
  <c r="A12" i="54"/>
  <c r="I11" i="54"/>
  <c r="H11" i="54"/>
  <c r="G11" i="54"/>
  <c r="D11" i="54" a="1"/>
  <c r="D11" i="54" s="1"/>
  <c r="C11" i="54"/>
  <c r="A11" i="54"/>
  <c r="I10" i="54"/>
  <c r="H10" i="54"/>
  <c r="G10" i="54"/>
  <c r="I9" i="54"/>
  <c r="H9" i="54"/>
  <c r="G9" i="54"/>
  <c r="I8" i="54"/>
  <c r="H8" i="54"/>
  <c r="G8" i="54"/>
  <c r="I7" i="54"/>
  <c r="H7" i="54"/>
  <c r="G7" i="54"/>
  <c r="I6" i="54"/>
  <c r="H6" i="54"/>
  <c r="G6" i="54"/>
  <c r="I5" i="54"/>
  <c r="H5" i="54"/>
  <c r="G5" i="54"/>
  <c r="B5" i="54" a="1"/>
  <c r="I4" i="54"/>
  <c r="H4" i="54"/>
  <c r="G4" i="54"/>
  <c r="I3" i="54"/>
  <c r="H3" i="54"/>
  <c r="G3" i="54"/>
  <c r="I2" i="54"/>
  <c r="H2" i="54"/>
  <c r="G2" i="54"/>
  <c r="XET1" i="54" a="1"/>
  <c r="XES1" i="54" a="1"/>
  <c r="XER1" i="54" a="1"/>
  <c r="O1" i="54" a="1"/>
  <c r="R3" i="54" s="1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S102" i="23"/>
  <c r="S101" i="23"/>
  <c r="S100" i="23"/>
  <c r="S99" i="23"/>
  <c r="S98" i="23"/>
  <c r="S97" i="23"/>
  <c r="S96" i="23"/>
  <c r="S95" i="23"/>
  <c r="S94" i="23"/>
  <c r="S93" i="23"/>
  <c r="S92" i="23"/>
  <c r="S91" i="23"/>
  <c r="S90" i="23"/>
  <c r="S89" i="23"/>
  <c r="S88" i="23"/>
  <c r="S87" i="23"/>
  <c r="S86" i="23"/>
  <c r="S85" i="23"/>
  <c r="S84" i="23"/>
  <c r="S83" i="23"/>
  <c r="S82" i="23"/>
  <c r="S81" i="23"/>
  <c r="S80" i="23"/>
  <c r="S79" i="23"/>
  <c r="S78" i="23"/>
  <c r="S77" i="23"/>
  <c r="S76" i="23"/>
  <c r="S75" i="23"/>
  <c r="S74" i="23"/>
  <c r="S73" i="23"/>
  <c r="S72" i="23"/>
  <c r="S71" i="23"/>
  <c r="S70" i="23"/>
  <c r="S69" i="23"/>
  <c r="S68" i="23"/>
  <c r="S67" i="23"/>
  <c r="S66" i="23"/>
  <c r="S65" i="23"/>
  <c r="S64" i="23"/>
  <c r="S63" i="23"/>
  <c r="S62" i="23"/>
  <c r="S61" i="23"/>
  <c r="S60" i="23"/>
  <c r="S59" i="23"/>
  <c r="S58" i="23"/>
  <c r="S57" i="23"/>
  <c r="S56" i="23"/>
  <c r="S55" i="23"/>
  <c r="S54" i="23"/>
  <c r="S53" i="23"/>
  <c r="S52" i="23"/>
  <c r="S51" i="23"/>
  <c r="S50" i="23"/>
  <c r="S49" i="23"/>
  <c r="S48" i="23"/>
  <c r="S47" i="23"/>
  <c r="S46" i="23"/>
  <c r="S45" i="23"/>
  <c r="S44" i="23"/>
  <c r="S43" i="23"/>
  <c r="S42" i="23"/>
  <c r="S41" i="23"/>
  <c r="S40" i="23"/>
  <c r="S39" i="23"/>
  <c r="S38" i="23"/>
  <c r="S37" i="23"/>
  <c r="S36" i="23"/>
  <c r="S35" i="23"/>
  <c r="S34" i="23"/>
  <c r="S33" i="23"/>
  <c r="S32" i="23"/>
  <c r="S31" i="23"/>
  <c r="S102" i="32"/>
  <c r="R102" i="32"/>
  <c r="Q102" i="32"/>
  <c r="P102" i="32"/>
  <c r="S101" i="32"/>
  <c r="R101" i="32"/>
  <c r="Q101" i="32"/>
  <c r="P101" i="32"/>
  <c r="S100" i="32"/>
  <c r="R100" i="32"/>
  <c r="Q100" i="32"/>
  <c r="P100" i="32"/>
  <c r="S99" i="32"/>
  <c r="R99" i="32"/>
  <c r="Q99" i="32"/>
  <c r="P99" i="32"/>
  <c r="S98" i="32"/>
  <c r="R98" i="32"/>
  <c r="Q98" i="32"/>
  <c r="P98" i="32"/>
  <c r="S97" i="32"/>
  <c r="R97" i="32"/>
  <c r="Q97" i="32"/>
  <c r="P97" i="32"/>
  <c r="S96" i="32"/>
  <c r="R96" i="32"/>
  <c r="Q96" i="32"/>
  <c r="P96" i="32"/>
  <c r="S95" i="32"/>
  <c r="R95" i="32"/>
  <c r="Q95" i="32"/>
  <c r="P95" i="32"/>
  <c r="S94" i="32"/>
  <c r="R94" i="32"/>
  <c r="Q94" i="32"/>
  <c r="P94" i="32"/>
  <c r="S93" i="32"/>
  <c r="R93" i="32"/>
  <c r="Q93" i="32"/>
  <c r="P93" i="32"/>
  <c r="S92" i="32"/>
  <c r="R92" i="32"/>
  <c r="Q92" i="32"/>
  <c r="P92" i="32"/>
  <c r="S91" i="32"/>
  <c r="R91" i="32"/>
  <c r="Q91" i="32"/>
  <c r="P91" i="32"/>
  <c r="S90" i="32"/>
  <c r="R90" i="32"/>
  <c r="Q90" i="32"/>
  <c r="P90" i="32"/>
  <c r="S89" i="32"/>
  <c r="R89" i="32"/>
  <c r="Q89" i="32"/>
  <c r="P89" i="32"/>
  <c r="S88" i="32"/>
  <c r="R88" i="32"/>
  <c r="Q88" i="32"/>
  <c r="P88" i="32"/>
  <c r="S87" i="32"/>
  <c r="R87" i="32"/>
  <c r="Q87" i="32"/>
  <c r="P87" i="32"/>
  <c r="S86" i="32"/>
  <c r="R86" i="32"/>
  <c r="Q86" i="32"/>
  <c r="P86" i="32"/>
  <c r="S85" i="32"/>
  <c r="R85" i="32"/>
  <c r="Q85" i="32"/>
  <c r="P85" i="32"/>
  <c r="S84" i="32"/>
  <c r="R84" i="32"/>
  <c r="Q84" i="32"/>
  <c r="P84" i="32"/>
  <c r="S83" i="32"/>
  <c r="R83" i="32"/>
  <c r="Q83" i="32"/>
  <c r="P83" i="32"/>
  <c r="S82" i="32"/>
  <c r="R82" i="32"/>
  <c r="Q82" i="32"/>
  <c r="P82" i="32"/>
  <c r="S81" i="32"/>
  <c r="R81" i="32"/>
  <c r="Q81" i="32"/>
  <c r="P81" i="32"/>
  <c r="S80" i="32"/>
  <c r="R80" i="32"/>
  <c r="Q80" i="32"/>
  <c r="P80" i="32"/>
  <c r="S79" i="32"/>
  <c r="R79" i="32"/>
  <c r="Q79" i="32"/>
  <c r="P79" i="32"/>
  <c r="S78" i="32"/>
  <c r="R78" i="32"/>
  <c r="Q78" i="32"/>
  <c r="P78" i="32"/>
  <c r="S77" i="32"/>
  <c r="R77" i="32"/>
  <c r="Q77" i="32"/>
  <c r="P77" i="32"/>
  <c r="S76" i="32"/>
  <c r="R76" i="32"/>
  <c r="Q76" i="32"/>
  <c r="P76" i="32"/>
  <c r="S75" i="32"/>
  <c r="R75" i="32"/>
  <c r="Q75" i="32"/>
  <c r="P75" i="32"/>
  <c r="S74" i="32"/>
  <c r="R74" i="32"/>
  <c r="Q74" i="32"/>
  <c r="P74" i="32"/>
  <c r="S73" i="32"/>
  <c r="R73" i="32"/>
  <c r="Q73" i="32"/>
  <c r="P73" i="32"/>
  <c r="S72" i="32"/>
  <c r="R72" i="32"/>
  <c r="Q72" i="32"/>
  <c r="P72" i="32"/>
  <c r="S71" i="32"/>
  <c r="R71" i="32"/>
  <c r="Q71" i="32"/>
  <c r="P71" i="32"/>
  <c r="S70" i="32"/>
  <c r="R70" i="32"/>
  <c r="Q70" i="32"/>
  <c r="P70" i="32"/>
  <c r="S69" i="32"/>
  <c r="R69" i="32"/>
  <c r="Q69" i="32"/>
  <c r="P69" i="32"/>
  <c r="S68" i="32"/>
  <c r="R68" i="32"/>
  <c r="Q68" i="32"/>
  <c r="P68" i="32"/>
  <c r="S67" i="32"/>
  <c r="R67" i="32"/>
  <c r="Q67" i="32"/>
  <c r="P67" i="32"/>
  <c r="S66" i="32"/>
  <c r="R66" i="32"/>
  <c r="Q66" i="32"/>
  <c r="P66" i="32"/>
  <c r="S65" i="32"/>
  <c r="R65" i="32"/>
  <c r="Q65" i="32"/>
  <c r="P65" i="32"/>
  <c r="S64" i="32"/>
  <c r="R64" i="32"/>
  <c r="Q64" i="32"/>
  <c r="P64" i="32"/>
  <c r="S63" i="32"/>
  <c r="R63" i="32"/>
  <c r="Q63" i="32"/>
  <c r="P63" i="32"/>
  <c r="S62" i="32"/>
  <c r="R62" i="32"/>
  <c r="Q62" i="32"/>
  <c r="P62" i="32"/>
  <c r="S61" i="32"/>
  <c r="R61" i="32"/>
  <c r="Q61" i="32"/>
  <c r="P61" i="32"/>
  <c r="S60" i="32"/>
  <c r="R60" i="32"/>
  <c r="Q60" i="32"/>
  <c r="P60" i="32"/>
  <c r="S59" i="32"/>
  <c r="R59" i="32"/>
  <c r="Q59" i="32"/>
  <c r="P59" i="32"/>
  <c r="S58" i="32"/>
  <c r="R58" i="32"/>
  <c r="Q58" i="32"/>
  <c r="P58" i="32"/>
  <c r="S57" i="32"/>
  <c r="R57" i="32"/>
  <c r="Q57" i="32"/>
  <c r="P57" i="32"/>
  <c r="S56" i="32"/>
  <c r="R56" i="32"/>
  <c r="Q56" i="32"/>
  <c r="P56" i="32"/>
  <c r="S55" i="32"/>
  <c r="R55" i="32"/>
  <c r="Q55" i="32"/>
  <c r="P55" i="32"/>
  <c r="S54" i="32"/>
  <c r="R54" i="32"/>
  <c r="Q54" i="32"/>
  <c r="P54" i="32"/>
  <c r="S53" i="32"/>
  <c r="R53" i="32"/>
  <c r="Q53" i="32"/>
  <c r="P53" i="32"/>
  <c r="S52" i="32"/>
  <c r="R52" i="32"/>
  <c r="Q52" i="32"/>
  <c r="P52" i="32"/>
  <c r="S51" i="32"/>
  <c r="R51" i="32"/>
  <c r="Q51" i="32"/>
  <c r="P51" i="32"/>
  <c r="S50" i="32"/>
  <c r="R50" i="32"/>
  <c r="Q50" i="32"/>
  <c r="P50" i="32"/>
  <c r="S49" i="32"/>
  <c r="R49" i="32"/>
  <c r="Q49" i="32"/>
  <c r="P49" i="32"/>
  <c r="S48" i="32"/>
  <c r="R48" i="32"/>
  <c r="Q48" i="32"/>
  <c r="P48" i="32"/>
  <c r="S47" i="32"/>
  <c r="R47" i="32"/>
  <c r="Q47" i="32"/>
  <c r="P47" i="32"/>
  <c r="S46" i="32"/>
  <c r="R46" i="32"/>
  <c r="Q46" i="32"/>
  <c r="P46" i="32"/>
  <c r="S45" i="32"/>
  <c r="R45" i="32"/>
  <c r="Q45" i="32"/>
  <c r="P45" i="32"/>
  <c r="S44" i="32"/>
  <c r="R44" i="32"/>
  <c r="Q44" i="32"/>
  <c r="P44" i="32"/>
  <c r="S43" i="32"/>
  <c r="R43" i="32"/>
  <c r="Q43" i="32"/>
  <c r="P43" i="32"/>
  <c r="S42" i="32"/>
  <c r="R42" i="32"/>
  <c r="Q42" i="32"/>
  <c r="P42" i="32"/>
  <c r="S41" i="32"/>
  <c r="R41" i="32"/>
  <c r="Q41" i="32"/>
  <c r="P41" i="32"/>
  <c r="S40" i="32"/>
  <c r="R40" i="32"/>
  <c r="Q40" i="32"/>
  <c r="P40" i="32"/>
  <c r="S39" i="32"/>
  <c r="R39" i="32"/>
  <c r="Q39" i="32"/>
  <c r="P39" i="32"/>
  <c r="S38" i="32"/>
  <c r="R38" i="32"/>
  <c r="Q38" i="32"/>
  <c r="P38" i="32"/>
  <c r="S37" i="32"/>
  <c r="R37" i="32"/>
  <c r="Q37" i="32"/>
  <c r="P37" i="32"/>
  <c r="S36" i="32"/>
  <c r="R36" i="32"/>
  <c r="Q36" i="32"/>
  <c r="P36" i="32"/>
  <c r="S35" i="32"/>
  <c r="R35" i="32"/>
  <c r="Q35" i="32"/>
  <c r="P35" i="32"/>
  <c r="S34" i="32"/>
  <c r="R34" i="32"/>
  <c r="Q34" i="32"/>
  <c r="P34" i="32"/>
  <c r="S33" i="32"/>
  <c r="R33" i="32"/>
  <c r="Q33" i="32"/>
  <c r="P33" i="32"/>
  <c r="S32" i="32"/>
  <c r="R32" i="32"/>
  <c r="Q32" i="32"/>
  <c r="P32" i="32"/>
  <c r="S31" i="32"/>
  <c r="R31" i="32"/>
  <c r="Q31" i="32"/>
  <c r="P31" i="32"/>
  <c r="S30" i="32"/>
  <c r="R30" i="32"/>
  <c r="Q30" i="32"/>
  <c r="P30" i="32"/>
  <c r="S29" i="32"/>
  <c r="R29" i="32"/>
  <c r="Q29" i="32"/>
  <c r="P29" i="32"/>
  <c r="S28" i="32"/>
  <c r="R28" i="32"/>
  <c r="Q28" i="32"/>
  <c r="P28" i="32"/>
  <c r="S27" i="32"/>
  <c r="R27" i="32"/>
  <c r="Q27" i="32"/>
  <c r="P27" i="32"/>
  <c r="S26" i="32"/>
  <c r="R26" i="32"/>
  <c r="Q26" i="32"/>
  <c r="P26" i="32"/>
  <c r="S25" i="32"/>
  <c r="R25" i="32"/>
  <c r="Q25" i="32"/>
  <c r="P25" i="32"/>
  <c r="S24" i="32"/>
  <c r="R24" i="32"/>
  <c r="Q24" i="32"/>
  <c r="P24" i="32"/>
  <c r="S23" i="32"/>
  <c r="R23" i="32"/>
  <c r="Q23" i="32"/>
  <c r="P23" i="32"/>
  <c r="S22" i="32"/>
  <c r="R22" i="32"/>
  <c r="Q22" i="32"/>
  <c r="P22" i="32"/>
  <c r="S21" i="32"/>
  <c r="R21" i="32"/>
  <c r="Q21" i="32"/>
  <c r="P21" i="32"/>
  <c r="S20" i="32"/>
  <c r="R20" i="32"/>
  <c r="Q20" i="32"/>
  <c r="P20" i="32"/>
  <c r="O1" i="32" a="1"/>
  <c r="C4" i="15"/>
  <c r="I102" i="23"/>
  <c r="I101" i="23"/>
  <c r="I100" i="23"/>
  <c r="I99" i="23"/>
  <c r="I98" i="23"/>
  <c r="I97" i="23"/>
  <c r="I96" i="23"/>
  <c r="I95" i="23"/>
  <c r="I94" i="23"/>
  <c r="I93" i="23"/>
  <c r="I92" i="23"/>
  <c r="I91" i="23"/>
  <c r="I90" i="23"/>
  <c r="I89" i="23"/>
  <c r="I88" i="23"/>
  <c r="I87" i="23"/>
  <c r="I86" i="23"/>
  <c r="I85" i="23"/>
  <c r="I84" i="23"/>
  <c r="I83" i="23"/>
  <c r="I82" i="23"/>
  <c r="I81" i="23"/>
  <c r="I80" i="23"/>
  <c r="I79" i="23"/>
  <c r="I78" i="23"/>
  <c r="I77" i="23"/>
  <c r="I76" i="23"/>
  <c r="I75" i="23"/>
  <c r="I74" i="23"/>
  <c r="I73" i="23"/>
  <c r="I72" i="23"/>
  <c r="I71" i="23"/>
  <c r="I70" i="23"/>
  <c r="I69" i="23"/>
  <c r="I68" i="23"/>
  <c r="I67" i="23"/>
  <c r="I66" i="23"/>
  <c r="I65" i="23"/>
  <c r="I64" i="23"/>
  <c r="I63" i="23"/>
  <c r="I62" i="23"/>
  <c r="I61" i="23"/>
  <c r="I60" i="23"/>
  <c r="I59" i="23"/>
  <c r="I58" i="23"/>
  <c r="I57" i="23"/>
  <c r="I56" i="23"/>
  <c r="I55" i="23"/>
  <c r="I54" i="23"/>
  <c r="I53" i="23"/>
  <c r="I52" i="23"/>
  <c r="I51" i="23"/>
  <c r="I50" i="23"/>
  <c r="I49" i="23"/>
  <c r="I48" i="23"/>
  <c r="I47" i="23"/>
  <c r="I46" i="23"/>
  <c r="I45" i="23"/>
  <c r="I44" i="23"/>
  <c r="I43" i="23"/>
  <c r="I42" i="23"/>
  <c r="I41" i="23"/>
  <c r="I40" i="23"/>
  <c r="I39" i="23"/>
  <c r="I38" i="23"/>
  <c r="I37" i="23"/>
  <c r="I36" i="23"/>
  <c r="I35" i="23"/>
  <c r="I34" i="23"/>
  <c r="I33" i="23"/>
  <c r="I32" i="23"/>
  <c r="I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I2" i="23"/>
  <c r="I102" i="32"/>
  <c r="I101" i="32"/>
  <c r="I100" i="32"/>
  <c r="I99" i="32"/>
  <c r="I98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2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I56" i="32"/>
  <c r="I55" i="32"/>
  <c r="I54" i="32"/>
  <c r="I53" i="32"/>
  <c r="I52" i="32"/>
  <c r="I51" i="3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28" i="32"/>
  <c r="I27" i="32"/>
  <c r="I26" i="32"/>
  <c r="I25" i="32"/>
  <c r="I24" i="32"/>
  <c r="I23" i="32"/>
  <c r="I22" i="32"/>
  <c r="I21" i="32"/>
  <c r="I20" i="32"/>
  <c r="I19" i="32"/>
  <c r="I18" i="32"/>
  <c r="I17" i="32"/>
  <c r="I16" i="32"/>
  <c r="I15" i="32"/>
  <c r="I14" i="32"/>
  <c r="I13" i="32"/>
  <c r="I12" i="32"/>
  <c r="I11" i="32"/>
  <c r="I10" i="32"/>
  <c r="I9" i="32"/>
  <c r="I8" i="32"/>
  <c r="I7" i="32"/>
  <c r="I6" i="32"/>
  <c r="I5" i="32"/>
  <c r="I4" i="32"/>
  <c r="I3" i="32"/>
  <c r="I2" i="32"/>
  <c r="XET1" i="32" a="1"/>
  <c r="XET1" i="23" a="1"/>
  <c r="U1" i="31" a="1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E1" i="31" a="1"/>
  <c r="O1" i="23" a="1"/>
  <c r="H5" i="15" a="1"/>
  <c r="J13" i="15" s="1" a="1"/>
  <c r="J13" i="15" s="1"/>
  <c r="B3" i="15"/>
  <c r="E8" i="15" s="1"/>
  <c r="F8" i="15" s="1" a="1"/>
  <c r="F8" i="15" s="1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3" i="23"/>
  <c r="H2" i="23"/>
  <c r="H102" i="32"/>
  <c r="H101" i="32"/>
  <c r="H100" i="32"/>
  <c r="H99" i="32"/>
  <c r="H98" i="32"/>
  <c r="H97" i="32"/>
  <c r="H96" i="32"/>
  <c r="H95" i="32"/>
  <c r="H94" i="32"/>
  <c r="H93" i="32"/>
  <c r="H92" i="32"/>
  <c r="H91" i="32"/>
  <c r="H90" i="32"/>
  <c r="H89" i="32"/>
  <c r="H88" i="32"/>
  <c r="H87" i="32"/>
  <c r="H86" i="32"/>
  <c r="H85" i="32"/>
  <c r="H84" i="32"/>
  <c r="H83" i="32"/>
  <c r="H82" i="32"/>
  <c r="H81" i="32"/>
  <c r="H80" i="32"/>
  <c r="H79" i="32"/>
  <c r="H78" i="32"/>
  <c r="H77" i="32"/>
  <c r="H76" i="32"/>
  <c r="H75" i="32"/>
  <c r="H74" i="32"/>
  <c r="H73" i="32"/>
  <c r="H72" i="32"/>
  <c r="H71" i="32"/>
  <c r="H70" i="32"/>
  <c r="H69" i="32"/>
  <c r="H68" i="32"/>
  <c r="H67" i="32"/>
  <c r="H66" i="32"/>
  <c r="H65" i="32"/>
  <c r="H64" i="32"/>
  <c r="H63" i="32"/>
  <c r="H62" i="32"/>
  <c r="H61" i="32"/>
  <c r="H60" i="32"/>
  <c r="H59" i="32"/>
  <c r="H58" i="32"/>
  <c r="H57" i="32"/>
  <c r="H56" i="32"/>
  <c r="H55" i="32"/>
  <c r="H54" i="32"/>
  <c r="H53" i="32"/>
  <c r="H52" i="32"/>
  <c r="H51" i="32"/>
  <c r="H50" i="32"/>
  <c r="H49" i="32"/>
  <c r="H48" i="32"/>
  <c r="H47" i="32"/>
  <c r="H46" i="32"/>
  <c r="H45" i="32"/>
  <c r="H44" i="32"/>
  <c r="H43" i="32"/>
  <c r="H42" i="32"/>
  <c r="H41" i="32"/>
  <c r="H40" i="32"/>
  <c r="H39" i="32"/>
  <c r="H38" i="32"/>
  <c r="H37" i="32"/>
  <c r="H36" i="32"/>
  <c r="H35" i="32"/>
  <c r="H34" i="32"/>
  <c r="H33" i="32"/>
  <c r="H3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H2" i="32"/>
  <c r="D103" i="32" a="1"/>
  <c r="D103" i="32" s="1"/>
  <c r="C103" i="32" a="1"/>
  <c r="C103" i="32" s="1"/>
  <c r="D102" i="32" a="1"/>
  <c r="D102" i="32" s="1"/>
  <c r="C102" i="32"/>
  <c r="D101" i="32" a="1"/>
  <c r="D101" i="32" s="1"/>
  <c r="C101" i="32"/>
  <c r="D100" i="32" a="1"/>
  <c r="D100" i="32" s="1"/>
  <c r="C100" i="32"/>
  <c r="D99" i="32" a="1"/>
  <c r="D99" i="32" s="1"/>
  <c r="C99" i="32"/>
  <c r="D98" i="32" a="1"/>
  <c r="D98" i="32" s="1"/>
  <c r="C98" i="32"/>
  <c r="D97" i="32" a="1"/>
  <c r="D97" i="32" s="1"/>
  <c r="C97" i="32"/>
  <c r="D96" i="32" a="1"/>
  <c r="D96" i="32" s="1"/>
  <c r="C96" i="32"/>
  <c r="D95" i="32" a="1"/>
  <c r="D95" i="32" s="1"/>
  <c r="C95" i="32"/>
  <c r="D94" i="32" a="1"/>
  <c r="D94" i="32" s="1"/>
  <c r="C94" i="32"/>
  <c r="D93" i="32" a="1"/>
  <c r="D93" i="32" s="1"/>
  <c r="C93" i="32"/>
  <c r="D92" i="32" a="1"/>
  <c r="D92" i="32" s="1"/>
  <c r="C92" i="32"/>
  <c r="D91" i="32" a="1"/>
  <c r="D91" i="32" s="1"/>
  <c r="C91" i="32"/>
  <c r="D90" i="32" a="1"/>
  <c r="D90" i="32" s="1"/>
  <c r="C90" i="32"/>
  <c r="D89" i="32" a="1"/>
  <c r="D89" i="32" s="1"/>
  <c r="C89" i="32"/>
  <c r="D88" i="32" a="1"/>
  <c r="D88" i="32" s="1"/>
  <c r="C88" i="32"/>
  <c r="D87" i="32" a="1"/>
  <c r="D87" i="32" s="1"/>
  <c r="C87" i="32"/>
  <c r="D86" i="32" a="1"/>
  <c r="D86" i="32" s="1"/>
  <c r="C86" i="32"/>
  <c r="D85" i="32" a="1"/>
  <c r="D85" i="32" s="1"/>
  <c r="C85" i="32"/>
  <c r="D84" i="32" a="1"/>
  <c r="D84" i="32" s="1"/>
  <c r="C84" i="32"/>
  <c r="D83" i="32" a="1"/>
  <c r="D83" i="32" s="1"/>
  <c r="C83" i="32"/>
  <c r="D82" i="32" a="1"/>
  <c r="D82" i="32" s="1"/>
  <c r="C82" i="32"/>
  <c r="D81" i="32" a="1"/>
  <c r="D81" i="32" s="1"/>
  <c r="C81" i="32"/>
  <c r="D80" i="32" a="1"/>
  <c r="D80" i="32" s="1"/>
  <c r="C80" i="32"/>
  <c r="D79" i="32" a="1"/>
  <c r="D79" i="32" s="1"/>
  <c r="C79" i="32"/>
  <c r="D78" i="32" a="1"/>
  <c r="D78" i="32" s="1"/>
  <c r="C78" i="32"/>
  <c r="D77" i="32" a="1"/>
  <c r="D77" i="32" s="1"/>
  <c r="C77" i="32"/>
  <c r="D76" i="32" a="1"/>
  <c r="D76" i="32" s="1"/>
  <c r="C76" i="32"/>
  <c r="D75" i="32" a="1"/>
  <c r="D75" i="32" s="1"/>
  <c r="C75" i="32"/>
  <c r="D74" i="32" a="1"/>
  <c r="D74" i="32" s="1"/>
  <c r="C74" i="32"/>
  <c r="D73" i="32" a="1"/>
  <c r="D73" i="32" s="1"/>
  <c r="C73" i="32"/>
  <c r="D72" i="32" a="1"/>
  <c r="D72" i="32" s="1"/>
  <c r="C72" i="32"/>
  <c r="D71" i="32" a="1"/>
  <c r="D71" i="32" s="1"/>
  <c r="C71" i="32"/>
  <c r="D70" i="32" a="1"/>
  <c r="D70" i="32" s="1"/>
  <c r="C70" i="32"/>
  <c r="D69" i="32" a="1"/>
  <c r="D69" i="32" s="1"/>
  <c r="C69" i="32"/>
  <c r="D68" i="32" a="1"/>
  <c r="D68" i="32" s="1"/>
  <c r="C68" i="32"/>
  <c r="D67" i="32" a="1"/>
  <c r="D67" i="32" s="1"/>
  <c r="C67" i="32"/>
  <c r="D66" i="32" a="1"/>
  <c r="D66" i="32" s="1"/>
  <c r="C66" i="32"/>
  <c r="D65" i="32" a="1"/>
  <c r="D65" i="32" s="1"/>
  <c r="C65" i="32"/>
  <c r="D64" i="32" a="1"/>
  <c r="D64" i="32" s="1"/>
  <c r="C64" i="32"/>
  <c r="D63" i="32" a="1"/>
  <c r="D63" i="32" s="1"/>
  <c r="C63" i="32"/>
  <c r="D62" i="32" a="1"/>
  <c r="D62" i="32" s="1"/>
  <c r="C62" i="32"/>
  <c r="D61" i="32" a="1"/>
  <c r="D61" i="32" s="1"/>
  <c r="C61" i="32"/>
  <c r="D60" i="32" a="1"/>
  <c r="D60" i="32" s="1"/>
  <c r="C60" i="32"/>
  <c r="D59" i="32" a="1"/>
  <c r="D59" i="32" s="1"/>
  <c r="C59" i="32"/>
  <c r="D58" i="32" a="1"/>
  <c r="D58" i="32" s="1"/>
  <c r="C58" i="32"/>
  <c r="D57" i="32" a="1"/>
  <c r="D57" i="32" s="1"/>
  <c r="C57" i="32"/>
  <c r="D56" i="32" a="1"/>
  <c r="D56" i="32" s="1"/>
  <c r="C56" i="32"/>
  <c r="D55" i="32" a="1"/>
  <c r="D55" i="32" s="1"/>
  <c r="C55" i="32"/>
  <c r="D54" i="32" a="1"/>
  <c r="D54" i="32" s="1"/>
  <c r="C54" i="32"/>
  <c r="D53" i="32" a="1"/>
  <c r="D53" i="32" s="1"/>
  <c r="C53" i="32"/>
  <c r="D52" i="32" a="1"/>
  <c r="D52" i="32" s="1"/>
  <c r="C52" i="32"/>
  <c r="D51" i="32" a="1"/>
  <c r="D51" i="32" s="1"/>
  <c r="C51" i="32"/>
  <c r="D50" i="32" a="1"/>
  <c r="D50" i="32" s="1"/>
  <c r="C50" i="32"/>
  <c r="D49" i="32" a="1"/>
  <c r="D49" i="32" s="1"/>
  <c r="C49" i="32"/>
  <c r="D48" i="32" a="1"/>
  <c r="D48" i="32" s="1"/>
  <c r="C48" i="32"/>
  <c r="D47" i="32" a="1"/>
  <c r="D47" i="32" s="1"/>
  <c r="C47" i="32"/>
  <c r="D46" i="32" a="1"/>
  <c r="D46" i="32" s="1"/>
  <c r="C46" i="32"/>
  <c r="D45" i="32" a="1"/>
  <c r="D45" i="32" s="1"/>
  <c r="C45" i="32"/>
  <c r="D44" i="32" a="1"/>
  <c r="D44" i="32" s="1"/>
  <c r="C44" i="32"/>
  <c r="D43" i="32" a="1"/>
  <c r="D43" i="32" s="1"/>
  <c r="C43" i="32"/>
  <c r="D42" i="32" a="1"/>
  <c r="D42" i="32" s="1"/>
  <c r="C42" i="32"/>
  <c r="D41" i="32" a="1"/>
  <c r="D41" i="32" s="1"/>
  <c r="C41" i="32"/>
  <c r="D40" i="32" a="1"/>
  <c r="D40" i="32" s="1"/>
  <c r="C40" i="32"/>
  <c r="D39" i="32" a="1"/>
  <c r="D39" i="32" s="1"/>
  <c r="C39" i="32"/>
  <c r="D38" i="32" a="1"/>
  <c r="D38" i="32" s="1"/>
  <c r="C38" i="32"/>
  <c r="D37" i="32" a="1"/>
  <c r="D37" i="32" s="1"/>
  <c r="C37" i="32"/>
  <c r="D36" i="32" a="1"/>
  <c r="D36" i="32" s="1"/>
  <c r="C36" i="32"/>
  <c r="D35" i="32" a="1"/>
  <c r="D35" i="32" s="1"/>
  <c r="C35" i="32"/>
  <c r="D34" i="32" a="1"/>
  <c r="D34" i="32" s="1"/>
  <c r="C34" i="32"/>
  <c r="D33" i="32" a="1"/>
  <c r="D33" i="32" s="1"/>
  <c r="C33" i="32"/>
  <c r="D32" i="32" a="1"/>
  <c r="D32" i="32" s="1"/>
  <c r="C32" i="32"/>
  <c r="D31" i="32" a="1"/>
  <c r="D31" i="32" s="1"/>
  <c r="C31" i="32"/>
  <c r="D30" i="32" a="1"/>
  <c r="D30" i="32" s="1"/>
  <c r="C30" i="32"/>
  <c r="D29" i="32" a="1"/>
  <c r="D29" i="32" s="1"/>
  <c r="C29" i="32"/>
  <c r="D28" i="32" a="1"/>
  <c r="D28" i="32" s="1"/>
  <c r="C28" i="32"/>
  <c r="D27" i="32" a="1"/>
  <c r="D27" i="32" s="1"/>
  <c r="C27" i="32"/>
  <c r="D26" i="32" a="1"/>
  <c r="D26" i="32" s="1"/>
  <c r="C26" i="32"/>
  <c r="D25" i="32" a="1"/>
  <c r="D25" i="32" s="1"/>
  <c r="C25" i="32"/>
  <c r="D24" i="32" a="1"/>
  <c r="D24" i="32" s="1"/>
  <c r="C24" i="32"/>
  <c r="D23" i="32" a="1"/>
  <c r="D23" i="32" s="1"/>
  <c r="C23" i="32"/>
  <c r="D22" i="32" a="1"/>
  <c r="D22" i="32" s="1"/>
  <c r="C22" i="32"/>
  <c r="D21" i="32" a="1"/>
  <c r="D21" i="32" s="1"/>
  <c r="C21" i="32"/>
  <c r="D20" i="32" a="1"/>
  <c r="D20" i="32" s="1"/>
  <c r="C20" i="32"/>
  <c r="D19" i="32" a="1"/>
  <c r="D19" i="32" s="1"/>
  <c r="C19" i="32"/>
  <c r="D18" i="32" a="1"/>
  <c r="D18" i="32" s="1"/>
  <c r="C18" i="32"/>
  <c r="D17" i="32" a="1"/>
  <c r="D17" i="32" s="1"/>
  <c r="C17" i="32"/>
  <c r="D16" i="32" a="1"/>
  <c r="D16" i="32" s="1"/>
  <c r="C16" i="32"/>
  <c r="D15" i="32" a="1"/>
  <c r="D15" i="32" s="1"/>
  <c r="C15" i="32"/>
  <c r="D14" i="32" a="1"/>
  <c r="D14" i="32" s="1"/>
  <c r="C14" i="32"/>
  <c r="D13" i="32" a="1"/>
  <c r="D13" i="32" s="1"/>
  <c r="C13" i="32"/>
  <c r="XES1" i="23" a="1"/>
  <c r="XES1" i="32" a="1"/>
  <c r="XER1" i="32" a="1"/>
  <c r="B5" i="32" a="1"/>
  <c r="D103" i="23" a="1"/>
  <c r="D103" i="23" s="1"/>
  <c r="D102" i="23" a="1"/>
  <c r="D102" i="23" s="1"/>
  <c r="D101" i="23" a="1"/>
  <c r="D101" i="23" s="1"/>
  <c r="D100" i="23" a="1"/>
  <c r="D100" i="23" s="1"/>
  <c r="D99" i="23" a="1"/>
  <c r="D99" i="23" s="1"/>
  <c r="D98" i="23" a="1"/>
  <c r="D98" i="23" s="1"/>
  <c r="D97" i="23" a="1"/>
  <c r="D97" i="23" s="1"/>
  <c r="D96" i="23" a="1"/>
  <c r="D96" i="23" s="1"/>
  <c r="D95" i="23" a="1"/>
  <c r="D95" i="23" s="1"/>
  <c r="D94" i="23" a="1"/>
  <c r="D94" i="23" s="1"/>
  <c r="D93" i="23" a="1"/>
  <c r="D93" i="23" s="1"/>
  <c r="D92" i="23" a="1"/>
  <c r="D92" i="23" s="1"/>
  <c r="D91" i="23" a="1"/>
  <c r="D91" i="23" s="1"/>
  <c r="D90" i="23" a="1"/>
  <c r="D90" i="23" s="1"/>
  <c r="D89" i="23" a="1"/>
  <c r="D89" i="23" s="1"/>
  <c r="D88" i="23" a="1"/>
  <c r="D88" i="23" s="1"/>
  <c r="D87" i="23" a="1"/>
  <c r="D87" i="23" s="1"/>
  <c r="D86" i="23" a="1"/>
  <c r="D86" i="23" s="1"/>
  <c r="D85" i="23" a="1"/>
  <c r="D85" i="23" s="1"/>
  <c r="D84" i="23" a="1"/>
  <c r="D84" i="23" s="1"/>
  <c r="D83" i="23" a="1"/>
  <c r="D83" i="23" s="1"/>
  <c r="D82" i="23" a="1"/>
  <c r="D82" i="23" s="1"/>
  <c r="D81" i="23" a="1"/>
  <c r="D81" i="23" s="1"/>
  <c r="D80" i="23" a="1"/>
  <c r="D80" i="23" s="1"/>
  <c r="D79" i="23" a="1"/>
  <c r="D79" i="23" s="1"/>
  <c r="D78" i="23" a="1"/>
  <c r="D78" i="23" s="1"/>
  <c r="D77" i="23" a="1"/>
  <c r="D77" i="23" s="1"/>
  <c r="D76" i="23" a="1"/>
  <c r="D76" i="23" s="1"/>
  <c r="D75" i="23" a="1"/>
  <c r="D75" i="23" s="1"/>
  <c r="D74" i="23" a="1"/>
  <c r="D74" i="23" s="1"/>
  <c r="D73" i="23" a="1"/>
  <c r="D73" i="23" s="1"/>
  <c r="D72" i="23" a="1"/>
  <c r="D72" i="23" s="1"/>
  <c r="D71" i="23" a="1"/>
  <c r="D71" i="23" s="1"/>
  <c r="D70" i="23" a="1"/>
  <c r="D70" i="23" s="1"/>
  <c r="D69" i="23" a="1"/>
  <c r="D69" i="23" s="1"/>
  <c r="D68" i="23" a="1"/>
  <c r="D68" i="23" s="1"/>
  <c r="D67" i="23" a="1"/>
  <c r="D67" i="23" s="1"/>
  <c r="D66" i="23" a="1"/>
  <c r="D66" i="23" s="1"/>
  <c r="D65" i="23" a="1"/>
  <c r="D65" i="23" s="1"/>
  <c r="D64" i="23" a="1"/>
  <c r="D64" i="23" s="1"/>
  <c r="D63" i="23" a="1"/>
  <c r="D63" i="23" s="1"/>
  <c r="D62" i="23" a="1"/>
  <c r="D62" i="23" s="1"/>
  <c r="D61" i="23" a="1"/>
  <c r="D61" i="23" s="1"/>
  <c r="D60" i="23" a="1"/>
  <c r="D60" i="23" s="1"/>
  <c r="D59" i="23" a="1"/>
  <c r="D59" i="23" s="1"/>
  <c r="D58" i="23" a="1"/>
  <c r="D58" i="23" s="1"/>
  <c r="D57" i="23" a="1"/>
  <c r="D57" i="23" s="1"/>
  <c r="D56" i="23" a="1"/>
  <c r="D56" i="23" s="1"/>
  <c r="D55" i="23" a="1"/>
  <c r="D55" i="23" s="1"/>
  <c r="D54" i="23" a="1"/>
  <c r="D54" i="23" s="1"/>
  <c r="D53" i="23" a="1"/>
  <c r="D53" i="23" s="1"/>
  <c r="D52" i="23" a="1"/>
  <c r="D52" i="23" s="1"/>
  <c r="D51" i="23" a="1"/>
  <c r="D51" i="23" s="1"/>
  <c r="D50" i="23" a="1"/>
  <c r="D50" i="23" s="1"/>
  <c r="D49" i="23" a="1"/>
  <c r="D49" i="23" s="1"/>
  <c r="D48" i="23" a="1"/>
  <c r="D48" i="23" s="1"/>
  <c r="D47" i="23" a="1"/>
  <c r="D47" i="23" s="1"/>
  <c r="D46" i="23" a="1"/>
  <c r="D46" i="23" s="1"/>
  <c r="D45" i="23" a="1"/>
  <c r="D45" i="23" s="1"/>
  <c r="D44" i="23" a="1"/>
  <c r="D44" i="23" s="1"/>
  <c r="D43" i="23" a="1"/>
  <c r="D43" i="23" s="1"/>
  <c r="D42" i="23" a="1"/>
  <c r="D42" i="23" s="1"/>
  <c r="D41" i="23" a="1"/>
  <c r="D41" i="23" s="1"/>
  <c r="D40" i="23" a="1"/>
  <c r="D40" i="23" s="1"/>
  <c r="D39" i="23" a="1"/>
  <c r="D39" i="23" s="1"/>
  <c r="D38" i="23" a="1"/>
  <c r="D38" i="23" s="1"/>
  <c r="D37" i="23" a="1"/>
  <c r="D37" i="23" s="1"/>
  <c r="D36" i="23" a="1"/>
  <c r="D36" i="23" s="1"/>
  <c r="D35" i="23" a="1"/>
  <c r="D35" i="23" s="1"/>
  <c r="D34" i="23" a="1"/>
  <c r="D34" i="23" s="1"/>
  <c r="D33" i="23" a="1"/>
  <c r="D33" i="23" s="1"/>
  <c r="D32" i="23" a="1"/>
  <c r="D32" i="23" s="1"/>
  <c r="D31" i="23" a="1"/>
  <c r="D31" i="23" s="1"/>
  <c r="D30" i="23" a="1"/>
  <c r="D30" i="23" s="1"/>
  <c r="D29" i="23" a="1"/>
  <c r="D29" i="23" s="1"/>
  <c r="D28" i="23" a="1"/>
  <c r="D28" i="23" s="1"/>
  <c r="D27" i="23" a="1"/>
  <c r="D27" i="23" s="1"/>
  <c r="D26" i="23" a="1"/>
  <c r="D26" i="23" s="1"/>
  <c r="D25" i="23" a="1"/>
  <c r="D25" i="23" s="1"/>
  <c r="D24" i="23" a="1"/>
  <c r="D24" i="23" s="1"/>
  <c r="D23" i="23" a="1"/>
  <c r="D23" i="23" s="1"/>
  <c r="D22" i="23" a="1"/>
  <c r="D22" i="23" s="1"/>
  <c r="D21" i="23" a="1"/>
  <c r="D21" i="23" s="1"/>
  <c r="D20" i="23" a="1"/>
  <c r="D20" i="23" s="1"/>
  <c r="D19" i="23" a="1"/>
  <c r="D19" i="23" s="1"/>
  <c r="D18" i="23" a="1"/>
  <c r="D18" i="23" s="1"/>
  <c r="D17" i="23" a="1"/>
  <c r="D17" i="23" s="1"/>
  <c r="D16" i="23" a="1"/>
  <c r="D16" i="23" s="1"/>
  <c r="D15" i="23" a="1"/>
  <c r="D15" i="23" s="1"/>
  <c r="D14" i="23" a="1"/>
  <c r="D14" i="23" s="1"/>
  <c r="D13" i="23" a="1"/>
  <c r="D13" i="23" s="1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G102" i="32"/>
  <c r="G101" i="32"/>
  <c r="G100" i="32"/>
  <c r="G99" i="32"/>
  <c r="G98" i="32"/>
  <c r="G97" i="32"/>
  <c r="G96" i="32"/>
  <c r="G95" i="32"/>
  <c r="G94" i="32"/>
  <c r="G93" i="32"/>
  <c r="G92" i="32"/>
  <c r="G91" i="32"/>
  <c r="G90" i="32"/>
  <c r="G89" i="32"/>
  <c r="G88" i="32"/>
  <c r="G87" i="32"/>
  <c r="G86" i="32"/>
  <c r="G85" i="32"/>
  <c r="G84" i="32"/>
  <c r="G83" i="32"/>
  <c r="G82" i="32"/>
  <c r="G81" i="32"/>
  <c r="G80" i="32"/>
  <c r="G79" i="32"/>
  <c r="G78" i="32"/>
  <c r="G77" i="32"/>
  <c r="G76" i="32"/>
  <c r="G75" i="32"/>
  <c r="G74" i="32"/>
  <c r="G73" i="32"/>
  <c r="G72" i="32"/>
  <c r="G71" i="32"/>
  <c r="G70" i="32"/>
  <c r="G69" i="32"/>
  <c r="G68" i="32"/>
  <c r="G67" i="32"/>
  <c r="G66" i="32"/>
  <c r="G65" i="32"/>
  <c r="G64" i="32"/>
  <c r="G63" i="32"/>
  <c r="G62" i="32"/>
  <c r="G61" i="32"/>
  <c r="G60" i="32"/>
  <c r="G59" i="32"/>
  <c r="G58" i="32"/>
  <c r="G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8" i="32"/>
  <c r="G7" i="32"/>
  <c r="G6" i="32"/>
  <c r="G5" i="32"/>
  <c r="G4" i="32"/>
  <c r="G3" i="32"/>
  <c r="G2" i="32"/>
  <c r="C103" i="23" a="1"/>
  <c r="C103" i="23" s="1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4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XEE1" i="15" a="1"/>
  <c r="XEE1" i="15" s="1"/>
  <c r="XED1" i="15"/>
  <c r="P9" i="23" l="1"/>
  <c r="R10" i="23"/>
  <c r="R13" i="23"/>
  <c r="R3" i="23"/>
  <c r="R30" i="23"/>
  <c r="P28" i="23"/>
  <c r="P27" i="23"/>
  <c r="Q26" i="23"/>
  <c r="P25" i="23"/>
  <c r="R23" i="23"/>
  <c r="R21" i="23"/>
  <c r="P20" i="23"/>
  <c r="R18" i="23"/>
  <c r="R16" i="23"/>
  <c r="Q15" i="23"/>
  <c r="Q20" i="23"/>
  <c r="P14" i="23"/>
  <c r="R12" i="23"/>
  <c r="Q11" i="23"/>
  <c r="Q9" i="23"/>
  <c r="Q7" i="23"/>
  <c r="R5" i="23"/>
  <c r="P4" i="23"/>
  <c r="P30" i="23"/>
  <c r="Q28" i="23"/>
  <c r="Q27" i="23"/>
  <c r="R25" i="23"/>
  <c r="P23" i="23"/>
  <c r="Q22" i="23"/>
  <c r="P21" i="23"/>
  <c r="Q19" i="23"/>
  <c r="P18" i="23"/>
  <c r="P17" i="23"/>
  <c r="Q16" i="23"/>
  <c r="R14" i="23"/>
  <c r="P13" i="23"/>
  <c r="R11" i="23"/>
  <c r="P10" i="23"/>
  <c r="Q8" i="23"/>
  <c r="R6" i="23"/>
  <c r="Q5" i="23"/>
  <c r="Q4" i="23"/>
  <c r="P5" i="23"/>
  <c r="P7" i="23"/>
  <c r="R8" i="23"/>
  <c r="Q10" i="23"/>
  <c r="P12" i="23"/>
  <c r="Q13" i="23"/>
  <c r="P15" i="23"/>
  <c r="P16" i="23"/>
  <c r="Q17" i="23"/>
  <c r="Q18" i="23"/>
  <c r="R19" i="23"/>
  <c r="Q21" i="23"/>
  <c r="R22" i="23"/>
  <c r="P24" i="23"/>
  <c r="Q25" i="23"/>
  <c r="R26" i="23"/>
  <c r="R28" i="23"/>
  <c r="P29" i="23"/>
  <c r="R29" i="23"/>
  <c r="Q30" i="23"/>
  <c r="Q24" i="23"/>
  <c r="P3" i="23"/>
  <c r="P6" i="23"/>
  <c r="P8" i="23"/>
  <c r="Q14" i="23"/>
  <c r="R9" i="23"/>
  <c r="P11" i="23"/>
  <c r="Q12" i="23"/>
  <c r="R15" i="23"/>
  <c r="R17" i="23"/>
  <c r="P19" i="23"/>
  <c r="R20" i="23"/>
  <c r="P22" i="23"/>
  <c r="Q23" i="23"/>
  <c r="R24" i="23"/>
  <c r="P26" i="23"/>
  <c r="R27" i="23"/>
  <c r="Q29" i="23"/>
  <c r="Q3" i="23"/>
  <c r="R4" i="23"/>
  <c r="Q6" i="23"/>
  <c r="R7" i="23"/>
  <c r="XET1" i="54"/>
  <c r="XES1" i="54"/>
  <c r="XER1" i="54"/>
  <c r="C7" i="54"/>
  <c r="C10" i="54"/>
  <c r="D6" i="54" a="1"/>
  <c r="D6" i="54" s="1"/>
  <c r="D10" i="54" a="1"/>
  <c r="D10" i="54" s="1"/>
  <c r="D8" i="54" a="1"/>
  <c r="D8" i="54" s="1"/>
  <c r="B5" i="54"/>
  <c r="D9" i="54" a="1"/>
  <c r="D9" i="54" s="1"/>
  <c r="C8" i="54"/>
  <c r="C6" i="54"/>
  <c r="C9" i="54"/>
  <c r="D7" i="54" a="1"/>
  <c r="D7" i="54" s="1"/>
  <c r="P4" i="54"/>
  <c r="P9" i="54"/>
  <c r="Q9" i="54"/>
  <c r="R9" i="54"/>
  <c r="S9" i="54"/>
  <c r="R12" i="54"/>
  <c r="P10" i="54"/>
  <c r="S3" i="54"/>
  <c r="P3" i="54"/>
  <c r="S2" i="54"/>
  <c r="P2" i="54"/>
  <c r="Q10" i="54"/>
  <c r="R10" i="54"/>
  <c r="S10" i="54"/>
  <c r="P6" i="54"/>
  <c r="P11" i="54"/>
  <c r="Q11" i="54"/>
  <c r="R11" i="54"/>
  <c r="S11" i="54"/>
  <c r="P5" i="54"/>
  <c r="P12" i="54"/>
  <c r="Q12" i="54"/>
  <c r="S12" i="54"/>
  <c r="R4" i="54"/>
  <c r="P13" i="54"/>
  <c r="Q13" i="54"/>
  <c r="Q4" i="54"/>
  <c r="S7" i="54"/>
  <c r="S19" i="54"/>
  <c r="Q6" i="54"/>
  <c r="R19" i="54"/>
  <c r="S5" i="54"/>
  <c r="R13" i="54"/>
  <c r="S13" i="54"/>
  <c r="Q19" i="54"/>
  <c r="P14" i="54"/>
  <c r="Q14" i="54"/>
  <c r="R14" i="54"/>
  <c r="S14" i="54"/>
  <c r="P19" i="54"/>
  <c r="P15" i="54"/>
  <c r="S8" i="54"/>
  <c r="P7" i="54"/>
  <c r="S6" i="54"/>
  <c r="R8" i="54"/>
  <c r="R5" i="54"/>
  <c r="O1" i="54"/>
  <c r="Q15" i="54"/>
  <c r="Q8" i="54"/>
  <c r="R15" i="54"/>
  <c r="S15" i="54"/>
  <c r="P8" i="54"/>
  <c r="P16" i="54"/>
  <c r="Q16" i="54"/>
  <c r="R16" i="54"/>
  <c r="S16" i="54"/>
  <c r="R7" i="54"/>
  <c r="P17" i="54"/>
  <c r="Q17" i="54"/>
  <c r="R17" i="54"/>
  <c r="S17" i="54"/>
  <c r="Q7" i="54"/>
  <c r="P18" i="54"/>
  <c r="Q18" i="54"/>
  <c r="R18" i="54"/>
  <c r="S18" i="54"/>
  <c r="R6" i="54"/>
  <c r="Q5" i="54"/>
  <c r="S4" i="54"/>
  <c r="Q3" i="54"/>
  <c r="R2" i="54"/>
  <c r="Q2" i="54"/>
  <c r="O1" i="32"/>
  <c r="P19" i="32"/>
  <c r="R17" i="32"/>
  <c r="Q16" i="32"/>
  <c r="Q15" i="32"/>
  <c r="P14" i="32"/>
  <c r="S12" i="32"/>
  <c r="R11" i="32"/>
  <c r="S10" i="32"/>
  <c r="S9" i="32"/>
  <c r="P9" i="32"/>
  <c r="S7" i="32"/>
  <c r="Q6" i="32"/>
  <c r="Q5" i="32"/>
  <c r="Q4" i="32"/>
  <c r="Q3" i="32"/>
  <c r="Q2" i="32"/>
  <c r="R19" i="32"/>
  <c r="R18" i="32"/>
  <c r="S16" i="32"/>
  <c r="R15" i="32"/>
  <c r="Q14" i="32"/>
  <c r="P13" i="32"/>
  <c r="S11" i="32"/>
  <c r="R10" i="32"/>
  <c r="R9" i="32"/>
  <c r="R8" i="32"/>
  <c r="R7" i="32"/>
  <c r="S6" i="32"/>
  <c r="S5" i="32"/>
  <c r="P5" i="32"/>
  <c r="P4" i="32"/>
  <c r="S2" i="32"/>
  <c r="S19" i="32"/>
  <c r="Q18" i="32"/>
  <c r="Q17" i="32"/>
  <c r="P16" i="32"/>
  <c r="P15" i="32"/>
  <c r="S13" i="32"/>
  <c r="R12" i="32"/>
  <c r="S18" i="32"/>
  <c r="S17" i="32"/>
  <c r="R16" i="32"/>
  <c r="S14" i="32"/>
  <c r="R13" i="32"/>
  <c r="Q12" i="32"/>
  <c r="Q11" i="32"/>
  <c r="Q10" i="32"/>
  <c r="S8" i="32"/>
  <c r="P8" i="32"/>
  <c r="P7" i="32"/>
  <c r="P6" i="32"/>
  <c r="S4" i="32"/>
  <c r="S3" i="32"/>
  <c r="P3" i="32"/>
  <c r="P2" i="32"/>
  <c r="Q19" i="32"/>
  <c r="P18" i="32"/>
  <c r="P17" i="32"/>
  <c r="S15" i="32"/>
  <c r="R14" i="32"/>
  <c r="Q13" i="32"/>
  <c r="P12" i="32"/>
  <c r="P11" i="32"/>
  <c r="P10" i="32"/>
  <c r="Q9" i="32"/>
  <c r="Q8" i="32"/>
  <c r="Q7" i="32"/>
  <c r="R6" i="32"/>
  <c r="R5" i="32"/>
  <c r="R4" i="32"/>
  <c r="R3" i="32"/>
  <c r="R2" i="32"/>
  <c r="S30" i="23"/>
  <c r="S27" i="23"/>
  <c r="S15" i="23"/>
  <c r="S14" i="23"/>
  <c r="S7" i="23"/>
  <c r="S11" i="23"/>
  <c r="S8" i="23"/>
  <c r="S6" i="23"/>
  <c r="S20" i="23"/>
  <c r="S10" i="23"/>
  <c r="S2" i="23"/>
  <c r="S26" i="23"/>
  <c r="S25" i="23"/>
  <c r="S21" i="23"/>
  <c r="S17" i="23"/>
  <c r="S13" i="23"/>
  <c r="S12" i="23"/>
  <c r="S5" i="23"/>
  <c r="P2" i="23"/>
  <c r="S29" i="23"/>
  <c r="S28" i="23"/>
  <c r="S22" i="23"/>
  <c r="S19" i="23"/>
  <c r="S18" i="23"/>
  <c r="S9" i="23"/>
  <c r="R2" i="23"/>
  <c r="S24" i="23"/>
  <c r="S23" i="23"/>
  <c r="S16" i="23"/>
  <c r="S4" i="23"/>
  <c r="S3" i="23"/>
  <c r="Q2" i="23"/>
  <c r="XET1" i="32"/>
  <c r="XET1" i="23"/>
  <c r="U1" i="31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G4" i="23"/>
  <c r="G3" i="23"/>
  <c r="G2" i="23"/>
  <c r="B5" i="23" a="1"/>
  <c r="XER1" i="23" a="1"/>
  <c r="XER1" i="23" s="1"/>
  <c r="O1" i="23"/>
  <c r="E1" i="31"/>
  <c r="G1" i="31" s="1" a="1"/>
  <c r="H5" i="15"/>
  <c r="E9" i="15"/>
  <c r="F9" i="15" s="1" a="1"/>
  <c r="F9" i="15" s="1"/>
  <c r="H6" i="15" a="1"/>
  <c r="XES1" i="32"/>
  <c r="C12" i="23"/>
  <c r="D12" i="23" a="1"/>
  <c r="D12" i="23" s="1"/>
  <c r="C11" i="23"/>
  <c r="D11" i="23" a="1"/>
  <c r="D11" i="23" s="1"/>
  <c r="D12" i="32" a="1"/>
  <c r="D12" i="32" s="1"/>
  <c r="C12" i="32"/>
  <c r="C6" i="32"/>
  <c r="C11" i="32"/>
  <c r="D7" i="32" a="1"/>
  <c r="D7" i="32" s="1"/>
  <c r="D10" i="32" a="1"/>
  <c r="D10" i="32" s="1"/>
  <c r="C10" i="32"/>
  <c r="C9" i="32"/>
  <c r="D8" i="32" a="1"/>
  <c r="D8" i="32" s="1"/>
  <c r="D11" i="32" a="1"/>
  <c r="D11" i="32" s="1"/>
  <c r="D9" i="32" a="1"/>
  <c r="D9" i="32" s="1"/>
  <c r="D6" i="32" a="1"/>
  <c r="D6" i="32" s="1"/>
  <c r="C8" i="32"/>
  <c r="C7" i="32"/>
  <c r="XES1" i="23"/>
  <c r="XER1" i="32"/>
  <c r="B5" i="32"/>
  <c r="X71" i="31" l="1"/>
  <c r="U71" i="31"/>
  <c r="X70" i="31"/>
  <c r="V70" i="31"/>
  <c r="U70" i="31"/>
  <c r="V69" i="31"/>
  <c r="V68" i="31"/>
  <c r="W67" i="31"/>
  <c r="U67" i="31"/>
  <c r="V66" i="31"/>
  <c r="W65" i="31"/>
  <c r="X64" i="31"/>
  <c r="U64" i="31"/>
  <c r="V63" i="31"/>
  <c r="W62" i="31"/>
  <c r="X61" i="31"/>
  <c r="U61" i="31"/>
  <c r="T69" i="31"/>
  <c r="T68" i="31"/>
  <c r="T65" i="31"/>
  <c r="T62" i="31"/>
  <c r="W66" i="31"/>
  <c r="W71" i="31"/>
  <c r="W70" i="31"/>
  <c r="X69" i="31"/>
  <c r="U69" i="31"/>
  <c r="W68" i="31"/>
  <c r="X67" i="31"/>
  <c r="U62" i="31"/>
  <c r="U66" i="31"/>
  <c r="V65" i="31"/>
  <c r="W64" i="31"/>
  <c r="X63" i="31"/>
  <c r="U63" i="31"/>
  <c r="V62" i="31"/>
  <c r="V61" i="31"/>
  <c r="T70" i="31"/>
  <c r="T67" i="31"/>
  <c r="T64" i="31"/>
  <c r="T61" i="31"/>
  <c r="V71" i="31"/>
  <c r="W69" i="31"/>
  <c r="X68" i="31"/>
  <c r="U68" i="31"/>
  <c r="V67" i="31"/>
  <c r="X66" i="31"/>
  <c r="X65" i="31"/>
  <c r="U65" i="31"/>
  <c r="V64" i="31"/>
  <c r="W63" i="31"/>
  <c r="X62" i="31"/>
  <c r="W61" i="31"/>
  <c r="T71" i="31"/>
  <c r="T66" i="31"/>
  <c r="T63" i="31"/>
  <c r="V36" i="31"/>
  <c r="U34" i="31"/>
  <c r="X31" i="31"/>
  <c r="X30" i="31"/>
  <c r="U30" i="31"/>
  <c r="X26" i="31"/>
  <c r="X25" i="31"/>
  <c r="X24" i="31"/>
  <c r="X23" i="31"/>
  <c r="X21" i="31"/>
  <c r="V20" i="31"/>
  <c r="U19" i="31"/>
  <c r="V18" i="31"/>
  <c r="U16" i="31"/>
  <c r="V13" i="31"/>
  <c r="W12" i="31"/>
  <c r="U12" i="31"/>
  <c r="U11" i="31"/>
  <c r="X9" i="31"/>
  <c r="U8" i="31"/>
  <c r="X5" i="31"/>
  <c r="V5" i="31"/>
  <c r="U4" i="31"/>
  <c r="U3" i="31"/>
  <c r="W2" i="31"/>
  <c r="U2" i="31"/>
  <c r="X51" i="31"/>
  <c r="W49" i="31"/>
  <c r="V48" i="31"/>
  <c r="X46" i="31"/>
  <c r="V46" i="31"/>
  <c r="W45" i="31"/>
  <c r="X44" i="31"/>
  <c r="W43" i="31"/>
  <c r="W42" i="31"/>
  <c r="X41" i="31"/>
  <c r="X39" i="31"/>
  <c r="U38" i="31"/>
  <c r="U36" i="31"/>
  <c r="U35" i="31"/>
  <c r="X32" i="31"/>
  <c r="X28" i="31"/>
  <c r="V27" i="31"/>
  <c r="V26" i="31"/>
  <c r="W25" i="31"/>
  <c r="X22" i="31"/>
  <c r="U21" i="31"/>
  <c r="U17" i="31"/>
  <c r="V16" i="31"/>
  <c r="V15" i="31"/>
  <c r="U14" i="31"/>
  <c r="W59" i="31"/>
  <c r="X57" i="31"/>
  <c r="U57" i="31"/>
  <c r="W56" i="31"/>
  <c r="U56" i="31"/>
  <c r="W55" i="31"/>
  <c r="U55" i="31"/>
  <c r="W54" i="31"/>
  <c r="U54" i="31"/>
  <c r="W53" i="31"/>
  <c r="U53" i="31"/>
  <c r="X52" i="31"/>
  <c r="U52" i="31"/>
  <c r="U51" i="31"/>
  <c r="W50" i="31"/>
  <c r="U50" i="31"/>
  <c r="X49" i="31"/>
  <c r="W48" i="31"/>
  <c r="X47" i="31"/>
  <c r="U47" i="31"/>
  <c r="U46" i="31"/>
  <c r="V45" i="31"/>
  <c r="W44" i="31"/>
  <c r="U43" i="31"/>
  <c r="U42" i="31"/>
  <c r="V41" i="31"/>
  <c r="W40" i="31"/>
  <c r="W39" i="31"/>
  <c r="X38" i="31"/>
  <c r="W37" i="31"/>
  <c r="X35" i="31"/>
  <c r="X34" i="31"/>
  <c r="W31" i="31"/>
  <c r="X29" i="31"/>
  <c r="V28" i="31"/>
  <c r="W27" i="31"/>
  <c r="W26" i="31"/>
  <c r="U25" i="31"/>
  <c r="U24" i="31"/>
  <c r="W22" i="31"/>
  <c r="X19" i="31"/>
  <c r="X17" i="31"/>
  <c r="X16" i="31"/>
  <c r="U15" i="31"/>
  <c r="V14" i="31"/>
  <c r="U13" i="31"/>
  <c r="X11" i="31"/>
  <c r="W10" i="31"/>
  <c r="U9" i="31"/>
  <c r="V8" i="31"/>
  <c r="W6" i="31"/>
  <c r="W4" i="31"/>
  <c r="X3" i="31"/>
  <c r="U7" i="31"/>
  <c r="X2" i="31"/>
  <c r="X43" i="31"/>
  <c r="V40" i="31"/>
  <c r="U39" i="31"/>
  <c r="X37" i="31"/>
  <c r="X36" i="31"/>
  <c r="W35" i="31"/>
  <c r="W34" i="31"/>
  <c r="W33" i="31"/>
  <c r="U32" i="31"/>
  <c r="U31" i="31"/>
  <c r="W29" i="31"/>
  <c r="X27" i="31"/>
  <c r="V25" i="31"/>
  <c r="V24" i="31"/>
  <c r="V23" i="31"/>
  <c r="U22" i="31"/>
  <c r="W21" i="31"/>
  <c r="X20" i="31"/>
  <c r="V19" i="31"/>
  <c r="W18" i="31"/>
  <c r="W17" i="31"/>
  <c r="X15" i="31"/>
  <c r="V12" i="31"/>
  <c r="W11" i="31"/>
  <c r="V10" i="31"/>
  <c r="X6" i="31"/>
  <c r="W5" i="31"/>
  <c r="W3" i="31"/>
  <c r="V51" i="31"/>
  <c r="U49" i="31"/>
  <c r="U48" i="31"/>
  <c r="V47" i="31"/>
  <c r="X45" i="31"/>
  <c r="U45" i="31"/>
  <c r="V44" i="31"/>
  <c r="V43" i="31"/>
  <c r="V42" i="31"/>
  <c r="U41" i="31"/>
  <c r="U40" i="31"/>
  <c r="W38" i="31"/>
  <c r="U37" i="31"/>
  <c r="V35" i="31"/>
  <c r="X33" i="31"/>
  <c r="U33" i="31"/>
  <c r="V32" i="31"/>
  <c r="V31" i="31"/>
  <c r="W30" i="31"/>
  <c r="V29" i="31"/>
  <c r="U28" i="31"/>
  <c r="U27" i="31"/>
  <c r="U23" i="31"/>
  <c r="V21" i="31"/>
  <c r="U20" i="31"/>
  <c r="U18" i="31"/>
  <c r="W16" i="31"/>
  <c r="X14" i="31"/>
  <c r="X13" i="31"/>
  <c r="X12" i="31"/>
  <c r="V11" i="31"/>
  <c r="W9" i="31"/>
  <c r="X8" i="31"/>
  <c r="W7" i="31"/>
  <c r="V6" i="31"/>
  <c r="U5" i="31"/>
  <c r="V4" i="31"/>
  <c r="V2" i="31"/>
  <c r="X60" i="31"/>
  <c r="W60" i="31"/>
  <c r="V60" i="31"/>
  <c r="U60" i="31"/>
  <c r="X59" i="31"/>
  <c r="V59" i="31"/>
  <c r="U59" i="31"/>
  <c r="X58" i="31"/>
  <c r="W58" i="31"/>
  <c r="V58" i="31"/>
  <c r="U58" i="31"/>
  <c r="W57" i="31"/>
  <c r="V57" i="31"/>
  <c r="X56" i="31"/>
  <c r="V56" i="31"/>
  <c r="X55" i="31"/>
  <c r="V55" i="31"/>
  <c r="X54" i="31"/>
  <c r="V54" i="31"/>
  <c r="X53" i="31"/>
  <c r="V53" i="31"/>
  <c r="W52" i="31"/>
  <c r="V52" i="31"/>
  <c r="W51" i="31"/>
  <c r="X50" i="31"/>
  <c r="V50" i="31"/>
  <c r="V49" i="31"/>
  <c r="X48" i="31"/>
  <c r="W47" i="31"/>
  <c r="W46" i="31"/>
  <c r="U44" i="31"/>
  <c r="X42" i="31"/>
  <c r="W41" i="31"/>
  <c r="X40" i="31"/>
  <c r="V39" i="31"/>
  <c r="V38" i="31"/>
  <c r="V37" i="31"/>
  <c r="W36" i="31"/>
  <c r="V34" i="31"/>
  <c r="V33" i="31"/>
  <c r="W32" i="31"/>
  <c r="V30" i="31"/>
  <c r="U29" i="31"/>
  <c r="W28" i="31"/>
  <c r="U26" i="31"/>
  <c r="W24" i="31"/>
  <c r="W23" i="31"/>
  <c r="V22" i="31"/>
  <c r="W20" i="31"/>
  <c r="W19" i="31"/>
  <c r="X18" i="31"/>
  <c r="V17" i="31"/>
  <c r="W15" i="31"/>
  <c r="W14" i="31"/>
  <c r="W13" i="31"/>
  <c r="X10" i="31"/>
  <c r="U10" i="31"/>
  <c r="V9" i="31"/>
  <c r="W8" i="31"/>
  <c r="X7" i="31"/>
  <c r="V7" i="31"/>
  <c r="U6" i="31"/>
  <c r="X4" i="31"/>
  <c r="V3" i="31"/>
  <c r="G1" i="31"/>
  <c r="T2" i="31"/>
  <c r="T6" i="31"/>
  <c r="T42" i="31"/>
  <c r="T38" i="31"/>
  <c r="T35" i="31"/>
  <c r="T30" i="31"/>
  <c r="T28" i="31"/>
  <c r="T24" i="31"/>
  <c r="T21" i="31"/>
  <c r="T18" i="31"/>
  <c r="T14" i="31"/>
  <c r="T11" i="31"/>
  <c r="T9" i="31"/>
  <c r="T3" i="31"/>
  <c r="T52" i="31"/>
  <c r="T49" i="31"/>
  <c r="T47" i="31"/>
  <c r="T45" i="31"/>
  <c r="T41" i="31"/>
  <c r="T39" i="31"/>
  <c r="T37" i="31"/>
  <c r="T34" i="31"/>
  <c r="T32" i="31"/>
  <c r="T29" i="31"/>
  <c r="T26" i="31"/>
  <c r="T23" i="31"/>
  <c r="T20" i="31"/>
  <c r="T17" i="31"/>
  <c r="T15" i="31"/>
  <c r="T12" i="31"/>
  <c r="T8" i="31"/>
  <c r="T4" i="31"/>
  <c r="T60" i="31"/>
  <c r="T59" i="31"/>
  <c r="T58" i="31"/>
  <c r="T57" i="31"/>
  <c r="T56" i="31"/>
  <c r="T55" i="31"/>
  <c r="T54" i="31"/>
  <c r="T53" i="31"/>
  <c r="T51" i="31"/>
  <c r="T50" i="31"/>
  <c r="T48" i="31"/>
  <c r="T46" i="31"/>
  <c r="T44" i="31"/>
  <c r="T43" i="31"/>
  <c r="T40" i="31"/>
  <c r="T36" i="31"/>
  <c r="T33" i="31"/>
  <c r="T31" i="31"/>
  <c r="T27" i="31"/>
  <c r="T25" i="31"/>
  <c r="T22" i="31"/>
  <c r="T19" i="31"/>
  <c r="T16" i="31"/>
  <c r="T13" i="31"/>
  <c r="T10" i="31"/>
  <c r="T7" i="31"/>
  <c r="T5" i="31"/>
  <c r="C5" i="54" a="1"/>
  <c r="C5" i="54" s="1"/>
  <c r="D5" i="54" a="1"/>
  <c r="D5" i="54" s="1"/>
  <c r="J7" i="15"/>
  <c r="H3" i="41"/>
  <c r="H4" i="41"/>
  <c r="H5" i="41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6" i="41"/>
  <c r="H27" i="41"/>
  <c r="H29" i="41"/>
  <c r="H32" i="41"/>
  <c r="H25" i="41"/>
  <c r="H31" i="41"/>
  <c r="H28" i="41"/>
  <c r="H30" i="41"/>
  <c r="H24" i="41"/>
  <c r="I3" i="41"/>
  <c r="I5" i="41"/>
  <c r="I6" i="41"/>
  <c r="I8" i="41"/>
  <c r="I11" i="41"/>
  <c r="I13" i="41"/>
  <c r="I16" i="41"/>
  <c r="I18" i="41"/>
  <c r="I21" i="41"/>
  <c r="I24" i="41"/>
  <c r="I27" i="41"/>
  <c r="I30" i="41"/>
  <c r="I10" i="41"/>
  <c r="I19" i="41"/>
  <c r="I25" i="41"/>
  <c r="I28" i="41"/>
  <c r="I31" i="41"/>
  <c r="I14" i="41"/>
  <c r="I22" i="41"/>
  <c r="I4" i="41"/>
  <c r="I7" i="41"/>
  <c r="I9" i="41"/>
  <c r="I12" i="41"/>
  <c r="I15" i="41"/>
  <c r="I17" i="41"/>
  <c r="I20" i="41"/>
  <c r="I23" i="41"/>
  <c r="I26" i="41"/>
  <c r="I29" i="41"/>
  <c r="I32" i="41"/>
  <c r="A10" i="54"/>
  <c r="A9" i="54"/>
  <c r="A8" i="54"/>
  <c r="A7" i="54"/>
  <c r="B5" i="23"/>
  <c r="D10" i="23" a="1"/>
  <c r="D10" i="23" s="1"/>
  <c r="C10" i="23"/>
  <c r="C9" i="23"/>
  <c r="C8" i="23"/>
  <c r="C7" i="23"/>
  <c r="C6" i="23"/>
  <c r="D9" i="23" a="1"/>
  <c r="D9" i="23" s="1"/>
  <c r="D8" i="23" a="1"/>
  <c r="D8" i="23" s="1"/>
  <c r="D6" i="23" a="1"/>
  <c r="D6" i="23" s="1"/>
  <c r="D7" i="23" a="1"/>
  <c r="D7" i="23" s="1"/>
  <c r="I7" i="15"/>
  <c r="E10" i="15"/>
  <c r="F10" i="15" s="1" a="1"/>
  <c r="F10" i="15" s="1"/>
  <c r="H6" i="15"/>
  <c r="C5" i="32" a="1"/>
  <c r="C5" i="32" s="1"/>
  <c r="D5" i="32" a="1"/>
  <c r="D5" i="32" s="1"/>
  <c r="F9" i="32" l="1"/>
  <c r="F6" i="32"/>
  <c r="I8" i="15" a="1"/>
  <c r="I8" i="15" s="1"/>
  <c r="I10" i="15" a="1"/>
  <c r="I10" i="15" s="1"/>
  <c r="I9" i="15" a="1"/>
  <c r="I9" i="15" s="1"/>
  <c r="J9" i="15" a="1"/>
  <c r="J9" i="15" s="1"/>
  <c r="J10" i="15" a="1"/>
  <c r="J10" i="15" s="1"/>
  <c r="J8" i="15" a="1"/>
  <c r="J8" i="15" s="1"/>
  <c r="J11" i="15"/>
  <c r="I11" i="15"/>
  <c r="J12" i="15"/>
  <c r="F7" i="54"/>
  <c r="F8" i="54"/>
  <c r="F6" i="54"/>
  <c r="F5" i="54"/>
  <c r="F10" i="32"/>
  <c r="F8" i="32"/>
  <c r="F7" i="32"/>
  <c r="F5" i="32"/>
  <c r="F10" i="23"/>
  <c r="A10" i="23" s="1"/>
  <c r="F9" i="23"/>
  <c r="A9" i="23" s="1"/>
  <c r="F5" i="23"/>
  <c r="F6" i="23"/>
  <c r="A6" i="23" s="1"/>
  <c r="F8" i="23"/>
  <c r="A8" i="23" s="1"/>
  <c r="F7" i="23"/>
  <c r="A7" i="23" s="1"/>
  <c r="H11" i="15"/>
  <c r="H9" i="15" a="1"/>
  <c r="H9" i="15" s="1"/>
  <c r="H10" i="15" a="1"/>
  <c r="H10" i="15" s="1"/>
  <c r="H8" i="15" a="1"/>
  <c r="H8" i="15" s="1"/>
  <c r="H12" i="15"/>
  <c r="I12" i="15"/>
  <c r="A5" i="54"/>
  <c r="A6" i="54"/>
  <c r="A7" i="32"/>
  <c r="A6" i="32"/>
  <c r="A10" i="32"/>
  <c r="A9" i="32"/>
  <c r="A8" i="32"/>
  <c r="A5" i="32"/>
  <c r="C5" i="23" a="1"/>
  <c r="C5" i="23" s="1"/>
  <c r="D5" i="23" a="1"/>
  <c r="D5" i="23" s="1"/>
  <c r="H7" i="15"/>
  <c r="E11" i="15"/>
  <c r="F11" i="15" s="1" a="1"/>
  <c r="F11" i="15" s="1"/>
  <c r="A5" i="23" l="1"/>
  <c r="H13" i="15" a="1"/>
  <c r="H1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<sst xmlns="http://schemas.openxmlformats.org/spreadsheetml/2006/main" count="348" uniqueCount="116">
  <si>
    <t>Task</t>
  </si>
  <si>
    <t>Resource</t>
  </si>
  <si>
    <t>Mature</t>
  </si>
  <si>
    <t>Phase</t>
  </si>
  <si>
    <t>Available Tasks</t>
  </si>
  <si>
    <t>Start</t>
  </si>
  <si>
    <t>Name</t>
  </si>
  <si>
    <t>Phased</t>
  </si>
  <si>
    <t>Marketer</t>
  </si>
  <si>
    <t>Program Management</t>
  </si>
  <si>
    <t>Worksheet</t>
  </si>
  <si>
    <t>pillar</t>
  </si>
  <si>
    <t>phase</t>
  </si>
  <si>
    <t>Subtask</t>
  </si>
  <si>
    <t>resources</t>
  </si>
  <si>
    <t>subtasks</t>
  </si>
  <si>
    <t>Analyst</t>
  </si>
  <si>
    <t>display</t>
  </si>
  <si>
    <t>On</t>
  </si>
  <si>
    <t>Product Experience</t>
  </si>
  <si>
    <t>Feasibility</t>
  </si>
  <si>
    <t>Design</t>
  </si>
  <si>
    <t>Prototype</t>
  </si>
  <si>
    <t>Market Research</t>
  </si>
  <si>
    <t>Hardware</t>
  </si>
  <si>
    <t>Software</t>
  </si>
  <si>
    <t>Ideation</t>
  </si>
  <si>
    <t>Development</t>
  </si>
  <si>
    <t>Testing</t>
  </si>
  <si>
    <t>Finance Support</t>
  </si>
  <si>
    <t>Operations</t>
  </si>
  <si>
    <t>Project Management</t>
  </si>
  <si>
    <t>User journey</t>
  </si>
  <si>
    <t>UX Designer</t>
  </si>
  <si>
    <t>API contract</t>
  </si>
  <si>
    <t>Data model</t>
  </si>
  <si>
    <t>UI Simulation</t>
  </si>
  <si>
    <t>Data Model Mockup</t>
  </si>
  <si>
    <t>Operating Environment</t>
  </si>
  <si>
    <t>Security Hardening</t>
  </si>
  <si>
    <t>Unit Testing</t>
  </si>
  <si>
    <t>Integration Testing</t>
  </si>
  <si>
    <t>Penetration Testing</t>
  </si>
  <si>
    <t>UX Workflow Testing</t>
  </si>
  <si>
    <t>UX Analyst</t>
  </si>
  <si>
    <t>Day 1</t>
  </si>
  <si>
    <t>Day 2</t>
  </si>
  <si>
    <t>Day -1</t>
  </si>
  <si>
    <t>Offer Analyst</t>
  </si>
  <si>
    <t>Day 0 / Packaging</t>
  </si>
  <si>
    <t>Logistics Analyst</t>
  </si>
  <si>
    <t>Finance Analyst</t>
  </si>
  <si>
    <t>Market Analyst</t>
  </si>
  <si>
    <t>Design Review</t>
  </si>
  <si>
    <t>Serviceability Review</t>
  </si>
  <si>
    <t>CNC/3d print</t>
  </si>
  <si>
    <t>Machinist 1</t>
  </si>
  <si>
    <t>Assembly</t>
  </si>
  <si>
    <t>Durability/Stress</t>
  </si>
  <si>
    <t>Factory Flow</t>
  </si>
  <si>
    <t>Pilot Run</t>
  </si>
  <si>
    <t>Workstream</t>
  </si>
  <si>
    <t>Supply Chain</t>
  </si>
  <si>
    <t>Contract Analyst</t>
  </si>
  <si>
    <t>BaseCost</t>
  </si>
  <si>
    <t>Multiplier</t>
  </si>
  <si>
    <t>Periods</t>
  </si>
  <si>
    <t>Quarter</t>
  </si>
  <si>
    <t>Consumer Electronic</t>
  </si>
  <si>
    <t>End</t>
  </si>
  <si>
    <t>Establish</t>
  </si>
  <si>
    <t>Evolve</t>
  </si>
  <si>
    <t>Grow</t>
  </si>
  <si>
    <t>Order</t>
  </si>
  <si>
    <t>Product Manager</t>
  </si>
  <si>
    <t>Manager</t>
  </si>
  <si>
    <t>Manager 2</t>
  </si>
  <si>
    <t>Director</t>
  </si>
  <si>
    <t>Hardware Engineer 3</t>
  </si>
  <si>
    <t>Support Engineer 2</t>
  </si>
  <si>
    <t>Hardware Engineer 2</t>
  </si>
  <si>
    <t>Hardware Engineer 1</t>
  </si>
  <si>
    <t>Software Engineer 2</t>
  </si>
  <si>
    <t>Software Engineer 1</t>
  </si>
  <si>
    <t>Program Manager</t>
  </si>
  <si>
    <t>Project Manager</t>
  </si>
  <si>
    <t>Planner</t>
  </si>
  <si>
    <t>YearlyMin</t>
  </si>
  <si>
    <t>YearlyMax</t>
  </si>
  <si>
    <t>CAD</t>
  </si>
  <si>
    <t>CAD Designer</t>
  </si>
  <si>
    <t>estPerUnit</t>
  </si>
  <si>
    <t>Capex</t>
  </si>
  <si>
    <t>General Capex</t>
  </si>
  <si>
    <t>General Opex</t>
  </si>
  <si>
    <t>Travel</t>
  </si>
  <si>
    <t>Facilities Maintenance</t>
  </si>
  <si>
    <t>Equipment Procurement</t>
  </si>
  <si>
    <t>Equipment Leasing</t>
  </si>
  <si>
    <t>Opex</t>
  </si>
  <si>
    <t>subtask engagements</t>
  </si>
  <si>
    <t>base qty</t>
  </si>
  <si>
    <t>defined</t>
  </si>
  <si>
    <t>Lab Equipment</t>
  </si>
  <si>
    <t>Office Equipment</t>
  </si>
  <si>
    <t>cost</t>
  </si>
  <si>
    <t>template</t>
  </si>
  <si>
    <t>Cost Planning</t>
  </si>
  <si>
    <t>expendType</t>
  </si>
  <si>
    <t>resourceType</t>
  </si>
  <si>
    <t>fte</t>
  </si>
  <si>
    <t>misc</t>
  </si>
  <si>
    <t>services</t>
  </si>
  <si>
    <t>capital equipment</t>
  </si>
  <si>
    <t>expType</t>
  </si>
  <si>
    <t>resType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</si>
</sst>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dd\-mmm\-yyyy"/>
    <numFmt numFmtId="165" formatCode="#&quot; tasks&quot;"/>
    <numFmt numFmtId="166" formatCode="#\ &quot;subtasks&quot;"/>
    <numFmt numFmtId="167" formatCode="#\ &quot;unique resources&quot;"/>
    <numFmt numFmtId="168" formatCode="#.0\ &quot; total resources&quot;"/>
    <numFmt numFmtId="169" formatCode="_(&quot;$&quot;* #,##0_);_(&quot;$&quot;* \(#,##0\);_(&quot;$&quot;* &quot;-&quot;??_);_(@_)"/>
    <numFmt numFmtId="170" formatCode="&quot;$&quot;\ #,###"/>
    <numFmt numFmtId="171" formatCode="&quot;$&quot;#.0&quot;k&quot;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3" fillId="4" borderId="0" xfId="1" applyFill="1"/>
    <xf numFmtId="164" fontId="0" fillId="0" borderId="0" xfId="0" applyNumberFormat="1"/>
    <xf numFmtId="0" fontId="3" fillId="4" borderId="0" xfId="1" applyFill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shrinkToFit="1"/>
    </xf>
    <xf numFmtId="0" fontId="0" fillId="0" borderId="0" xfId="0" applyAlignment="1">
      <alignment horizontal="right" indent="1"/>
    </xf>
    <xf numFmtId="0" fontId="0" fillId="0" borderId="0" xfId="0" applyAlignment="1" applyProtection="1">
      <alignment horizontal="left" indent="1"/>
      <protection locked="0"/>
    </xf>
    <xf numFmtId="0" fontId="0" fillId="0" borderId="0" xfId="0" applyProtection="1">
      <protection locked="0"/>
    </xf>
    <xf numFmtId="0" fontId="1" fillId="6" borderId="0" xfId="2" applyFill="1" applyAlignment="1" applyProtection="1">
      <alignment horizontal="left" indent="1"/>
      <protection locked="0"/>
    </xf>
    <xf numFmtId="0" fontId="4" fillId="6" borderId="0" xfId="2" applyFont="1" applyFill="1" applyAlignment="1" applyProtection="1">
      <alignment horizontal="left" indent="1"/>
      <protection locked="0"/>
    </xf>
    <xf numFmtId="0" fontId="5" fillId="0" borderId="0" xfId="0" applyFont="1"/>
    <xf numFmtId="0" fontId="3" fillId="0" borderId="0" xfId="0" applyFont="1" applyAlignment="1">
      <alignment shrinkToFit="1"/>
    </xf>
    <xf numFmtId="0" fontId="3" fillId="0" borderId="0" xfId="0" applyFont="1"/>
    <xf numFmtId="0" fontId="2" fillId="0" borderId="0" xfId="0" applyFont="1"/>
    <xf numFmtId="0" fontId="0" fillId="0" borderId="0" xfId="0" applyAlignment="1" applyProtection="1">
      <alignment horizontal="right"/>
      <protection locked="0"/>
    </xf>
    <xf numFmtId="9" fontId="0" fillId="0" borderId="0" xfId="3" applyFont="1" applyProtection="1">
      <protection locked="0"/>
    </xf>
    <xf numFmtId="0" fontId="0" fillId="6" borderId="0" xfId="2" applyFont="1" applyFill="1" applyAlignment="1" applyProtection="1">
      <alignment horizontal="left" indent="1"/>
      <protection locked="0"/>
    </xf>
    <xf numFmtId="0" fontId="0" fillId="0" borderId="0" xfId="0" applyAlignment="1" applyProtection="1">
      <alignment horizontal="left" indent="2"/>
      <protection locked="0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64" fontId="1" fillId="6" borderId="0" xfId="2" applyNumberFormat="1" applyFill="1" applyAlignment="1" applyProtection="1">
      <alignment horizontal="left" indent="1"/>
    </xf>
    <xf numFmtId="0" fontId="0" fillId="0" borderId="0" xfId="0" applyAlignment="1">
      <alignment horizontal="right" vertical="center" wrapText="1" indent="1"/>
    </xf>
    <xf numFmtId="169" fontId="0" fillId="0" borderId="0" xfId="4" applyNumberFormat="1" applyFont="1" applyAlignment="1">
      <alignment vertical="center" wrapText="1"/>
    </xf>
    <xf numFmtId="169" fontId="0" fillId="0" borderId="0" xfId="4" applyNumberFormat="1" applyFont="1"/>
    <xf numFmtId="169" fontId="5" fillId="0" borderId="0" xfId="4" applyNumberFormat="1" applyFont="1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indent="1"/>
    </xf>
    <xf numFmtId="0" fontId="3" fillId="5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165" fontId="0" fillId="0" borderId="0" xfId="0" applyNumberFormat="1" applyAlignment="1">
      <alignment horizontal="left" vertical="top" wrapText="1" indent="1"/>
    </xf>
    <xf numFmtId="166" fontId="0" fillId="0" borderId="0" xfId="0" applyNumberFormat="1" applyAlignment="1">
      <alignment horizontal="left" vertical="top" wrapText="1" indent="1"/>
    </xf>
    <xf numFmtId="167" fontId="0" fillId="0" borderId="0" xfId="0" applyNumberFormat="1" applyAlignment="1">
      <alignment horizontal="left" vertical="top" wrapText="1" indent="1"/>
    </xf>
    <xf numFmtId="168" fontId="0" fillId="0" borderId="0" xfId="0" applyNumberFormat="1" applyAlignment="1">
      <alignment horizontal="left" vertical="top" wrapText="1" indent="1"/>
    </xf>
    <xf numFmtId="170" fontId="0" fillId="0" borderId="0" xfId="0" applyNumberFormat="1" applyAlignment="1">
      <alignment horizontal="left" vertical="top" wrapText="1" indent="1"/>
    </xf>
    <xf numFmtId="171" fontId="0" fillId="0" borderId="0" xfId="0" applyNumberFormat="1" applyAlignment="1">
      <alignment horizontal="left" indent="1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5">
    <cellStyle name="20% - Accent1" xfId="2" builtinId="30"/>
    <cellStyle name="Accent1" xfId="1" builtinId="29"/>
    <cellStyle name="Currency" xfId="4" builtinId="4"/>
    <cellStyle name="Normal" xfId="0" builtinId="0"/>
    <cellStyle name="Percent" xfId="3" builtinId="5"/>
  </cellStyles>
  <dxfs count="83">
    <dxf>
      <font>
        <b/>
        <i val="0"/>
        <color rgb="FFC00000"/>
      </font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C00000"/>
      </font>
    </dxf>
    <dxf>
      <alignment horizontal="right" vertical="center" textRotation="0" wrapText="1" indent="1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169" formatCode="_(&quot;$&quot;* #,##0_);_(&quot;$&quot;* \(#,##0\);_(&quot;$&quot;* &quot;-&quot;??_);_(@_)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169" formatCode="_(&quot;$&quot;* #,##0_);_(&quot;$&quot;* \(#,##0\);_(&quot;$&quot;* &quot;-&quot;??_);_(@_)"/>
    </dxf>
    <dxf>
      <numFmt numFmtId="169" formatCode="_(&quot;$&quot;* #,##0_);_(&quot;$&quot;* \(#,##0\);_(&quot;$&quot;* &quot;-&quot;??_);_(@_)"/>
    </dxf>
    <dxf>
      <alignment horizontal="right" vertical="center" textRotation="0" wrapText="1" indent="1" justifyLastLine="0" shrinkToFit="0" readingOrder="0"/>
    </dxf>
    <dxf>
      <alignment horizontal="right" textRotation="0" relativeIndent="1" justifyLastLine="0" shrinkToFit="0" readingOrder="0"/>
    </dxf>
    <dxf>
      <numFmt numFmtId="164" formatCode="dd\-mmm\-yyyy"/>
    </dxf>
    <dxf>
      <numFmt numFmtId="164" formatCode="dd\-mmm\-yyyy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2878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5BEB79-BCFE-C562-B6AC-351148A60791}"/>
            </a:ext>
          </a:extLst>
        </xdr:cNvPr>
        <xdr:cNvSpPr txBox="1"/>
      </xdr:nvSpPr>
      <xdr:spPr>
        <a:xfrm>
          <a:off x="0" y="0"/>
          <a:ext cx="1638300" cy="287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5292</xdr:rowOff>
    </xdr:from>
    <xdr:ext cx="1638300" cy="28786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B2B954-979B-4325-976F-B969F55A24C3}"/>
            </a:ext>
          </a:extLst>
        </xdr:cNvPr>
        <xdr:cNvSpPr txBox="1"/>
      </xdr:nvSpPr>
      <xdr:spPr>
        <a:xfrm>
          <a:off x="0" y="5292"/>
          <a:ext cx="1638300" cy="287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5ACF85-7486-4AB4-B211-EEFA41947AD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288BEA-28B6-4048-B9F2-2292F7632696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9980-B49F-4A9E-8A9C-E7F7C0F7FE88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317D6A-6A94-480E-8CEC-A8375932003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BEEEA7-09AD-4143-A523-32EA8A94524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9CEAF0-C503-4B53-BCA3-AF598BC513A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2E888-2F62-4A1A-830E-14454E9850A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8F9108-D0DE-443E-A3B3-FFA5DA17FE84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C779F3-7E20-4E49-9202-9222CBE3A69C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3F268E-DF86-4D33-96D2-71C65CCE17C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95BC02D-1A97-4D71-892C-9123C09D911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CDDD3D-CBC3-4FC5-87B7-2697085D5A4F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3D0D961-67F5-4449-94DA-C643464AEC39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F8EAEB-A6A3-49DD-9DB6-143525684EE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BADBD-78CA-4B45-BDB0-840913A9668F}" name="phases" displayName="phases" ref="B7:F11" totalsRowShown="0">
  <autoFilter ref="B7:F11" xr:uid="{F55BADBD-78CA-4B45-BDB0-840913A9668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7A92762-74C7-4A96-A648-07CEBAD75CA2}" name="Phase" dataDxfId="82"/>
    <tableColumn id="2" xr3:uid="{1EE9DF4E-FC92-44FF-8501-D0FC61B0F25B}" name="Periods" dataDxfId="81"/>
    <tableColumn id="3" xr3:uid="{2C7BF71D-207D-4E6F-BE5C-293DE5ED028E}" name="Multiplier" dataDxfId="80" dataCellStyle="Percent"/>
    <tableColumn id="4" xr3:uid="{3FBC2DE5-99E6-4C04-A776-AF63B2773877}" name="Start" dataDxfId="79">
      <calculatedColumnFormula>IF(OR($B8="",E$7=""),"",IF(E7="Start",$B$3,$F7+1))</calculatedColumnFormula>
    </tableColumn>
    <tableColumn id="5" xr3:uid="{0B9C6DD4-789D-416F-AA98-B663C3426646}" name="End" dataDxfId="78">
      <calculatedColumnFormula array="1">IF(OR(B8="",F$7=""),"",EDATE(E8,(C8*(_xlfn.SWITCH(B$4,"Year",12,"Quarter",3,"Month",1,"Week",0.25,"Day",12/30)))))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AA9DF2-90F4-4630-B355-B6727B5942B5}" name="resources" displayName="resources" ref="B2:I32" totalsRowShown="0">
  <autoFilter ref="B2:I32" xr:uid="{BDAA9DF2-90F4-4630-B355-B6727B5942B5}"/>
  <tableColumns count="8">
    <tableColumn id="1" xr3:uid="{C2CAE9E7-3334-4641-85B8-965EE05A1FC7}" name="Resource" dataDxfId="77"/>
    <tableColumn id="5" xr3:uid="{3FF523BA-9C40-45F9-BA94-AEC29F43E480}" name="expendType" dataDxfId="76"/>
    <tableColumn id="8" xr3:uid="{EE4BE35E-21F5-4713-980D-4936D9DEC074}" name="resourceType" dataDxfId="69"/>
    <tableColumn id="2" xr3:uid="{DA7C5B88-87FB-4A76-AC87-0DFAC8F88036}" name="YearlyMin" dataDxfId="75" dataCellStyle="Currency"/>
    <tableColumn id="3" xr3:uid="{B2FF0A7C-82C3-4474-BE41-45A27A4150A8}" name="YearlyMax" dataDxfId="74" dataCellStyle="Currency"/>
    <tableColumn id="4" xr3:uid="{15821225-40BA-4D05-BB9D-0EAABAB183E1}" name="estPerUnit" dataDxfId="70" dataCellStyle="Currency">
      <calculatedColumnFormula>IF(Workstreams!$B$5="Off","",IFERROR(MEDIAN(resources[[#This Row],[YearlyMin]],resources[[#This Row],[YearlyMax]]),1))</calculatedColumnFormula>
    </tableColumn>
    <tableColumn id="6" xr3:uid="{048ABE93-7D1E-462C-B1CF-124E9B0038E2}" name="subtask engagements" dataDxfId="73">
      <calculatedColumnFormula>COUNTIF(enum!$L:$L,resources[[#This Row],[Resource]])</calculatedColumnFormula>
    </tableColumn>
    <tableColumn id="7" xr3:uid="{2BD88DA2-D493-478A-B63B-C1C365167C9C}" name="base qty" dataDxfId="72">
      <calculatedColumnFormula>SUMIF(enum!$L:$L,resources[[#This Row],[Resource]],enum!$M:$M)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CFEFA-00E6-47EF-8ED0-E19375EE59B3}" name="pillarSummary" displayName="pillarSummary" ref="A1:C3" totalsRowShown="0">
  <autoFilter ref="A1:C3" xr:uid="{AD4CFEFA-00E6-47EF-8ED0-E19375EE59B3}"/>
  <sortState xmlns:xlrd2="http://schemas.microsoft.com/office/spreadsheetml/2017/richdata2" ref="A2:C3">
    <sortCondition ref="A1:A3"/>
  </sortState>
  <tableColumns count="3">
    <tableColumn id="4" xr3:uid="{65BE9FE9-E938-4948-ABB8-EFFDB96EFDFD}" name="Order"/>
    <tableColumn id="1" xr3:uid="{22B34CA9-E5CF-4BEF-BAE8-E9A28FF6AE2A}" name="Worksheet"/>
    <tableColumn id="2" xr3:uid="{E9C78CA3-A236-4B25-A873-D2683F33D92F}" name="Workstream" dataDxfId="71">
      <calculatedColumnFormula array="1">IF(pillarSummary[[#This Row],[Worksheet]]="","",IFERROR(INDIRECT("'"&amp;pillarSummary[[#This Row],[Worksheet]]&amp;"'!B2"),"enter valid worksheet name"))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A71-EF13-4E3F-8365-3C35DD880165}">
  <sheetPr>
    <tabColor theme="4"/>
  </sheetPr>
  <dimension ref="A1:XEF46"/>
  <sheetViews>
    <sheetView showGridLines="0" tabSelected="1" workbookViewId="0">
      <selection activeCell="H13" sqref="H13:AH19"/>
    </sheetView>
  </sheetViews>
  <sheetFormatPr defaultRowHeight="14.35" x14ac:dyDescent="0.5"/>
  <cols>
    <col min="1" max="1" width="11.52734375" bestFit="1" customWidth="1"/>
    <col min="2" max="2" width="18.3515625" bestFit="1" customWidth="1"/>
    <col min="3" max="3" width="10" bestFit="1" customWidth="1"/>
    <col min="4" max="4" width="10.64453125" bestFit="1" customWidth="1"/>
    <col min="5" max="6" width="14.1171875" customWidth="1"/>
    <col min="7" max="7" width="13.05859375" customWidth="1"/>
    <col min="8" max="9" width="37.05859375" style="30" customWidth="1"/>
    <col min="10" max="10" width="34.9375" style="31" customWidth="1"/>
    <col min="11" max="34" width="8.9375" style="31"/>
  </cols>
  <sheetData>
    <row r="1" spans="1:34 16358:16360" ht="22" customHeight="1" x14ac:dyDescent="0.5">
      <c r="XED1" t="str">
        <f>IF($G$23="Off","","Populate additional columns to allow summarization by attributes like organization, department, or owner.")</f>
        <v>Populate additional columns to allow summarization by attributes like organization, department, or owner.</v>
      </c>
      <c r="XEE1" t="e" cm="1">
        <f t="array" ref="XEE1">userSheets</f>
        <v>#NAME?</v>
      </c>
    </row>
    <row r="2" spans="1:34 16358:16360" s="6" customFormat="1" x14ac:dyDescent="0.5">
      <c r="A2" s="5" t="s">
        <v>6</v>
      </c>
      <c r="B2" s="21" t="s">
        <v>68</v>
      </c>
      <c r="G2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XEE2" s="8"/>
      <c r="XEF2" s="7"/>
    </row>
    <row r="3" spans="1:34 16358:16360" x14ac:dyDescent="0.5">
      <c r="A3" s="5" t="s">
        <v>5</v>
      </c>
      <c r="B3" s="25">
        <f ca="1">TODAY()</f>
        <v>45561</v>
      </c>
    </row>
    <row r="4" spans="1:34 16358:16360" x14ac:dyDescent="0.5">
      <c r="A4" s="5" t="s">
        <v>66</v>
      </c>
      <c r="B4" s="13" t="s">
        <v>67</v>
      </c>
      <c r="C4" s="17" t="str">
        <f>LOWER(LEFT(B4,1))</f>
        <v>q</v>
      </c>
    </row>
    <row r="5" spans="1:34 16358:16360" x14ac:dyDescent="0.5">
      <c r="A5" s="5" t="s">
        <v>107</v>
      </c>
      <c r="B5" s="13" t="s">
        <v>18</v>
      </c>
      <c r="H5" s="32" t="str" cm="1">
        <f t="array" ref="H5:I5">TRANSPOSE(pillarSummary[Worksheet])</f>
        <v>Hardware</v>
      </c>
      <c r="I5" s="32" t="str">
        <v>Software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 16358:16360" x14ac:dyDescent="0.5">
      <c r="H6" s="23" t="str" cm="1">
        <f t="array" aca="1" ref="H6:I6" ca="1">TRANSPOSE(pillarSummary[Workstream])</f>
        <v>Hardware</v>
      </c>
      <c r="I6" s="23" t="str">
        <f ca="1"/>
        <v>Software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 spans="1:34 16358:16360" x14ac:dyDescent="0.5">
      <c r="B7" t="s">
        <v>3</v>
      </c>
      <c r="C7" t="s">
        <v>66</v>
      </c>
      <c r="D7" t="s">
        <v>65</v>
      </c>
      <c r="E7" t="s">
        <v>5</v>
      </c>
      <c r="F7" t="s">
        <v>69</v>
      </c>
      <c r="H7" s="24" t="str">
        <f ca="1">IF(H6="","","Measures")</f>
        <v>Measures</v>
      </c>
      <c r="I7" s="24" t="str">
        <f ca="1">IF(I6="","","Measures")</f>
        <v>Measures</v>
      </c>
      <c r="J7" s="24" t="str">
        <f t="shared" ref="J7" si="0">IF(J6="","","Measures")</f>
        <v/>
      </c>
      <c r="K7" s="24" t="str">
        <f t="shared" ref="K7" si="1">IF(K6="","","Measures")</f>
        <v/>
      </c>
      <c r="L7" s="24" t="str">
        <f t="shared" ref="L7" si="2">IF(L6="","","Measures")</f>
        <v/>
      </c>
      <c r="M7" s="24" t="str">
        <f t="shared" ref="M7" si="3">IF(M6="","","Measures")</f>
        <v/>
      </c>
      <c r="N7" s="24" t="str">
        <f t="shared" ref="N7" si="4">IF(N6="","","Measures")</f>
        <v/>
      </c>
      <c r="O7" s="24" t="str">
        <f t="shared" ref="O7" si="5">IF(O6="","","Measures")</f>
        <v/>
      </c>
      <c r="P7" s="24" t="str">
        <f t="shared" ref="P7" si="6">IF(P6="","","Measures")</f>
        <v/>
      </c>
      <c r="Q7" s="24" t="str">
        <f t="shared" ref="Q7" si="7">IF(Q6="","","Measures")</f>
        <v/>
      </c>
      <c r="R7" s="24" t="str">
        <f t="shared" ref="R7" si="8">IF(R6="","","Measures")</f>
        <v/>
      </c>
      <c r="S7" s="24" t="str">
        <f t="shared" ref="S7" si="9">IF(S6="","","Measures")</f>
        <v/>
      </c>
      <c r="T7" s="24" t="str">
        <f t="shared" ref="T7" si="10">IF(T6="","","Measures")</f>
        <v/>
      </c>
      <c r="U7" s="24" t="str">
        <f t="shared" ref="U7" si="11">IF(U6="","","Measures")</f>
        <v/>
      </c>
      <c r="V7" s="24" t="str">
        <f t="shared" ref="V7" si="12">IF(V6="","","Measures")</f>
        <v/>
      </c>
      <c r="W7" s="24" t="str">
        <f t="shared" ref="W7" si="13">IF(W6="","","Measures")</f>
        <v/>
      </c>
      <c r="X7" s="24" t="str">
        <f t="shared" ref="X7" si="14">IF(X6="","","Measures")</f>
        <v/>
      </c>
      <c r="Y7" s="24" t="str">
        <f t="shared" ref="Y7" si="15">IF(Y6="","","Measures")</f>
        <v/>
      </c>
      <c r="Z7" s="24" t="str">
        <f t="shared" ref="Z7" si="16">IF(Z6="","","Measures")</f>
        <v/>
      </c>
      <c r="AA7" s="24" t="str">
        <f t="shared" ref="AA7" si="17">IF(AA6="","","Measures")</f>
        <v/>
      </c>
      <c r="AB7" s="24" t="str">
        <f t="shared" ref="AB7" si="18">IF(AB6="","","Measures")</f>
        <v/>
      </c>
      <c r="AC7" s="24" t="str">
        <f t="shared" ref="AC7" si="19">IF(AC6="","","Measures")</f>
        <v/>
      </c>
      <c r="AD7" s="24" t="str">
        <f t="shared" ref="AD7" si="20">IF(AD6="","","Measures")</f>
        <v/>
      </c>
      <c r="AE7" s="24" t="str">
        <f t="shared" ref="AE7" si="21">IF(AE6="","","Measures")</f>
        <v/>
      </c>
      <c r="AF7" s="24" t="str">
        <f t="shared" ref="AF7" si="22">IF(AF6="","","Measures")</f>
        <v/>
      </c>
      <c r="AG7" s="24" t="str">
        <f t="shared" ref="AG7" si="23">IF(AG6="","","Measures")</f>
        <v/>
      </c>
      <c r="AH7" s="24" t="str">
        <f t="shared" ref="AH7" si="24">IF(AH6="","","Measures")</f>
        <v/>
      </c>
    </row>
    <row r="8" spans="1:34 16358:16360" x14ac:dyDescent="0.5">
      <c r="B8" s="19" t="s">
        <v>70</v>
      </c>
      <c r="C8" s="12">
        <v>2</v>
      </c>
      <c r="D8" s="20">
        <v>0</v>
      </c>
      <c r="E8" s="4">
        <f ca="1">IF(OR($B8="",E$7=""),"",IF(E7="Start",$B$3,$F7+1))</f>
        <v>45561</v>
      </c>
      <c r="F8" s="4" cm="1">
        <f t="array" aca="1" ref="F8" ca="1">IF(OR(B8="",F$7=""),"",EDATE(E8,(C8*(_xlfn.SWITCH(B$4,"Year",12,"Quarter",3,"Month",1,"Week",0.25,"Day",12/30)))))</f>
        <v>45742</v>
      </c>
      <c r="H8" s="35" cm="1">
        <f t="array" aca="1" ref="H8" ca="1">IF(H6="","",(COUNTA(_xlfn.UNIQUE(_xlfn._xlws.FILTER(enum!$L:$L,enum!$G:$G=H$6)))))</f>
        <v>6</v>
      </c>
      <c r="I8" s="35" cm="1">
        <f t="array" aca="1" ref="I8" ca="1">IF(I6="","",(COUNTA(_xlfn.UNIQUE(_xlfn._xlws.FILTER(enum!$L:$L,enum!$G:$G=I$6)))))</f>
        <v>6</v>
      </c>
      <c r="J8" s="35" t="str" cm="1">
        <f t="array" ref="J8">IF(J6="","",(COUNTA(_xlfn.UNIQUE(_xlfn._xlws.FILTER(enum!$L:$L,enum!$G:$G=J$6)))))</f>
        <v/>
      </c>
      <c r="K8" s="35" t="str" cm="1">
        <f t="array" ref="K8">IF(K6="","",(COUNTA(_xlfn.UNIQUE(_xlfn._xlws.FILTER(enum!$L:$L,enum!$G:$G=K$6)))))</f>
        <v/>
      </c>
      <c r="L8" s="35" t="str" cm="1">
        <f t="array" ref="L8">IF(L6="","",(COUNTA(_xlfn.UNIQUE(_xlfn._xlws.FILTER(enum!$L:$L,enum!$G:$G=L$6)))))</f>
        <v/>
      </c>
      <c r="M8" s="35" t="str" cm="1">
        <f t="array" ref="M8">IF(M6="","",(COUNTA(_xlfn.UNIQUE(_xlfn._xlws.FILTER(enum!$L:$L,enum!$G:$G=M$6)))))</f>
        <v/>
      </c>
      <c r="N8" s="35" t="str" cm="1">
        <f t="array" ref="N8">IF(N6="","",(COUNTA(_xlfn.UNIQUE(_xlfn._xlws.FILTER(enum!$L:$L,enum!$G:$G=N$6)))))</f>
        <v/>
      </c>
      <c r="O8" s="35" t="str" cm="1">
        <f t="array" ref="O8">IF(O6="","",(COUNTA(_xlfn.UNIQUE(_xlfn._xlws.FILTER(enum!$L:$L,enum!$G:$G=O$6)))))</f>
        <v/>
      </c>
      <c r="P8" s="35" t="str" cm="1">
        <f t="array" ref="P8">IF(P6="","",(COUNTA(_xlfn.UNIQUE(_xlfn._xlws.FILTER(enum!$L:$L,enum!$G:$G=P$6)))))</f>
        <v/>
      </c>
      <c r="Q8" s="35" t="str" cm="1">
        <f t="array" ref="Q8">IF(Q6="","",(COUNTA(_xlfn.UNIQUE(_xlfn._xlws.FILTER(enum!$L:$L,enum!$G:$G=Q$6)))))</f>
        <v/>
      </c>
      <c r="R8" s="35" t="str" cm="1">
        <f t="array" ref="R8">IF(R6="","",(COUNTA(_xlfn.UNIQUE(_xlfn._xlws.FILTER(enum!$L:$L,enum!$G:$G=R$6)))))</f>
        <v/>
      </c>
      <c r="S8" s="35" t="str" cm="1">
        <f t="array" ref="S8">IF(S6="","",(COUNTA(_xlfn.UNIQUE(_xlfn._xlws.FILTER(enum!$L:$L,enum!$G:$G=S$6)))))</f>
        <v/>
      </c>
      <c r="T8" s="35" t="str" cm="1">
        <f t="array" ref="T8">IF(T6="","",(COUNTA(_xlfn.UNIQUE(_xlfn._xlws.FILTER(enum!$L:$L,enum!$G:$G=T$6)))))</f>
        <v/>
      </c>
      <c r="U8" s="35" t="str" cm="1">
        <f t="array" ref="U8">IF(U6="","",(COUNTA(_xlfn.UNIQUE(_xlfn._xlws.FILTER(enum!$L:$L,enum!$G:$G=U$6)))))</f>
        <v/>
      </c>
      <c r="V8" s="35" t="str" cm="1">
        <f t="array" ref="V8">IF(V6="","",(COUNTA(_xlfn.UNIQUE(_xlfn._xlws.FILTER(enum!$L:$L,enum!$G:$G=V$6)))))</f>
        <v/>
      </c>
      <c r="W8" s="35" t="str" cm="1">
        <f t="array" ref="W8">IF(W6="","",(COUNTA(_xlfn.UNIQUE(_xlfn._xlws.FILTER(enum!$L:$L,enum!$G:$G=W$6)))))</f>
        <v/>
      </c>
      <c r="X8" s="35" t="str" cm="1">
        <f t="array" ref="X8">IF(X6="","",(COUNTA(_xlfn.UNIQUE(_xlfn._xlws.FILTER(enum!$L:$L,enum!$G:$G=X$6)))))</f>
        <v/>
      </c>
      <c r="Y8" s="35" t="str" cm="1">
        <f t="array" ref="Y8">IF(Y6="","",(COUNTA(_xlfn.UNIQUE(_xlfn._xlws.FILTER(enum!$L:$L,enum!$G:$G=Y$6)))))</f>
        <v/>
      </c>
      <c r="Z8" s="35" t="str" cm="1">
        <f t="array" ref="Z8">IF(Z6="","",(COUNTA(_xlfn.UNIQUE(_xlfn._xlws.FILTER(enum!$L:$L,enum!$G:$G=Z$6)))))</f>
        <v/>
      </c>
      <c r="AA8" s="35" t="str" cm="1">
        <f t="array" ref="AA8">IF(AA6="","",(COUNTA(_xlfn.UNIQUE(_xlfn._xlws.FILTER(enum!$L:$L,enum!$G:$G=AA$6)))))</f>
        <v/>
      </c>
      <c r="AB8" s="35" t="str" cm="1">
        <f t="array" ref="AB8">IF(AB6="","",(COUNTA(_xlfn.UNIQUE(_xlfn._xlws.FILTER(enum!$L:$L,enum!$G:$G=AB$6)))))</f>
        <v/>
      </c>
      <c r="AC8" s="35" t="str" cm="1">
        <f t="array" ref="AC8">IF(AC6="","",(COUNTA(_xlfn.UNIQUE(_xlfn._xlws.FILTER(enum!$L:$L,enum!$G:$G=AC$6)))))</f>
        <v/>
      </c>
      <c r="AD8" s="35" t="str" cm="1">
        <f t="array" ref="AD8">IF(AD6="","",(COUNTA(_xlfn.UNIQUE(_xlfn._xlws.FILTER(enum!$L:$L,enum!$G:$G=AD$6)))))</f>
        <v/>
      </c>
      <c r="AE8" s="35" t="str" cm="1">
        <f t="array" ref="AE8">IF(AE6="","",(COUNTA(_xlfn.UNIQUE(_xlfn._xlws.FILTER(enum!$L:$L,enum!$G:$G=AE$6)))))</f>
        <v/>
      </c>
      <c r="AF8" s="35" t="str" cm="1">
        <f t="array" ref="AF8">IF(AF6="","",(COUNTA(_xlfn.UNIQUE(_xlfn._xlws.FILTER(enum!$L:$L,enum!$G:$G=AF$6)))))</f>
        <v/>
      </c>
      <c r="AG8" s="35" t="str" cm="1">
        <f t="array" ref="AG8">IF(AG6="","",(COUNTA(_xlfn.UNIQUE(_xlfn._xlws.FILTER(enum!$L:$L,enum!$G:$G=AG$6)))))</f>
        <v/>
      </c>
      <c r="AH8" s="35" t="str" cm="1">
        <f t="array" ref="AH8">IF(AH6="","",(COUNTA(_xlfn.UNIQUE(_xlfn._xlws.FILTER(enum!$L:$L,enum!$G:$G=AH$6)))))</f>
        <v/>
      </c>
    </row>
    <row r="9" spans="1:34 16358:16360" x14ac:dyDescent="0.5">
      <c r="B9" s="19" t="s">
        <v>71</v>
      </c>
      <c r="C9" s="12">
        <v>4</v>
      </c>
      <c r="D9" s="20">
        <v>0.06</v>
      </c>
      <c r="E9" s="4">
        <f ca="1">IF(OR($B9="",E$7=""),"",IF(E8="Start",$B$3,$F8+1))</f>
        <v>45743</v>
      </c>
      <c r="F9" s="4" cm="1">
        <f t="array" aca="1" ref="F9" ca="1">IF(OR(B9="",F$7=""),"",EDATE(E9,(C9*(_xlfn.SWITCH(B$4,"Year",12,"Quarter",3,"Month",1,"Week",0.25,"Day",12/30)))))</f>
        <v>46108</v>
      </c>
      <c r="H9" s="36" cm="1">
        <f t="array" aca="1" ref="H9" ca="1">IF(H6="","",(COUNTA(_xlfn.UNIQUE(_xlfn._xlws.FILTER(enum!$M:$M,enum!$G:$G=H$6)))))</f>
        <v>21</v>
      </c>
      <c r="I9" s="36" cm="1">
        <f t="array" aca="1" ref="I9" ca="1">IF(I6="","",(COUNTA(_xlfn.UNIQUE(_xlfn._xlws.FILTER(enum!$M:$M,enum!$G:$G=I$6)))))</f>
        <v>18</v>
      </c>
      <c r="J9" s="36" t="str" cm="1">
        <f t="array" ref="J9">IF(J6="","",(COUNTA(_xlfn.UNIQUE(_xlfn._xlws.FILTER(enum!$M:$M,enum!$G:$G=J$6)))))</f>
        <v/>
      </c>
      <c r="K9" s="36" t="str" cm="1">
        <f t="array" ref="K9">IF(K6="","",(COUNTA(_xlfn.UNIQUE(_xlfn._xlws.FILTER(enum!$M:$M,enum!$G:$G=K$6)))))</f>
        <v/>
      </c>
      <c r="L9" s="36" t="str" cm="1">
        <f t="array" ref="L9">IF(L6="","",(COUNTA(_xlfn.UNIQUE(_xlfn._xlws.FILTER(enum!$M:$M,enum!$G:$G=L$6)))))</f>
        <v/>
      </c>
      <c r="M9" s="36" t="str" cm="1">
        <f t="array" ref="M9">IF(M6="","",(COUNTA(_xlfn.UNIQUE(_xlfn._xlws.FILTER(enum!$M:$M,enum!$G:$G=M$6)))))</f>
        <v/>
      </c>
      <c r="N9" s="36" t="str" cm="1">
        <f t="array" ref="N9">IF(N6="","",(COUNTA(_xlfn.UNIQUE(_xlfn._xlws.FILTER(enum!$M:$M,enum!$G:$G=N$6)))))</f>
        <v/>
      </c>
      <c r="O9" s="36" t="str" cm="1">
        <f t="array" ref="O9">IF(O6="","",(COUNTA(_xlfn.UNIQUE(_xlfn._xlws.FILTER(enum!$M:$M,enum!$G:$G=O$6)))))</f>
        <v/>
      </c>
      <c r="P9" s="36" t="str" cm="1">
        <f t="array" ref="P9">IF(P6="","",(COUNTA(_xlfn.UNIQUE(_xlfn._xlws.FILTER(enum!$M:$M,enum!$G:$G=P$6)))))</f>
        <v/>
      </c>
      <c r="Q9" s="36" t="str" cm="1">
        <f t="array" ref="Q9">IF(Q6="","",(COUNTA(_xlfn.UNIQUE(_xlfn._xlws.FILTER(enum!$M:$M,enum!$G:$G=Q$6)))))</f>
        <v/>
      </c>
      <c r="R9" s="36" t="str" cm="1">
        <f t="array" ref="R9">IF(R6="","",(COUNTA(_xlfn.UNIQUE(_xlfn._xlws.FILTER(enum!$M:$M,enum!$G:$G=R$6)))))</f>
        <v/>
      </c>
      <c r="S9" s="36" t="str" cm="1">
        <f t="array" ref="S9">IF(S6="","",(COUNTA(_xlfn.UNIQUE(_xlfn._xlws.FILTER(enum!$M:$M,enum!$G:$G=S$6)))))</f>
        <v/>
      </c>
      <c r="T9" s="36" t="str" cm="1">
        <f t="array" ref="T9">IF(T6="","",(COUNTA(_xlfn.UNIQUE(_xlfn._xlws.FILTER(enum!$M:$M,enum!$G:$G=T$6)))))</f>
        <v/>
      </c>
      <c r="U9" s="36" t="str" cm="1">
        <f t="array" ref="U9">IF(U6="","",(COUNTA(_xlfn.UNIQUE(_xlfn._xlws.FILTER(enum!$M:$M,enum!$G:$G=U$6)))))</f>
        <v/>
      </c>
      <c r="V9" s="36" t="str" cm="1">
        <f t="array" ref="V9">IF(V6="","",(COUNTA(_xlfn.UNIQUE(_xlfn._xlws.FILTER(enum!$M:$M,enum!$G:$G=V$6)))))</f>
        <v/>
      </c>
      <c r="W9" s="36" t="str" cm="1">
        <f t="array" ref="W9">IF(W6="","",(COUNTA(_xlfn.UNIQUE(_xlfn._xlws.FILTER(enum!$M:$M,enum!$G:$G=W$6)))))</f>
        <v/>
      </c>
      <c r="X9" s="36" t="str" cm="1">
        <f t="array" ref="X9">IF(X6="","",(COUNTA(_xlfn.UNIQUE(_xlfn._xlws.FILTER(enum!$M:$M,enum!$G:$G=X$6)))))</f>
        <v/>
      </c>
      <c r="Y9" s="36" t="str" cm="1">
        <f t="array" ref="Y9">IF(Y6="","",(COUNTA(_xlfn.UNIQUE(_xlfn._xlws.FILTER(enum!$M:$M,enum!$G:$G=Y$6)))))</f>
        <v/>
      </c>
      <c r="Z9" s="36" t="str" cm="1">
        <f t="array" ref="Z9">IF(Z6="","",(COUNTA(_xlfn.UNIQUE(_xlfn._xlws.FILTER(enum!$M:$M,enum!$G:$G=Z$6)))))</f>
        <v/>
      </c>
      <c r="AA9" s="36" t="str" cm="1">
        <f t="array" ref="AA9">IF(AA6="","",(COUNTA(_xlfn.UNIQUE(_xlfn._xlws.FILTER(enum!$M:$M,enum!$G:$G=AA$6)))))</f>
        <v/>
      </c>
      <c r="AB9" s="36" t="str" cm="1">
        <f t="array" ref="AB9">IF(AB6="","",(COUNTA(_xlfn.UNIQUE(_xlfn._xlws.FILTER(enum!$M:$M,enum!$G:$G=AB$6)))))</f>
        <v/>
      </c>
      <c r="AC9" s="36" t="str" cm="1">
        <f t="array" ref="AC9">IF(AC6="","",(COUNTA(_xlfn.UNIQUE(_xlfn._xlws.FILTER(enum!$M:$M,enum!$G:$G=AC$6)))))</f>
        <v/>
      </c>
      <c r="AD9" s="36" t="str" cm="1">
        <f t="array" ref="AD9">IF(AD6="","",(COUNTA(_xlfn.UNIQUE(_xlfn._xlws.FILTER(enum!$M:$M,enum!$G:$G=AD$6)))))</f>
        <v/>
      </c>
      <c r="AE9" s="36" t="str" cm="1">
        <f t="array" ref="AE9">IF(AE6="","",(COUNTA(_xlfn.UNIQUE(_xlfn._xlws.FILTER(enum!$M:$M,enum!$G:$G=AE$6)))))</f>
        <v/>
      </c>
      <c r="AF9" s="36" t="str" cm="1">
        <f t="array" ref="AF9">IF(AF6="","",(COUNTA(_xlfn.UNIQUE(_xlfn._xlws.FILTER(enum!$M:$M,enum!$G:$G=AF$6)))))</f>
        <v/>
      </c>
      <c r="AG9" s="36" t="str" cm="1">
        <f t="array" ref="AG9">IF(AG6="","",(COUNTA(_xlfn.UNIQUE(_xlfn._xlws.FILTER(enum!$M:$M,enum!$G:$G=AG$6)))))</f>
        <v/>
      </c>
      <c r="AH9" s="36" t="str" cm="1">
        <f t="array" ref="AH9">IF(AH6="","",(COUNTA(_xlfn.UNIQUE(_xlfn._xlws.FILTER(enum!$M:$M,enum!$G:$G=AH$6)))))</f>
        <v/>
      </c>
    </row>
    <row r="10" spans="1:34 16358:16360" x14ac:dyDescent="0.5">
      <c r="B10" s="19" t="s">
        <v>72</v>
      </c>
      <c r="C10" s="12">
        <v>8</v>
      </c>
      <c r="D10" s="20">
        <v>0.2</v>
      </c>
      <c r="E10" s="4">
        <f ca="1">IF(OR($B10="",E$7=""),"",IF(E9="Start",$B$3,$F9+1))</f>
        <v>46109</v>
      </c>
      <c r="F10" s="4" cm="1">
        <f t="array" aca="1" ref="F10" ca="1">IF(OR(B10="",F$7=""),"",EDATE(E10,(C10*(_xlfn.SWITCH(B$4,"Year",12,"Quarter",3,"Month",1,"Week",0.25,"Day",12/30)))))</f>
        <v>46840</v>
      </c>
      <c r="H10" s="37" cm="1">
        <f t="array" aca="1" ref="H10" ca="1">IF(H6="","",COUNTA(_xlfn.UNIQUE(_xlfn._xlws.FILTER(enum!$N:$N,enum!$G:$G=H$6))))</f>
        <v>19</v>
      </c>
      <c r="I10" s="37" cm="1">
        <f t="array" aca="1" ref="I10" ca="1">IF(I6="","",COUNTA(_xlfn.UNIQUE(_xlfn._xlws.FILTER(enum!$N:$N,enum!$G:$G=I$6))))</f>
        <v>10</v>
      </c>
      <c r="J10" s="37" t="str" cm="1">
        <f t="array" ref="J10">IF(J6="","",COUNTA(_xlfn.UNIQUE(_xlfn._xlws.FILTER(enum!$N:$N,enum!$G:$G=J$6))))</f>
        <v/>
      </c>
      <c r="K10" s="37" t="str" cm="1">
        <f t="array" ref="K10">IF(K6="","",COUNTA(_xlfn.UNIQUE(_xlfn._xlws.FILTER(enum!$N:$N,enum!$G:$G=K$6))))</f>
        <v/>
      </c>
      <c r="L10" s="37" t="str" cm="1">
        <f t="array" ref="L10">IF(L6="","",COUNTA(_xlfn.UNIQUE(_xlfn._xlws.FILTER(enum!$N:$N,enum!$G:$G=L$6))))</f>
        <v/>
      </c>
      <c r="M10" s="37" t="str" cm="1">
        <f t="array" ref="M10">IF(M6="","",COUNTA(_xlfn.UNIQUE(_xlfn._xlws.FILTER(enum!$N:$N,enum!$G:$G=M$6))))</f>
        <v/>
      </c>
      <c r="N10" s="37" t="str" cm="1">
        <f t="array" ref="N10">IF(N6="","",COUNTA(_xlfn.UNIQUE(_xlfn._xlws.FILTER(enum!$N:$N,enum!$G:$G=N$6))))</f>
        <v/>
      </c>
      <c r="O10" s="37" t="str" cm="1">
        <f t="array" ref="O10">IF(O6="","",COUNTA(_xlfn.UNIQUE(_xlfn._xlws.FILTER(enum!$N:$N,enum!$G:$G=O$6))))</f>
        <v/>
      </c>
      <c r="P10" s="37" t="str" cm="1">
        <f t="array" ref="P10">IF(P6="","",COUNTA(_xlfn.UNIQUE(_xlfn._xlws.FILTER(enum!$N:$N,enum!$G:$G=P$6))))</f>
        <v/>
      </c>
      <c r="Q10" s="37" t="str" cm="1">
        <f t="array" ref="Q10">IF(Q6="","",COUNTA(_xlfn.UNIQUE(_xlfn._xlws.FILTER(enum!$N:$N,enum!$G:$G=Q$6))))</f>
        <v/>
      </c>
      <c r="R10" s="37" t="str" cm="1">
        <f t="array" ref="R10">IF(R6="","",COUNTA(_xlfn.UNIQUE(_xlfn._xlws.FILTER(enum!$N:$N,enum!$G:$G=R$6))))</f>
        <v/>
      </c>
      <c r="S10" s="37" t="str" cm="1">
        <f t="array" ref="S10">IF(S6="","",COUNTA(_xlfn.UNIQUE(_xlfn._xlws.FILTER(enum!$N:$N,enum!$G:$G=S$6))))</f>
        <v/>
      </c>
      <c r="T10" s="37" t="str" cm="1">
        <f t="array" ref="T10">IF(T6="","",COUNTA(_xlfn.UNIQUE(_xlfn._xlws.FILTER(enum!$N:$N,enum!$G:$G=T$6))))</f>
        <v/>
      </c>
      <c r="U10" s="37" t="str" cm="1">
        <f t="array" ref="U10">IF(U6="","",COUNTA(_xlfn.UNIQUE(_xlfn._xlws.FILTER(enum!$N:$N,enum!$G:$G=U$6))))</f>
        <v/>
      </c>
      <c r="V10" s="37" t="str" cm="1">
        <f t="array" ref="V10">IF(V6="","",COUNTA(_xlfn.UNIQUE(_xlfn._xlws.FILTER(enum!$N:$N,enum!$G:$G=V$6))))</f>
        <v/>
      </c>
      <c r="W10" s="37" t="str" cm="1">
        <f t="array" ref="W10">IF(W6="","",COUNTA(_xlfn.UNIQUE(_xlfn._xlws.FILTER(enum!$N:$N,enum!$G:$G=W$6))))</f>
        <v/>
      </c>
      <c r="X10" s="37" t="str" cm="1">
        <f t="array" ref="X10">IF(X6="","",COUNTA(_xlfn.UNIQUE(_xlfn._xlws.FILTER(enum!$N:$N,enum!$G:$G=X$6))))</f>
        <v/>
      </c>
      <c r="Y10" s="37" t="str" cm="1">
        <f t="array" ref="Y10">IF(Y6="","",COUNTA(_xlfn.UNIQUE(_xlfn._xlws.FILTER(enum!$N:$N,enum!$G:$G=Y$6))))</f>
        <v/>
      </c>
      <c r="Z10" s="37" t="str" cm="1">
        <f t="array" ref="Z10">IF(Z6="","",COUNTA(_xlfn.UNIQUE(_xlfn._xlws.FILTER(enum!$N:$N,enum!$G:$G=Z$6))))</f>
        <v/>
      </c>
      <c r="AA10" s="37" t="str" cm="1">
        <f t="array" ref="AA10">IF(AA6="","",COUNTA(_xlfn.UNIQUE(_xlfn._xlws.FILTER(enum!$N:$N,enum!$G:$G=AA$6))))</f>
        <v/>
      </c>
      <c r="AB10" s="37" t="str" cm="1">
        <f t="array" ref="AB10">IF(AB6="","",COUNTA(_xlfn.UNIQUE(_xlfn._xlws.FILTER(enum!$N:$N,enum!$G:$G=AB$6))))</f>
        <v/>
      </c>
      <c r="AC10" s="37" t="str" cm="1">
        <f t="array" ref="AC10">IF(AC6="","",COUNTA(_xlfn.UNIQUE(_xlfn._xlws.FILTER(enum!$N:$N,enum!$G:$G=AC$6))))</f>
        <v/>
      </c>
      <c r="AD10" s="37" t="str" cm="1">
        <f t="array" ref="AD10">IF(AD6="","",COUNTA(_xlfn.UNIQUE(_xlfn._xlws.FILTER(enum!$N:$N,enum!$G:$G=AD$6))))</f>
        <v/>
      </c>
      <c r="AE10" s="37" t="str" cm="1">
        <f t="array" ref="AE10">IF(AE6="","",COUNTA(_xlfn.UNIQUE(_xlfn._xlws.FILTER(enum!$N:$N,enum!$G:$G=AE$6))))</f>
        <v/>
      </c>
      <c r="AF10" s="37" t="str" cm="1">
        <f t="array" ref="AF10">IF(AF6="","",COUNTA(_xlfn.UNIQUE(_xlfn._xlws.FILTER(enum!$N:$N,enum!$G:$G=AF$6))))</f>
        <v/>
      </c>
      <c r="AG10" s="37" t="str" cm="1">
        <f t="array" ref="AG10">IF(AG6="","",COUNTA(_xlfn.UNIQUE(_xlfn._xlws.FILTER(enum!$N:$N,enum!$G:$G=AG$6))))</f>
        <v/>
      </c>
      <c r="AH10" s="37" t="str" cm="1">
        <f t="array" ref="AH10">IF(AH6="","",COUNTA(_xlfn.UNIQUE(_xlfn._xlws.FILTER(enum!$N:$N,enum!$G:$G=AH$6))))</f>
        <v/>
      </c>
    </row>
    <row r="11" spans="1:34 16358:16360" x14ac:dyDescent="0.5">
      <c r="B11" s="19" t="s">
        <v>2</v>
      </c>
      <c r="C11" s="12">
        <v>8</v>
      </c>
      <c r="D11" s="20">
        <v>-0.05</v>
      </c>
      <c r="E11" s="4">
        <f ca="1">IF(OR($B11="",E$7=""),"",IF(E10="Start",$B$3,$F10+1))</f>
        <v>46841</v>
      </c>
      <c r="F11" s="4" cm="1">
        <f t="array" aca="1" ref="F11" ca="1">IF(OR(B11="",F$7=""),"",EDATE(E11,(C11*(_xlfn.SWITCH(B$4,"Year",12,"Quarter",3,"Month",1,"Week",0.25,"Day",12/30)))))</f>
        <v>47571</v>
      </c>
      <c r="H11" s="38" t="str">
        <f ca="1">IF(H6="","",TEXT(SUMIFS(enum!$O:$O,enum!$G:$G,Workstreams!H$6,enum!$K:$K,"fte"),"#.0")&amp; " fte")</f>
        <v>15.2 fte</v>
      </c>
      <c r="I11" s="38" t="str">
        <f ca="1">IF(I6="","",TEXT(SUMIFS(enum!$O:$O,enum!$G:$G,Workstreams!I$6,enum!$K:$K,"fte"),"#.0")&amp; " fte")</f>
        <v>8.0 fte</v>
      </c>
      <c r="J11" s="38" t="str">
        <f>IF(J6="","",TEXT(SUMIFS(enum!$O:$O,enum!$G:$G,Workstreams!J$6,enum!$K:$K,"fte"),"#.0")&amp; " fte")</f>
        <v/>
      </c>
      <c r="K11" s="38" t="str">
        <f>IF(K6="","",TEXT(SUMIFS(enum!$O:$O,enum!$G:$G,Workstreams!K$6,enum!$K:$K,"fte"),"#.0")&amp; " fte")</f>
        <v/>
      </c>
      <c r="L11" s="38" t="str">
        <f>IF(L6="","",TEXT(SUMIFS(enum!$O:$O,enum!$G:$G,Workstreams!L$6,enum!$K:$K,"fte"),"#.0")&amp; " fte")</f>
        <v/>
      </c>
      <c r="M11" s="38" t="str">
        <f>IF(M6="","",TEXT(SUMIFS(enum!$O:$O,enum!$G:$G,Workstreams!M$6,enum!$K:$K,"fte"),"#.0")&amp; " fte")</f>
        <v/>
      </c>
      <c r="N11" s="38" t="str">
        <f>IF(N6="","",TEXT(SUMIFS(enum!$O:$O,enum!$G:$G,Workstreams!N$6,enum!$K:$K,"fte"),"#.0")&amp; " fte")</f>
        <v/>
      </c>
      <c r="O11" s="38" t="str">
        <f>IF(O6="","",TEXT(SUMIFS(enum!$O:$O,enum!$G:$G,Workstreams!O$6,enum!$K:$K,"fte"),"#.0")&amp; " fte")</f>
        <v/>
      </c>
      <c r="P11" s="38" t="str">
        <f>IF(P6="","",TEXT(SUMIFS(enum!$O:$O,enum!$G:$G,Workstreams!P$6,enum!$K:$K,"fte"),"#.0")&amp; " fte")</f>
        <v/>
      </c>
      <c r="Q11" s="38" t="str">
        <f>IF(Q6="","",TEXT(SUMIFS(enum!$O:$O,enum!$G:$G,Workstreams!Q$6,enum!$K:$K,"fte"),"#.0")&amp; " fte")</f>
        <v/>
      </c>
      <c r="R11" s="38" t="str">
        <f>IF(R6="","",TEXT(SUMIFS(enum!$O:$O,enum!$G:$G,Workstreams!R$6,enum!$K:$K,"fte"),"#.0")&amp; " fte")</f>
        <v/>
      </c>
      <c r="S11" s="38" t="str">
        <f>IF(S6="","",TEXT(SUMIFS(enum!$O:$O,enum!$G:$G,Workstreams!S$6,enum!$K:$K,"fte"),"#.0")&amp; " fte")</f>
        <v/>
      </c>
      <c r="T11" s="38" t="str">
        <f>IF(T6="","",TEXT(SUMIFS(enum!$O:$O,enum!$G:$G,Workstreams!T$6,enum!$K:$K,"fte"),"#.0")&amp; " fte")</f>
        <v/>
      </c>
      <c r="U11" s="38" t="str">
        <f>IF(U6="","",TEXT(SUMIFS(enum!$O:$O,enum!$G:$G,Workstreams!U$6,enum!$K:$K,"fte"),"#.0")&amp; " fte")</f>
        <v/>
      </c>
      <c r="V11" s="38" t="str">
        <f>IF(V6="","",TEXT(SUMIFS(enum!$O:$O,enum!$G:$G,Workstreams!V$6,enum!$K:$K,"fte"),"#.0")&amp; " fte")</f>
        <v/>
      </c>
      <c r="W11" s="38" t="str">
        <f>IF(W6="","",TEXT(SUMIFS(enum!$O:$O,enum!$G:$G,Workstreams!W$6,enum!$K:$K,"fte"),"#.0")&amp; " fte")</f>
        <v/>
      </c>
      <c r="X11" s="38" t="str">
        <f>IF(X6="","",TEXT(SUMIFS(enum!$O:$O,enum!$G:$G,Workstreams!X$6,enum!$K:$K,"fte"),"#.0")&amp; " fte")</f>
        <v/>
      </c>
      <c r="Y11" s="38" t="str">
        <f>IF(Y6="","",TEXT(SUMIFS(enum!$O:$O,enum!$G:$G,Workstreams!Y$6,enum!$K:$K,"fte"),"#.0")&amp; " fte")</f>
        <v/>
      </c>
      <c r="Z11" s="38" t="str">
        <f>IF(Z6="","",TEXT(SUMIFS(enum!$O:$O,enum!$G:$G,Workstreams!Z$6,enum!$K:$K,"fte"),"#.0")&amp; " fte")</f>
        <v/>
      </c>
      <c r="AA11" s="38" t="str">
        <f>IF(AA6="","",TEXT(SUMIFS(enum!$O:$O,enum!$G:$G,Workstreams!AA$6,enum!$K:$K,"fte"),"#.0")&amp; " fte")</f>
        <v/>
      </c>
      <c r="AB11" s="38" t="str">
        <f>IF(AB6="","",TEXT(SUMIFS(enum!$O:$O,enum!$G:$G,Workstreams!AB$6,enum!$K:$K,"fte"),"#.0")&amp; " fte")</f>
        <v/>
      </c>
      <c r="AC11" s="38" t="str">
        <f>IF(AC6="","",TEXT(SUMIFS(enum!$O:$O,enum!$G:$G,Workstreams!AC$6,enum!$K:$K,"fte"),"#.0")&amp; " fte")</f>
        <v/>
      </c>
      <c r="AD11" s="38" t="str">
        <f>IF(AD6="","",TEXT(SUMIFS(enum!$O:$O,enum!$G:$G,Workstreams!AD$6,enum!$K:$K,"fte"),"#.0")&amp; " fte")</f>
        <v/>
      </c>
      <c r="AE11" s="38" t="str">
        <f>IF(AE6="","",TEXT(SUMIFS(enum!$O:$O,enum!$G:$G,Workstreams!AE$6,enum!$K:$K,"fte"),"#.0")&amp; " fte")</f>
        <v/>
      </c>
      <c r="AF11" s="38" t="str">
        <f>IF(AF6="","",TEXT(SUMIFS(enum!$O:$O,enum!$G:$G,Workstreams!AF$6,enum!$K:$K,"fte"),"#.0")&amp; " fte")</f>
        <v/>
      </c>
      <c r="AG11" s="38" t="str">
        <f>IF(AG6="","",TEXT(SUMIFS(enum!$O:$O,enum!$G:$G,Workstreams!AG$6,enum!$K:$K,"fte"),"#.0")&amp; " fte")</f>
        <v/>
      </c>
      <c r="AH11" s="38" t="str">
        <f>IF(AH6="","",TEXT(SUMIFS(enum!$O:$O,enum!$G:$G,Workstreams!AH$6,enum!$K:$K,"fte"),"#.0")&amp; " fte")</f>
        <v/>
      </c>
    </row>
    <row r="12" spans="1:34 16358:16360" x14ac:dyDescent="0.5">
      <c r="H12" s="39">
        <f ca="1">IF(H6="","",IF($B$5="Off","",(SUMIFS(enum!$T:$T,enum!$G:$G,Workstreams!H$6))))</f>
        <v>1847000</v>
      </c>
      <c r="I12" s="39">
        <f ca="1">IF(I6="","",IF($B$5="Off","",(SUMIFS(enum!$T:$T,enum!$G:$G,Workstreams!I$6))))</f>
        <v>965500</v>
      </c>
      <c r="J12" s="39" t="str">
        <f>IF(J6="","",IF($B$5="Off","",(SUMIFS(enum!$T:$T,enum!$G:$G,Workstreams!J$6))))</f>
        <v/>
      </c>
      <c r="K12" s="39" t="str">
        <f>IF(K6="","",IF($B$5="Off","",(SUMIFS(enum!$T:$T,enum!$G:$G,Workstreams!K$6))))</f>
        <v/>
      </c>
      <c r="L12" s="39" t="str">
        <f>IF(L6="","",IF($B$5="Off","",(SUMIFS(enum!$T:$T,enum!$G:$G,Workstreams!L$6))))</f>
        <v/>
      </c>
      <c r="M12" s="39" t="str">
        <f>IF(M6="","",IF($B$5="Off","",(SUMIFS(enum!$T:$T,enum!$G:$G,Workstreams!M$6))))</f>
        <v/>
      </c>
      <c r="N12" s="39" t="str">
        <f>IF(N6="","",IF($B$5="Off","",(SUMIFS(enum!$T:$T,enum!$G:$G,Workstreams!N$6))))</f>
        <v/>
      </c>
      <c r="O12" s="39" t="str">
        <f>IF(O6="","",IF($B$5="Off","",(SUMIFS(enum!$T:$T,enum!$G:$G,Workstreams!O$6))))</f>
        <v/>
      </c>
      <c r="P12" s="39" t="str">
        <f>IF(P6="","",IF($B$5="Off","",(SUMIFS(enum!$T:$T,enum!$G:$G,Workstreams!P$6))))</f>
        <v/>
      </c>
      <c r="Q12" s="39" t="str">
        <f>IF(Q6="","",IF($B$5="Off","",(SUMIFS(enum!$T:$T,enum!$G:$G,Workstreams!Q$6))))</f>
        <v/>
      </c>
      <c r="R12" s="39" t="str">
        <f>IF(R6="","",IF($B$5="Off","",(SUMIFS(enum!$T:$T,enum!$G:$G,Workstreams!R$6))))</f>
        <v/>
      </c>
      <c r="S12" s="39" t="str">
        <f>IF(S6="","",IF($B$5="Off","",(SUMIFS(enum!$T:$T,enum!$G:$G,Workstreams!S$6))))</f>
        <v/>
      </c>
      <c r="T12" s="39" t="str">
        <f>IF(T6="","",IF($B$5="Off","",(SUMIFS(enum!$T:$T,enum!$G:$G,Workstreams!T$6))))</f>
        <v/>
      </c>
      <c r="U12" s="39" t="str">
        <f>IF(U6="","",IF($B$5="Off","",(SUMIFS(enum!$T:$T,enum!$G:$G,Workstreams!U$6))))</f>
        <v/>
      </c>
      <c r="V12" s="39" t="str">
        <f>IF(V6="","",IF($B$5="Off","",(SUMIFS(enum!$T:$T,enum!$G:$G,Workstreams!V$6))))</f>
        <v/>
      </c>
      <c r="W12" s="39" t="str">
        <f>IF(W6="","",IF($B$5="Off","",(SUMIFS(enum!$T:$T,enum!$G:$G,Workstreams!W$6))))</f>
        <v/>
      </c>
      <c r="X12" s="39" t="str">
        <f>IF(X6="","",IF($B$5="Off","",(SUMIFS(enum!$T:$T,enum!$G:$G,Workstreams!X$6))))</f>
        <v/>
      </c>
      <c r="Y12" s="39" t="str">
        <f>IF(Y6="","",IF($B$5="Off","",(SUMIFS(enum!$T:$T,enum!$G:$G,Workstreams!Y$6))))</f>
        <v/>
      </c>
      <c r="Z12" s="39" t="str">
        <f>IF(Z6="","",IF($B$5="Off","",(SUMIFS(enum!$T:$T,enum!$G:$G,Workstreams!Z$6))))</f>
        <v/>
      </c>
      <c r="AA12" s="39" t="str">
        <f>IF(AA6="","",IF($B$5="Off","",(SUMIFS(enum!$T:$T,enum!$G:$G,Workstreams!AA$6))))</f>
        <v/>
      </c>
      <c r="AB12" s="39" t="str">
        <f>IF(AB6="","",IF($B$5="Off","",(SUMIFS(enum!$T:$T,enum!$G:$G,Workstreams!AB$6))))</f>
        <v/>
      </c>
      <c r="AC12" s="39" t="str">
        <f>IF(AC6="","",IF($B$5="Off","",(SUMIFS(enum!$T:$T,enum!$G:$G,Workstreams!AC$6))))</f>
        <v/>
      </c>
      <c r="AD12" s="39" t="str">
        <f>IF(AD6="","",IF($B$5="Off","",(SUMIFS(enum!$T:$T,enum!$G:$G,Workstreams!AD$6))))</f>
        <v/>
      </c>
      <c r="AE12" s="39" t="str">
        <f>IF(AE6="","",IF($B$5="Off","",(SUMIFS(enum!$T:$T,enum!$G:$G,Workstreams!AE$6))))</f>
        <v/>
      </c>
      <c r="AF12" s="39" t="str">
        <f>IF(AF6="","",IF($B$5="Off","",(SUMIFS(enum!$T:$T,enum!$G:$G,Workstreams!AF$6))))</f>
        <v/>
      </c>
      <c r="AG12" s="39" t="str">
        <f>IF(AG6="","",IF($B$5="Off","",(SUMIFS(enum!$T:$T,enum!$G:$G,Workstreams!AG$6))))</f>
        <v/>
      </c>
      <c r="AH12" s="39" t="str">
        <f>IF(AH6="","",IF($B$5="Off","",(SUMIFS(enum!$T:$T,enum!$G:$G,Workstreams!AH$6))))</f>
        <v/>
      </c>
    </row>
    <row r="13" spans="1:34 16358:16360" x14ac:dyDescent="0.5">
      <c r="H13" s="24" t="str" cm="1">
        <f t="array" aca="1" ref="H13:H19" ca="1">IF(H$5="","",_xlfn.VSTACK("Tasks",_xlfn.UNIQUE(_xlfn._xlws.FILTER(INDIRECT("'"&amp;H$5&amp;"'!$a5:$A1000"),INDIRECT("'"&amp;H$5&amp;"'!$A5:$A1000")&lt;&gt;""))))</f>
        <v>Tasks</v>
      </c>
      <c r="I13" s="24" t="str" cm="1">
        <f t="array" aca="1" ref="I13:I19" ca="1">IF(I$5="","",_xlfn.VSTACK("Tasks",_xlfn.UNIQUE(_xlfn._xlws.FILTER(INDIRECT("'"&amp;I$5&amp;"'!$a5:$A1000"),INDIRECT("'"&amp;I$5&amp;"'!$A5:$A1000")&lt;&gt;""))))</f>
        <v>Tasks</v>
      </c>
      <c r="J13" s="24" t="str" cm="1">
        <f t="array" aca="1" ref="J13" ca="1">IF(J$5="","",_xlfn.VSTACK("Tasks",_xlfn.UNIQUE(_xlfn._xlws.FILTER(INDIRECT("'"&amp;J$5&amp;"'!$a5:$A1000"),INDIRECT("'"&amp;J$5&amp;"'!$A5:$A1000")&lt;&gt;""))))</f>
        <v/>
      </c>
      <c r="K13" s="24" t="str" cm="1">
        <f t="array" aca="1" ref="K13" ca="1">IF(K$5="","",_xlfn.VSTACK("Tasks",_xlfn.UNIQUE(_xlfn._xlws.FILTER(INDIRECT("'"&amp;K$5&amp;"'!$a5:$A1000"),INDIRECT("'"&amp;K$5&amp;"'!$A5:$A1000")&lt;&gt;""))))</f>
        <v/>
      </c>
      <c r="L13" s="24" t="str" cm="1">
        <f t="array" aca="1" ref="L13" ca="1">IF(L$5="","",_xlfn.VSTACK("Tasks",_xlfn.UNIQUE(_xlfn._xlws.FILTER(INDIRECT("'"&amp;L$5&amp;"'!$a5:$A1000"),INDIRECT("'"&amp;L$5&amp;"'!$A5:$A1000")&lt;&gt;""))))</f>
        <v/>
      </c>
      <c r="M13" s="24" t="str" cm="1">
        <f t="array" aca="1" ref="M13" ca="1">IF(M$5="","",_xlfn.VSTACK("Tasks",_xlfn.UNIQUE(_xlfn._xlws.FILTER(INDIRECT("'"&amp;M$5&amp;"'!$a5:$A1000"),INDIRECT("'"&amp;M$5&amp;"'!$A5:$A1000")&lt;&gt;""))))</f>
        <v/>
      </c>
      <c r="N13" s="24" t="str" cm="1">
        <f t="array" aca="1" ref="N13" ca="1">IF(N$5="","",_xlfn.VSTACK("Tasks",_xlfn.UNIQUE(_xlfn._xlws.FILTER(INDIRECT("'"&amp;N$5&amp;"'!$a5:$A1000"),INDIRECT("'"&amp;N$5&amp;"'!$A5:$A1000")&lt;&gt;""))))</f>
        <v/>
      </c>
      <c r="O13" s="24" t="str" cm="1">
        <f t="array" aca="1" ref="O13" ca="1">IF(O$5="","",_xlfn.VSTACK("Tasks",_xlfn.UNIQUE(_xlfn._xlws.FILTER(INDIRECT("'"&amp;O$5&amp;"'!$a5:$A1000"),INDIRECT("'"&amp;O$5&amp;"'!$A5:$A1000")&lt;&gt;""))))</f>
        <v/>
      </c>
      <c r="P13" s="24" t="str" cm="1">
        <f t="array" aca="1" ref="P13" ca="1">IF(P$5="","",_xlfn.VSTACK("Tasks",_xlfn.UNIQUE(_xlfn._xlws.FILTER(INDIRECT("'"&amp;P$5&amp;"'!$a5:$A1000"),INDIRECT("'"&amp;P$5&amp;"'!$A5:$A1000")&lt;&gt;""))))</f>
        <v/>
      </c>
      <c r="Q13" s="24" t="str" cm="1">
        <f t="array" aca="1" ref="Q13" ca="1">IF(Q$5="","",_xlfn.VSTACK("Tasks",_xlfn.UNIQUE(_xlfn._xlws.FILTER(INDIRECT("'"&amp;Q$5&amp;"'!$a5:$A1000"),INDIRECT("'"&amp;Q$5&amp;"'!$A5:$A1000")&lt;&gt;""))))</f>
        <v/>
      </c>
      <c r="R13" s="24" t="str" cm="1">
        <f t="array" aca="1" ref="R13" ca="1">IF(R$5="","",_xlfn.VSTACK("Tasks",_xlfn.UNIQUE(_xlfn._xlws.FILTER(INDIRECT("'"&amp;R$5&amp;"'!$a5:$A1000"),INDIRECT("'"&amp;R$5&amp;"'!$A5:$A1000")&lt;&gt;""))))</f>
        <v/>
      </c>
      <c r="S13" s="24" t="str" cm="1">
        <f t="array" aca="1" ref="S13" ca="1">IF(S$5="","",_xlfn.VSTACK("Tasks",_xlfn.UNIQUE(_xlfn._xlws.FILTER(INDIRECT("'"&amp;S$5&amp;"'!$a5:$A1000"),INDIRECT("'"&amp;S$5&amp;"'!$A5:$A1000")&lt;&gt;""))))</f>
        <v/>
      </c>
      <c r="T13" s="24" t="str" cm="1">
        <f t="array" aca="1" ref="T13" ca="1">IF(T$5="","",_xlfn.VSTACK("Tasks",_xlfn.UNIQUE(_xlfn._xlws.FILTER(INDIRECT("'"&amp;T$5&amp;"'!$a5:$A1000"),INDIRECT("'"&amp;T$5&amp;"'!$A5:$A1000")&lt;&gt;""))))</f>
        <v/>
      </c>
      <c r="U13" s="24" t="str" cm="1">
        <f t="array" aca="1" ref="U13" ca="1">IF(U$5="","",_xlfn.VSTACK("Tasks",_xlfn.UNIQUE(_xlfn._xlws.FILTER(INDIRECT("'"&amp;U$5&amp;"'!$a5:$A1000"),INDIRECT("'"&amp;U$5&amp;"'!$A5:$A1000")&lt;&gt;""))))</f>
        <v/>
      </c>
      <c r="V13" s="24" t="str" cm="1">
        <f t="array" aca="1" ref="V13" ca="1">IF(V$5="","",_xlfn.VSTACK("Tasks",_xlfn.UNIQUE(_xlfn._xlws.FILTER(INDIRECT("'"&amp;V$5&amp;"'!$a5:$A1000"),INDIRECT("'"&amp;V$5&amp;"'!$A5:$A1000")&lt;&gt;""))))</f>
        <v/>
      </c>
      <c r="W13" s="24" t="str" cm="1">
        <f t="array" aca="1" ref="W13" ca="1">IF(W$5="","",_xlfn.VSTACK("Tasks",_xlfn.UNIQUE(_xlfn._xlws.FILTER(INDIRECT("'"&amp;W$5&amp;"'!$a5:$A1000"),INDIRECT("'"&amp;W$5&amp;"'!$A5:$A1000")&lt;&gt;""))))</f>
        <v/>
      </c>
      <c r="X13" s="24" t="str" cm="1">
        <f t="array" aca="1" ref="X13" ca="1">IF(X$5="","",_xlfn.VSTACK("Tasks",_xlfn.UNIQUE(_xlfn._xlws.FILTER(INDIRECT("'"&amp;X$5&amp;"'!$a5:$A1000"),INDIRECT("'"&amp;X$5&amp;"'!$A5:$A1000")&lt;&gt;""))))</f>
        <v/>
      </c>
      <c r="Y13" s="24" t="str" cm="1">
        <f t="array" aca="1" ref="Y13" ca="1">IF(Y$5="","",_xlfn.VSTACK("Tasks",_xlfn.UNIQUE(_xlfn._xlws.FILTER(INDIRECT("'"&amp;Y$5&amp;"'!$a5:$A1000"),INDIRECT("'"&amp;Y$5&amp;"'!$A5:$A1000")&lt;&gt;""))))</f>
        <v/>
      </c>
      <c r="Z13" s="24" t="str" cm="1">
        <f t="array" aca="1" ref="Z13" ca="1">IF(Z$5="","",_xlfn.VSTACK("Tasks",_xlfn.UNIQUE(_xlfn._xlws.FILTER(INDIRECT("'"&amp;Z$5&amp;"'!$a5:$A1000"),INDIRECT("'"&amp;Z$5&amp;"'!$A5:$A1000")&lt;&gt;""))))</f>
        <v/>
      </c>
      <c r="AA13" s="24" t="str" cm="1">
        <f t="array" aca="1" ref="AA13" ca="1">IF(AA$5="","",_xlfn.VSTACK("Tasks",_xlfn.UNIQUE(_xlfn._xlws.FILTER(INDIRECT("'"&amp;AA$5&amp;"'!$a5:$A1000"),INDIRECT("'"&amp;AA$5&amp;"'!$A5:$A1000")&lt;&gt;""))))</f>
        <v/>
      </c>
      <c r="AB13" s="24" t="str" cm="1">
        <f t="array" aca="1" ref="AB13" ca="1">IF(AB$5="","",_xlfn.VSTACK("Tasks",_xlfn.UNIQUE(_xlfn._xlws.FILTER(INDIRECT("'"&amp;AB$5&amp;"'!$a5:$A1000"),INDIRECT("'"&amp;AB$5&amp;"'!$A5:$A1000")&lt;&gt;""))))</f>
        <v/>
      </c>
      <c r="AC13" s="24" t="str" cm="1">
        <f t="array" aca="1" ref="AC13" ca="1">IF(AC$5="","",_xlfn.VSTACK("Tasks",_xlfn.UNIQUE(_xlfn._xlws.FILTER(INDIRECT("'"&amp;AC$5&amp;"'!$a5:$A1000"),INDIRECT("'"&amp;AC$5&amp;"'!$A5:$A1000")&lt;&gt;""))))</f>
        <v/>
      </c>
      <c r="AD13" s="24" t="str" cm="1">
        <f t="array" aca="1" ref="AD13" ca="1">IF(AD$5="","",_xlfn.VSTACK("Tasks",_xlfn.UNIQUE(_xlfn._xlws.FILTER(INDIRECT("'"&amp;AD$5&amp;"'!$a5:$A1000"),INDIRECT("'"&amp;AD$5&amp;"'!$A5:$A1000")&lt;&gt;""))))</f>
        <v/>
      </c>
      <c r="AE13" s="24" t="str" cm="1">
        <f t="array" aca="1" ref="AE13" ca="1">IF(AE$5="","",_xlfn.VSTACK("Tasks",_xlfn.UNIQUE(_xlfn._xlws.FILTER(INDIRECT("'"&amp;AE$5&amp;"'!$a5:$A1000"),INDIRECT("'"&amp;AE$5&amp;"'!$A5:$A1000")&lt;&gt;""))))</f>
        <v/>
      </c>
      <c r="AF13" s="24" t="str" cm="1">
        <f t="array" aca="1" ref="AF13" ca="1">IF(AF$5="","",_xlfn.VSTACK("Tasks",_xlfn.UNIQUE(_xlfn._xlws.FILTER(INDIRECT("'"&amp;AF$5&amp;"'!$a5:$A1000"),INDIRECT("'"&amp;AF$5&amp;"'!$A5:$A1000")&lt;&gt;""))))</f>
        <v/>
      </c>
      <c r="AG13" s="24" t="str" cm="1">
        <f t="array" aca="1" ref="AG13" ca="1">IF(AG$5="","",_xlfn.VSTACK("Tasks",_xlfn.UNIQUE(_xlfn._xlws.FILTER(INDIRECT("'"&amp;AG$5&amp;"'!$a5:$A1000"),INDIRECT("'"&amp;AG$5&amp;"'!$A5:$A1000")&lt;&gt;""))))</f>
        <v/>
      </c>
      <c r="AH13" s="24" t="str" cm="1">
        <f t="array" aca="1" ref="AH13" ca="1">IF(AH$5="","",_xlfn.VSTACK("Tasks",_xlfn.UNIQUE(_xlfn._xlws.FILTER(INDIRECT("'"&amp;AH$5&amp;"'!$a5:$A1000"),INDIRECT("'"&amp;AH$5&amp;"'!$A5:$A1000")&lt;&gt;""))))</f>
        <v/>
      </c>
    </row>
    <row r="14" spans="1:34 16358:16360" x14ac:dyDescent="0.5">
      <c r="H14" s="30" t="str">
        <f ca="1"/>
        <v>• Ideation
      4 subtasks, 4 resources, $185 k</v>
      </c>
      <c r="I14" s="30" t="str">
        <f ca="1"/>
        <v>• Ideation
      4 subtasks, 3 resources, $1.25 k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4 16358:16360" x14ac:dyDescent="0.5">
      <c r="H15" s="30" t="str">
        <f ca="1"/>
        <v>• Design
      9 subtasks, 7 resources, $485 k</v>
      </c>
      <c r="I15" s="30" t="str">
        <f ca="1"/>
        <v>• Design
      3 subtasks, 2 resources, $2.3 k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34 16358:16360" x14ac:dyDescent="0.5">
      <c r="H16" s="30" t="str">
        <f ca="1"/>
        <v>• Prototype
      3 subtasks, 3 resources, $141 k</v>
      </c>
      <c r="I16" s="30" t="str">
        <f ca="1"/>
        <v>• Prototype
      2 subtasks, 2 resources, $0.5 k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8:34" x14ac:dyDescent="0.5">
      <c r="H17" s="30" t="str">
        <f ca="1"/>
        <v>• Development
      4 subtasks, 4 resources, $323 k</v>
      </c>
      <c r="I17" s="30" t="str">
        <f ca="1"/>
        <v>• Development
      3 subtasks, 1 resources, $0.3 k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8:34" x14ac:dyDescent="0.5">
      <c r="H18" s="30" t="str">
        <f ca="1"/>
        <v>• Testing
      5 subtasks, 3 resources, $248 k</v>
      </c>
      <c r="I18" s="30" t="str">
        <f ca="1"/>
        <v>• Testing
      3 subtasks, 3 resources, $1.2 k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8:34" x14ac:dyDescent="0.5">
      <c r="H19" s="30" t="str">
        <f ca="1"/>
        <v>• Operations
      4 subtasks, 4 resources, $465 k</v>
      </c>
      <c r="I19" s="30" t="str">
        <f ca="1"/>
        <v>• Operations
      3 subtasks, 3 resources, $1.4 k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8:34" x14ac:dyDescent="0.5"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8:34" x14ac:dyDescent="0.5"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spans="8:34" x14ac:dyDescent="0.5"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spans="8:34" x14ac:dyDescent="0.5"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8:34" x14ac:dyDescent="0.5"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 spans="8:34" x14ac:dyDescent="0.5"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 spans="8:34" x14ac:dyDescent="0.5"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8:34" x14ac:dyDescent="0.5"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spans="8:34" x14ac:dyDescent="0.5"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spans="8:34" x14ac:dyDescent="0.5"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 spans="8:34" x14ac:dyDescent="0.5"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 spans="8:34" x14ac:dyDescent="0.5"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8:34" x14ac:dyDescent="0.5"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9:34" x14ac:dyDescent="0.5"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 spans="9:34" x14ac:dyDescent="0.5"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 spans="9:34" x14ac:dyDescent="0.5"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9:34" x14ac:dyDescent="0.5"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 spans="9:34" x14ac:dyDescent="0.5"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9:34" x14ac:dyDescent="0.5"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9:34" x14ac:dyDescent="0.5"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 spans="9:34" x14ac:dyDescent="0.5"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 spans="9:34" x14ac:dyDescent="0.5"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 spans="9:34" x14ac:dyDescent="0.5"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9:34" x14ac:dyDescent="0.5"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 spans="9:34" x14ac:dyDescent="0.5"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 spans="9:34" x14ac:dyDescent="0.5"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 spans="9:34" x14ac:dyDescent="0.5"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</row>
  </sheetData>
  <conditionalFormatting sqref="H47:I1003">
    <cfRule type="expression" dxfId="67" priority="39">
      <formula>AND(H$5&lt;&gt;"",MOD(COLUMN(),2)=1,H47&lt;&gt;"")</formula>
    </cfRule>
    <cfRule type="expression" dxfId="66" priority="40">
      <formula>AND(H$5&lt;&gt;"",MOD(COLUMN(),2)=0,H47&lt;&gt;"")</formula>
    </cfRule>
  </conditionalFormatting>
  <conditionalFormatting sqref="H38:AH46 H7:AH31">
    <cfRule type="expression" dxfId="65" priority="4">
      <formula>AND(H$5&lt;&gt;"",MOD(COLUMN(),2)=1,H7&lt;&gt;"")</formula>
    </cfRule>
    <cfRule type="expression" dxfId="64" priority="5">
      <formula>AND(H$5&lt;&gt;"",MOD(COLUMN(),2)=0,H7&lt;&gt;"")</formula>
    </cfRule>
  </conditionalFormatting>
  <dataValidations disablePrompts="1" count="2">
    <dataValidation type="list" allowBlank="1" showInputMessage="1" showErrorMessage="1" sqref="B4" xr:uid="{4CCFEFF5-4B28-42A8-9E6E-B256AC61A9D2}">
      <formula1>"Day,Week,Month,Quarter,Year"</formula1>
    </dataValidation>
    <dataValidation type="list" allowBlank="1" showInputMessage="1" showErrorMessage="1" sqref="B5" xr:uid="{C5C04AFA-2809-4CA0-A4CA-67687EDAECFE}">
      <formula1>"On,Off"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D225-51D5-4770-822C-A9941A565D59}">
  <sheetPr>
    <tabColor theme="6"/>
  </sheetPr>
  <dimension ref="B2:I56"/>
  <sheetViews>
    <sheetView showGridLines="0" workbookViewId="0">
      <selection activeCell="B33" sqref="B33"/>
    </sheetView>
  </sheetViews>
  <sheetFormatPr defaultRowHeight="14.35" x14ac:dyDescent="0.5"/>
  <cols>
    <col min="1" max="1" width="25.5859375" customWidth="1"/>
    <col min="2" max="2" width="21" bestFit="1" customWidth="1"/>
    <col min="3" max="3" width="12.5859375" bestFit="1" customWidth="1"/>
    <col min="4" max="4" width="19.41015625" customWidth="1"/>
    <col min="5" max="5" width="11.52734375" bestFit="1" customWidth="1"/>
    <col min="6" max="7" width="12" bestFit="1" customWidth="1"/>
    <col min="8" max="8" width="20.52734375" bestFit="1" customWidth="1"/>
    <col min="9" max="9" width="9.703125" bestFit="1" customWidth="1"/>
  </cols>
  <sheetData>
    <row r="2" spans="2:9" x14ac:dyDescent="0.5">
      <c r="B2" t="s">
        <v>1</v>
      </c>
      <c r="C2" t="s">
        <v>108</v>
      </c>
      <c r="D2" t="s">
        <v>109</v>
      </c>
      <c r="E2" t="s">
        <v>87</v>
      </c>
      <c r="F2" t="s">
        <v>88</v>
      </c>
      <c r="G2" t="s">
        <v>91</v>
      </c>
      <c r="H2" t="s">
        <v>100</v>
      </c>
      <c r="I2" t="s">
        <v>101</v>
      </c>
    </row>
    <row r="3" spans="2:9" x14ac:dyDescent="0.5">
      <c r="B3" s="26" t="s">
        <v>74</v>
      </c>
      <c r="C3" s="26" t="s">
        <v>99</v>
      </c>
      <c r="D3" s="26" t="s">
        <v>110</v>
      </c>
      <c r="E3" s="27">
        <v>130000</v>
      </c>
      <c r="F3" s="27">
        <v>170000</v>
      </c>
      <c r="G3" s="29">
        <f>IF(Workstreams!$B$5="Off","",IFERROR(MEDIAN(resources[[#This Row],[YearlyMin]],resources[[#This Row],[YearlyMax]]),1))</f>
        <v>150000</v>
      </c>
      <c r="H3" s="15">
        <f ca="1">COUNTIF(enum!$L:$L,resources[[#This Row],[Resource]])</f>
        <v>0</v>
      </c>
      <c r="I3" s="15">
        <f ca="1">SUMIF(enum!$L:$L,resources[[#This Row],[Resource]],enum!$M:$M)</f>
        <v>0</v>
      </c>
    </row>
    <row r="4" spans="2:9" x14ac:dyDescent="0.5">
      <c r="B4" s="26" t="s">
        <v>8</v>
      </c>
      <c r="C4" s="26" t="s">
        <v>99</v>
      </c>
      <c r="D4" s="26" t="s">
        <v>110</v>
      </c>
      <c r="E4" s="27">
        <v>80000</v>
      </c>
      <c r="F4" s="27">
        <v>120000</v>
      </c>
      <c r="G4" s="29">
        <f>IF(Workstreams!$B$5="Off","",IFERROR(MEDIAN(resources[[#This Row],[YearlyMin]],resources[[#This Row],[YearlyMax]]),1))</f>
        <v>100000</v>
      </c>
      <c r="H4" s="15">
        <f ca="1">COUNTIF(enum!$L:$L,resources[[#This Row],[Resource]])</f>
        <v>0</v>
      </c>
      <c r="I4" s="15">
        <f ca="1">SUMIF(enum!$L:$L,resources[[#This Row],[Resource]],enum!$M:$M)</f>
        <v>0</v>
      </c>
    </row>
    <row r="5" spans="2:9" x14ac:dyDescent="0.5">
      <c r="B5" s="26" t="s">
        <v>51</v>
      </c>
      <c r="C5" s="26" t="s">
        <v>99</v>
      </c>
      <c r="D5" s="26" t="s">
        <v>110</v>
      </c>
      <c r="E5" s="27">
        <v>70000</v>
      </c>
      <c r="F5" s="27">
        <v>100000</v>
      </c>
      <c r="G5" s="29">
        <f>IF(Workstreams!$B$5="Off","",IFERROR(MEDIAN(resources[[#This Row],[YearlyMin]],resources[[#This Row],[YearlyMax]]),1))</f>
        <v>85000</v>
      </c>
      <c r="H5" s="15">
        <f ca="1">COUNTIF(enum!$L:$L,resources[[#This Row],[Resource]])</f>
        <v>0</v>
      </c>
      <c r="I5" s="15">
        <f ca="1">SUMIF(enum!$L:$L,resources[[#This Row],[Resource]],enum!$M:$M)</f>
        <v>0</v>
      </c>
    </row>
    <row r="6" spans="2:9" x14ac:dyDescent="0.5">
      <c r="B6" s="26" t="s">
        <v>52</v>
      </c>
      <c r="C6" s="26" t="s">
        <v>99</v>
      </c>
      <c r="D6" s="26" t="s">
        <v>110</v>
      </c>
      <c r="E6" s="27">
        <v>70000</v>
      </c>
      <c r="F6" s="27">
        <v>100000</v>
      </c>
      <c r="G6" s="29">
        <f>IF(Workstreams!$B$5="Off","",IFERROR(MEDIAN(resources[[#This Row],[YearlyMin]],resources[[#This Row],[YearlyMax]]),1))</f>
        <v>85000</v>
      </c>
      <c r="H6" s="15">
        <f ca="1">COUNTIF(enum!$L:$L,resources[[#This Row],[Resource]])</f>
        <v>0</v>
      </c>
      <c r="I6" s="15">
        <f ca="1">SUMIF(enum!$L:$L,resources[[#This Row],[Resource]],enum!$M:$M)</f>
        <v>0</v>
      </c>
    </row>
    <row r="7" spans="2:9" x14ac:dyDescent="0.5">
      <c r="B7" s="26" t="s">
        <v>48</v>
      </c>
      <c r="C7" s="26" t="s">
        <v>99</v>
      </c>
      <c r="D7" s="26" t="s">
        <v>110</v>
      </c>
      <c r="E7" s="27">
        <v>70000</v>
      </c>
      <c r="F7" s="27">
        <v>90000</v>
      </c>
      <c r="G7" s="29">
        <f>IF(Workstreams!$B$5="Off","",IFERROR(MEDIAN(resources[[#This Row],[YearlyMin]],resources[[#This Row],[YearlyMax]]),1))</f>
        <v>80000</v>
      </c>
      <c r="H7" s="15">
        <f ca="1">COUNTIF(enum!$L:$L,resources[[#This Row],[Resource]])</f>
        <v>0</v>
      </c>
      <c r="I7" s="15">
        <f ca="1">SUMIF(enum!$L:$L,resources[[#This Row],[Resource]],enum!$M:$M)</f>
        <v>0</v>
      </c>
    </row>
    <row r="8" spans="2:9" x14ac:dyDescent="0.5">
      <c r="B8" s="26" t="s">
        <v>50</v>
      </c>
      <c r="C8" s="26" t="s">
        <v>99</v>
      </c>
      <c r="D8" s="26" t="s">
        <v>110</v>
      </c>
      <c r="E8" s="27">
        <v>60000</v>
      </c>
      <c r="F8" s="27">
        <v>90000</v>
      </c>
      <c r="G8" s="29">
        <f>IF(Workstreams!$B$5="Off","",IFERROR(MEDIAN(resources[[#This Row],[YearlyMin]],resources[[#This Row],[YearlyMax]]),1))</f>
        <v>75000</v>
      </c>
      <c r="H8" s="15">
        <f ca="1">COUNTIF(enum!$L:$L,resources[[#This Row],[Resource]])</f>
        <v>0</v>
      </c>
      <c r="I8" s="15">
        <f ca="1">SUMIF(enum!$L:$L,resources[[#This Row],[Resource]],enum!$M:$M)</f>
        <v>0</v>
      </c>
    </row>
    <row r="9" spans="2:9" x14ac:dyDescent="0.5">
      <c r="B9" s="26" t="s">
        <v>82</v>
      </c>
      <c r="C9" s="26" t="s">
        <v>99</v>
      </c>
      <c r="D9" s="26" t="s">
        <v>110</v>
      </c>
      <c r="E9" s="27">
        <v>110000</v>
      </c>
      <c r="F9" s="27">
        <v>150000</v>
      </c>
      <c r="G9" s="29">
        <f>IF(Workstreams!$B$5="Off","",IFERROR(MEDIAN(resources[[#This Row],[YearlyMin]],resources[[#This Row],[YearlyMax]]),1))</f>
        <v>130000</v>
      </c>
      <c r="H9" s="15">
        <f ca="1">COUNTIF(enum!$L:$L,resources[[#This Row],[Resource]])</f>
        <v>0</v>
      </c>
      <c r="I9" s="15">
        <f ca="1">SUMIF(enum!$L:$L,resources[[#This Row],[Resource]],enum!$M:$M)</f>
        <v>0</v>
      </c>
    </row>
    <row r="10" spans="2:9" x14ac:dyDescent="0.5">
      <c r="B10" s="26" t="s">
        <v>33</v>
      </c>
      <c r="C10" s="26" t="s">
        <v>99</v>
      </c>
      <c r="D10" s="26" t="s">
        <v>110</v>
      </c>
      <c r="E10" s="27">
        <v>90000</v>
      </c>
      <c r="F10" s="27">
        <v>130000</v>
      </c>
      <c r="G10" s="29">
        <f>IF(Workstreams!$B$5="Off","",IFERROR(MEDIAN(resources[[#This Row],[YearlyMin]],resources[[#This Row],[YearlyMax]]),1))</f>
        <v>110000</v>
      </c>
      <c r="H10" s="15">
        <f ca="1">COUNTIF(enum!$L:$L,resources[[#This Row],[Resource]])</f>
        <v>0</v>
      </c>
      <c r="I10" s="15">
        <f ca="1">SUMIF(enum!$L:$L,resources[[#This Row],[Resource]],enum!$M:$M)</f>
        <v>0</v>
      </c>
    </row>
    <row r="11" spans="2:9" x14ac:dyDescent="0.5">
      <c r="B11" s="26" t="s">
        <v>78</v>
      </c>
      <c r="C11" s="26" t="s">
        <v>99</v>
      </c>
      <c r="D11" s="26" t="s">
        <v>110</v>
      </c>
      <c r="E11" s="27">
        <v>130000</v>
      </c>
      <c r="F11" s="27">
        <v>160000</v>
      </c>
      <c r="G11" s="29">
        <f>IF(Workstreams!$B$5="Off","",IFERROR(MEDIAN(resources[[#This Row],[YearlyMin]],resources[[#This Row],[YearlyMax]]),1))</f>
        <v>145000</v>
      </c>
      <c r="H11" s="15">
        <f ca="1">COUNTIF(enum!$L:$L,resources[[#This Row],[Resource]])</f>
        <v>0</v>
      </c>
      <c r="I11" s="15">
        <f ca="1">SUMIF(enum!$L:$L,resources[[#This Row],[Resource]],enum!$M:$M)</f>
        <v>0</v>
      </c>
    </row>
    <row r="12" spans="2:9" x14ac:dyDescent="0.5">
      <c r="B12" s="26" t="s">
        <v>79</v>
      </c>
      <c r="C12" s="26" t="s">
        <v>99</v>
      </c>
      <c r="D12" s="26" t="s">
        <v>110</v>
      </c>
      <c r="E12" s="27">
        <v>70000</v>
      </c>
      <c r="F12" s="27">
        <v>100000</v>
      </c>
      <c r="G12" s="29">
        <f>IF(Workstreams!$B$5="Off","",IFERROR(MEDIAN(resources[[#This Row],[YearlyMin]],resources[[#This Row],[YearlyMax]]),1))</f>
        <v>85000</v>
      </c>
      <c r="H12" s="15">
        <f ca="1">COUNTIF(enum!$L:$L,resources[[#This Row],[Resource]])</f>
        <v>0</v>
      </c>
      <c r="I12" s="15">
        <f ca="1">SUMIF(enum!$L:$L,resources[[#This Row],[Resource]],enum!$M:$M)</f>
        <v>0</v>
      </c>
    </row>
    <row r="13" spans="2:9" x14ac:dyDescent="0.5">
      <c r="B13" s="26" t="s">
        <v>56</v>
      </c>
      <c r="C13" s="26" t="s">
        <v>99</v>
      </c>
      <c r="D13" s="26" t="s">
        <v>110</v>
      </c>
      <c r="E13" s="27">
        <v>45000</v>
      </c>
      <c r="F13" s="27">
        <v>65000</v>
      </c>
      <c r="G13" s="29">
        <f>IF(Workstreams!$B$5="Off","",IFERROR(MEDIAN(resources[[#This Row],[YearlyMin]],resources[[#This Row],[YearlyMax]]),1))</f>
        <v>55000</v>
      </c>
      <c r="H13" s="15">
        <f ca="1">COUNTIF(enum!$L:$L,resources[[#This Row],[Resource]])</f>
        <v>0</v>
      </c>
      <c r="I13" s="15">
        <f ca="1">SUMIF(enum!$L:$L,resources[[#This Row],[Resource]],enum!$M:$M)</f>
        <v>0</v>
      </c>
    </row>
    <row r="14" spans="2:9" x14ac:dyDescent="0.5">
      <c r="B14" s="26" t="s">
        <v>80</v>
      </c>
      <c r="C14" s="26" t="s">
        <v>99</v>
      </c>
      <c r="D14" s="26" t="s">
        <v>110</v>
      </c>
      <c r="E14" s="27">
        <v>100000</v>
      </c>
      <c r="F14" s="27">
        <v>130000</v>
      </c>
      <c r="G14" s="29">
        <f>IF(Workstreams!$B$5="Off","",IFERROR(MEDIAN(resources[[#This Row],[YearlyMin]],resources[[#This Row],[YearlyMax]]),1))</f>
        <v>115000</v>
      </c>
      <c r="H14" s="15">
        <f ca="1">COUNTIF(enum!$L:$L,resources[[#This Row],[Resource]])</f>
        <v>0</v>
      </c>
      <c r="I14" s="15">
        <f ca="1">SUMIF(enum!$L:$L,resources[[#This Row],[Resource]],enum!$M:$M)</f>
        <v>0</v>
      </c>
    </row>
    <row r="15" spans="2:9" x14ac:dyDescent="0.5">
      <c r="B15" s="26" t="s">
        <v>81</v>
      </c>
      <c r="C15" s="26" t="s">
        <v>99</v>
      </c>
      <c r="D15" s="26" t="s">
        <v>110</v>
      </c>
      <c r="E15" s="27">
        <v>80000</v>
      </c>
      <c r="F15" s="27">
        <v>110000</v>
      </c>
      <c r="G15" s="29">
        <f>IF(Workstreams!$B$5="Off","",IFERROR(MEDIAN(resources[[#This Row],[YearlyMin]],resources[[#This Row],[YearlyMax]]),1))</f>
        <v>95000</v>
      </c>
      <c r="H15" s="15">
        <f ca="1">COUNTIF(enum!$L:$L,resources[[#This Row],[Resource]])</f>
        <v>0</v>
      </c>
      <c r="I15" s="15">
        <f ca="1">SUMIF(enum!$L:$L,resources[[#This Row],[Resource]],enum!$M:$M)</f>
        <v>0</v>
      </c>
    </row>
    <row r="16" spans="2:9" x14ac:dyDescent="0.5">
      <c r="B16" s="26" t="s">
        <v>84</v>
      </c>
      <c r="C16" s="26" t="s">
        <v>99</v>
      </c>
      <c r="D16" s="26" t="s">
        <v>110</v>
      </c>
      <c r="E16" s="27">
        <v>120000</v>
      </c>
      <c r="F16" s="27">
        <v>160000</v>
      </c>
      <c r="G16" s="29">
        <f>IF(Workstreams!$B$5="Off","",IFERROR(MEDIAN(resources[[#This Row],[YearlyMin]],resources[[#This Row],[YearlyMax]]),1))</f>
        <v>140000</v>
      </c>
      <c r="H16" s="15">
        <f ca="1">COUNTIF(enum!$L:$L,resources[[#This Row],[Resource]])</f>
        <v>0</v>
      </c>
      <c r="I16" s="15">
        <f ca="1">SUMIF(enum!$L:$L,resources[[#This Row],[Resource]],enum!$M:$M)</f>
        <v>0</v>
      </c>
    </row>
    <row r="17" spans="2:9" x14ac:dyDescent="0.5">
      <c r="B17" s="26" t="s">
        <v>85</v>
      </c>
      <c r="C17" s="26" t="s">
        <v>99</v>
      </c>
      <c r="D17" s="26" t="s">
        <v>110</v>
      </c>
      <c r="E17" s="27">
        <v>90000</v>
      </c>
      <c r="F17" s="27">
        <v>130000</v>
      </c>
      <c r="G17" s="29">
        <f>IF(Workstreams!$B$5="Off","",IFERROR(MEDIAN(resources[[#This Row],[YearlyMin]],resources[[#This Row],[YearlyMax]]),1))</f>
        <v>110000</v>
      </c>
      <c r="H17" s="15">
        <f ca="1">COUNTIF(enum!$L:$L,resources[[#This Row],[Resource]])</f>
        <v>0</v>
      </c>
      <c r="I17" s="15">
        <f ca="1">SUMIF(enum!$L:$L,resources[[#This Row],[Resource]],enum!$M:$M)</f>
        <v>0</v>
      </c>
    </row>
    <row r="18" spans="2:9" x14ac:dyDescent="0.5">
      <c r="B18" s="26" t="s">
        <v>63</v>
      </c>
      <c r="C18" s="26" t="s">
        <v>99</v>
      </c>
      <c r="D18" s="26" t="s">
        <v>110</v>
      </c>
      <c r="E18" s="27">
        <v>70000</v>
      </c>
      <c r="F18" s="27">
        <v>100000</v>
      </c>
      <c r="G18" s="29">
        <f>IF(Workstreams!$B$5="Off","",IFERROR(MEDIAN(resources[[#This Row],[YearlyMin]],resources[[#This Row],[YearlyMax]]),1))</f>
        <v>85000</v>
      </c>
      <c r="H18" s="15">
        <f ca="1">COUNTIF(enum!$L:$L,resources[[#This Row],[Resource]])</f>
        <v>0</v>
      </c>
      <c r="I18" s="15">
        <f ca="1">SUMIF(enum!$L:$L,resources[[#This Row],[Resource]],enum!$M:$M)</f>
        <v>0</v>
      </c>
    </row>
    <row r="19" spans="2:9" x14ac:dyDescent="0.5">
      <c r="B19" s="26" t="s">
        <v>83</v>
      </c>
      <c r="C19" s="26" t="s">
        <v>99</v>
      </c>
      <c r="D19" s="26" t="s">
        <v>110</v>
      </c>
      <c r="E19" s="27">
        <v>90000</v>
      </c>
      <c r="F19" s="27">
        <v>120000</v>
      </c>
      <c r="G19" s="29">
        <f>IF(Workstreams!$B$5="Off","",IFERROR(MEDIAN(resources[[#This Row],[YearlyMin]],resources[[#This Row],[YearlyMax]]),1))</f>
        <v>105000</v>
      </c>
      <c r="H19" s="15">
        <f ca="1">COUNTIF(enum!$L:$L,resources[[#This Row],[Resource]])</f>
        <v>0</v>
      </c>
      <c r="I19" s="15">
        <f ca="1">SUMIF(enum!$L:$L,resources[[#This Row],[Resource]],enum!$M:$M)</f>
        <v>0</v>
      </c>
    </row>
    <row r="20" spans="2:9" x14ac:dyDescent="0.5">
      <c r="B20" s="26" t="s">
        <v>86</v>
      </c>
      <c r="C20" s="26" t="s">
        <v>99</v>
      </c>
      <c r="D20" s="26" t="s">
        <v>110</v>
      </c>
      <c r="E20" s="27">
        <v>60000</v>
      </c>
      <c r="F20" s="27">
        <v>90000</v>
      </c>
      <c r="G20" s="29">
        <f>IF(Workstreams!$B$5="Off","",IFERROR(MEDIAN(resources[[#This Row],[YearlyMin]],resources[[#This Row],[YearlyMax]]),1))</f>
        <v>75000</v>
      </c>
      <c r="H20" s="15">
        <f ca="1">COUNTIF(enum!$L:$L,resources[[#This Row],[Resource]])</f>
        <v>0</v>
      </c>
      <c r="I20" s="15">
        <f ca="1">SUMIF(enum!$L:$L,resources[[#This Row],[Resource]],enum!$M:$M)</f>
        <v>0</v>
      </c>
    </row>
    <row r="21" spans="2:9" x14ac:dyDescent="0.5">
      <c r="B21" s="26" t="s">
        <v>16</v>
      </c>
      <c r="C21" s="26" t="s">
        <v>99</v>
      </c>
      <c r="D21" s="26" t="s">
        <v>110</v>
      </c>
      <c r="E21" s="27">
        <v>60000</v>
      </c>
      <c r="F21" s="27">
        <v>90000</v>
      </c>
      <c r="G21" s="29">
        <f>IF(Workstreams!$B$5="Off","",IFERROR(MEDIAN(resources[[#This Row],[YearlyMin]],resources[[#This Row],[YearlyMax]]),1))</f>
        <v>75000</v>
      </c>
      <c r="H21" s="15">
        <f ca="1">COUNTIF(enum!$L:$L,resources[[#This Row],[Resource]])</f>
        <v>0</v>
      </c>
      <c r="I21" s="15">
        <f ca="1">SUMIF(enum!$L:$L,resources[[#This Row],[Resource]],enum!$M:$M)</f>
        <v>0</v>
      </c>
    </row>
    <row r="22" spans="2:9" x14ac:dyDescent="0.5">
      <c r="B22" s="26" t="s">
        <v>44</v>
      </c>
      <c r="C22" s="26" t="s">
        <v>99</v>
      </c>
      <c r="D22" s="26" t="s">
        <v>110</v>
      </c>
      <c r="E22" s="27">
        <v>80000</v>
      </c>
      <c r="F22" s="27">
        <v>110000</v>
      </c>
      <c r="G22" s="29">
        <f>IF(Workstreams!$B$5="Off","",IFERROR(MEDIAN(resources[[#This Row],[YearlyMin]],resources[[#This Row],[YearlyMax]]),1))</f>
        <v>95000</v>
      </c>
      <c r="H22" s="15">
        <f ca="1">COUNTIF(enum!$L:$L,resources[[#This Row],[Resource]])</f>
        <v>0</v>
      </c>
      <c r="I22" s="15">
        <f ca="1">SUMIF(enum!$L:$L,resources[[#This Row],[Resource]],enum!$M:$M)</f>
        <v>0</v>
      </c>
    </row>
    <row r="23" spans="2:9" x14ac:dyDescent="0.5">
      <c r="B23" s="26" t="s">
        <v>75</v>
      </c>
      <c r="C23" s="26" t="s">
        <v>99</v>
      </c>
      <c r="D23" s="26" t="s">
        <v>110</v>
      </c>
      <c r="E23" s="27">
        <v>90000</v>
      </c>
      <c r="F23" s="27">
        <v>130000</v>
      </c>
      <c r="G23" s="29">
        <f>IF(Workstreams!$B$5="Off","",IFERROR(MEDIAN(resources[[#This Row],[YearlyMin]],resources[[#This Row],[YearlyMax]]),1))</f>
        <v>110000</v>
      </c>
      <c r="H23" s="15">
        <f ca="1">COUNTIF(enum!$L:$L,resources[[#This Row],[Resource]])</f>
        <v>0</v>
      </c>
      <c r="I23" s="15">
        <f ca="1">SUMIF(enum!$L:$L,resources[[#This Row],[Resource]],enum!$M:$M)</f>
        <v>0</v>
      </c>
    </row>
    <row r="24" spans="2:9" x14ac:dyDescent="0.5">
      <c r="B24" s="26" t="s">
        <v>76</v>
      </c>
      <c r="C24" s="26" t="s">
        <v>99</v>
      </c>
      <c r="D24" s="26" t="s">
        <v>110</v>
      </c>
      <c r="E24" s="27">
        <v>110000</v>
      </c>
      <c r="F24" s="27">
        <v>160000</v>
      </c>
      <c r="G24" s="29">
        <f>IF(Workstreams!$B$5="Off","",IFERROR(MEDIAN(resources[[#This Row],[YearlyMin]],resources[[#This Row],[YearlyMax]]),1))</f>
        <v>135000</v>
      </c>
      <c r="H24" s="15">
        <f ca="1">COUNTIF(enum!$L:$L,resources[[#This Row],[Resource]])</f>
        <v>0</v>
      </c>
      <c r="I24" s="15">
        <f ca="1">SUMIF(enum!$L:$L,resources[[#This Row],[Resource]],enum!$M:$M)</f>
        <v>0</v>
      </c>
    </row>
    <row r="25" spans="2:9" x14ac:dyDescent="0.5">
      <c r="B25" s="26" t="s">
        <v>77</v>
      </c>
      <c r="C25" s="26" t="s">
        <v>99</v>
      </c>
      <c r="D25" s="26" t="s">
        <v>110</v>
      </c>
      <c r="E25" s="27">
        <v>150000</v>
      </c>
      <c r="F25" s="27">
        <v>250000</v>
      </c>
      <c r="G25" s="29">
        <f>IF(Workstreams!$B$5="Off","",IFERROR(MEDIAN(resources[[#This Row],[YearlyMin]],resources[[#This Row],[YearlyMax]]),1))</f>
        <v>200000</v>
      </c>
      <c r="H25" s="15">
        <f ca="1">COUNTIF(enum!$L:$L,resources[[#This Row],[Resource]])</f>
        <v>0</v>
      </c>
      <c r="I25" s="15">
        <f ca="1">SUMIF(enum!$L:$L,resources[[#This Row],[Resource]],enum!$M:$M)</f>
        <v>0</v>
      </c>
    </row>
    <row r="26" spans="2:9" x14ac:dyDescent="0.5">
      <c r="B26" s="10" t="s">
        <v>90</v>
      </c>
      <c r="C26" s="26" t="s">
        <v>99</v>
      </c>
      <c r="D26" s="26" t="s">
        <v>110</v>
      </c>
      <c r="E26" s="28">
        <v>80000</v>
      </c>
      <c r="F26" s="28">
        <v>120000</v>
      </c>
      <c r="G26" s="29">
        <f>IF(Workstreams!$B$5="Off","",IFERROR(MEDIAN(resources[[#This Row],[YearlyMin]],resources[[#This Row],[YearlyMax]]),1))</f>
        <v>100000</v>
      </c>
      <c r="H26" s="15">
        <f ca="1">COUNTIF(enum!$L:$L,resources[[#This Row],[Resource]])</f>
        <v>0</v>
      </c>
      <c r="I26" s="15">
        <f ca="1">SUMIF(enum!$L:$L,resources[[#This Row],[Resource]],enum!$M:$M)</f>
        <v>0</v>
      </c>
    </row>
    <row r="27" spans="2:9" x14ac:dyDescent="0.5">
      <c r="B27" s="10" t="s">
        <v>93</v>
      </c>
      <c r="C27" s="26" t="s">
        <v>92</v>
      </c>
      <c r="D27" s="26" t="s">
        <v>111</v>
      </c>
      <c r="E27" s="28"/>
      <c r="F27" s="28"/>
      <c r="G27" s="29">
        <f>IF(Workstreams!$B$5="Off","",IFERROR(MEDIAN(resources[[#This Row],[YearlyMin]],resources[[#This Row],[YearlyMax]]),1))</f>
        <v>1</v>
      </c>
      <c r="H27" s="15">
        <f ca="1">COUNTIF(enum!$L:$L,resources[[#This Row],[Resource]])</f>
        <v>0</v>
      </c>
      <c r="I27" s="15">
        <f ca="1">SUMIF(enum!$L:$L,resources[[#This Row],[Resource]],enum!$M:$M)</f>
        <v>0</v>
      </c>
    </row>
    <row r="28" spans="2:9" x14ac:dyDescent="0.5">
      <c r="B28" s="10" t="s">
        <v>94</v>
      </c>
      <c r="C28" s="26" t="s">
        <v>99</v>
      </c>
      <c r="D28" s="26" t="s">
        <v>111</v>
      </c>
      <c r="E28" s="28"/>
      <c r="F28" s="28"/>
      <c r="G28" s="29">
        <f>IF(Workstreams!$B$5="Off","",IFERROR(MEDIAN(resources[[#This Row],[YearlyMin]],resources[[#This Row],[YearlyMax]]),1))</f>
        <v>1</v>
      </c>
      <c r="H28" s="15">
        <f ca="1">COUNTIF(enum!$L:$L,resources[[#This Row],[Resource]])</f>
        <v>0</v>
      </c>
      <c r="I28" s="15">
        <f ca="1">SUMIF(enum!$L:$L,resources[[#This Row],[Resource]],enum!$M:$M)</f>
        <v>0</v>
      </c>
    </row>
    <row r="29" spans="2:9" x14ac:dyDescent="0.5">
      <c r="B29" s="10" t="s">
        <v>95</v>
      </c>
      <c r="C29" s="26" t="s">
        <v>99</v>
      </c>
      <c r="D29" s="26" t="s">
        <v>112</v>
      </c>
      <c r="E29" s="28"/>
      <c r="F29" s="28"/>
      <c r="G29" s="29">
        <f>IF(Workstreams!$B$5="Off","",IFERROR(MEDIAN(resources[[#This Row],[YearlyMin]],resources[[#This Row],[YearlyMax]]),1))</f>
        <v>1</v>
      </c>
      <c r="H29" s="15">
        <f ca="1">COUNTIF(enum!$L:$L,resources[[#This Row],[Resource]])</f>
        <v>0</v>
      </c>
      <c r="I29" s="15">
        <f ca="1">SUMIF(enum!$L:$L,resources[[#This Row],[Resource]],enum!$M:$M)</f>
        <v>0</v>
      </c>
    </row>
    <row r="30" spans="2:9" x14ac:dyDescent="0.5">
      <c r="B30" s="10" t="s">
        <v>96</v>
      </c>
      <c r="C30" s="26" t="s">
        <v>99</v>
      </c>
      <c r="D30" s="26" t="s">
        <v>112</v>
      </c>
      <c r="E30" s="28"/>
      <c r="F30" s="28"/>
      <c r="G30" s="29">
        <f>IF(Workstreams!$B$5="Off","",IFERROR(MEDIAN(resources[[#This Row],[YearlyMin]],resources[[#This Row],[YearlyMax]]),1))</f>
        <v>1</v>
      </c>
      <c r="H30" s="15">
        <f ca="1">COUNTIF(enum!$L:$L,resources[[#This Row],[Resource]])</f>
        <v>0</v>
      </c>
      <c r="I30" s="15">
        <f ca="1">SUMIF(enum!$L:$L,resources[[#This Row],[Resource]],enum!$M:$M)</f>
        <v>0</v>
      </c>
    </row>
    <row r="31" spans="2:9" x14ac:dyDescent="0.5">
      <c r="B31" s="10" t="s">
        <v>97</v>
      </c>
      <c r="C31" s="26" t="s">
        <v>92</v>
      </c>
      <c r="D31" s="26" t="s">
        <v>113</v>
      </c>
      <c r="E31" s="28"/>
      <c r="F31" s="28"/>
      <c r="G31" s="29">
        <f>IF(Workstreams!$B$5="Off","",IFERROR(MEDIAN(resources[[#This Row],[YearlyMin]],resources[[#This Row],[YearlyMax]]),1))</f>
        <v>1</v>
      </c>
      <c r="H31" s="15">
        <f ca="1">COUNTIF(enum!$L:$L,resources[[#This Row],[Resource]])</f>
        <v>0</v>
      </c>
      <c r="I31" s="15">
        <f ca="1">SUMIF(enum!$L:$L,resources[[#This Row],[Resource]],enum!$M:$M)</f>
        <v>0</v>
      </c>
    </row>
    <row r="32" spans="2:9" x14ac:dyDescent="0.5">
      <c r="B32" s="10" t="s">
        <v>98</v>
      </c>
      <c r="C32" s="26" t="s">
        <v>99</v>
      </c>
      <c r="D32" s="26" t="s">
        <v>112</v>
      </c>
      <c r="E32" s="28"/>
      <c r="F32" s="28"/>
      <c r="G32" s="29">
        <f>IF(Workstreams!$B$5="Off","",IFERROR(MEDIAN(resources[[#This Row],[YearlyMin]],resources[[#This Row],[YearlyMax]]),1))</f>
        <v>1</v>
      </c>
      <c r="H32" s="15">
        <f ca="1">COUNTIF(enum!$L:$L,resources[[#This Row],[Resource]])</f>
        <v>0</v>
      </c>
      <c r="I32" s="15">
        <f ca="1">SUMIF(enum!$L:$L,resources[[#This Row],[Resource]],enum!$M:$M)</f>
        <v>0</v>
      </c>
    </row>
    <row r="34" spans="2:4" x14ac:dyDescent="0.5">
      <c r="B34" s="18"/>
      <c r="C34" s="18"/>
      <c r="D34" s="18"/>
    </row>
    <row r="35" spans="2:4" x14ac:dyDescent="0.5">
      <c r="B35" s="18"/>
      <c r="C35" s="18"/>
      <c r="D35" s="18"/>
    </row>
    <row r="36" spans="2:4" x14ac:dyDescent="0.5">
      <c r="B36" s="18"/>
      <c r="C36" s="18"/>
      <c r="D36" s="18"/>
    </row>
    <row r="37" spans="2:4" x14ac:dyDescent="0.5">
      <c r="B37" s="18"/>
      <c r="C37" s="18"/>
      <c r="D37" s="18"/>
    </row>
    <row r="38" spans="2:4" x14ac:dyDescent="0.5">
      <c r="B38" s="18"/>
      <c r="C38" s="18"/>
      <c r="D38" s="18"/>
    </row>
    <row r="39" spans="2:4" x14ac:dyDescent="0.5">
      <c r="B39" s="18"/>
      <c r="C39" s="18"/>
      <c r="D39" s="18"/>
    </row>
    <row r="40" spans="2:4" x14ac:dyDescent="0.5">
      <c r="B40" s="18"/>
      <c r="C40" s="18"/>
      <c r="D40" s="18"/>
    </row>
    <row r="41" spans="2:4" x14ac:dyDescent="0.5">
      <c r="B41" s="18"/>
      <c r="C41" s="18"/>
      <c r="D41" s="18"/>
    </row>
    <row r="42" spans="2:4" x14ac:dyDescent="0.5">
      <c r="B42" s="18"/>
      <c r="C42" s="18"/>
      <c r="D42" s="18"/>
    </row>
    <row r="43" spans="2:4" x14ac:dyDescent="0.5">
      <c r="B43" s="18"/>
      <c r="C43" s="18"/>
      <c r="D43" s="18"/>
    </row>
    <row r="44" spans="2:4" x14ac:dyDescent="0.5">
      <c r="B44" s="18"/>
      <c r="C44" s="18"/>
      <c r="D44" s="18"/>
    </row>
    <row r="45" spans="2:4" x14ac:dyDescent="0.5">
      <c r="B45" s="18"/>
      <c r="C45" s="18"/>
      <c r="D45" s="18"/>
    </row>
    <row r="46" spans="2:4" x14ac:dyDescent="0.5">
      <c r="B46" s="18"/>
      <c r="C46" s="18"/>
      <c r="D46" s="18"/>
    </row>
    <row r="47" spans="2:4" x14ac:dyDescent="0.5">
      <c r="B47" s="18"/>
      <c r="C47" s="18"/>
      <c r="D47" s="18"/>
    </row>
    <row r="48" spans="2:4" x14ac:dyDescent="0.5">
      <c r="B48" s="18"/>
      <c r="C48" s="18"/>
      <c r="D48" s="18"/>
    </row>
    <row r="49" spans="2:4" x14ac:dyDescent="0.5">
      <c r="B49" s="18"/>
      <c r="C49" s="18"/>
      <c r="D49" s="18"/>
    </row>
    <row r="50" spans="2:4" x14ac:dyDescent="0.5">
      <c r="B50" s="18"/>
      <c r="C50" s="18"/>
      <c r="D50" s="18"/>
    </row>
    <row r="51" spans="2:4" x14ac:dyDescent="0.5">
      <c r="B51" s="18"/>
      <c r="C51" s="18"/>
      <c r="D51" s="18"/>
    </row>
    <row r="52" spans="2:4" x14ac:dyDescent="0.5">
      <c r="B52" s="18"/>
      <c r="C52" s="18"/>
      <c r="D52" s="18"/>
    </row>
    <row r="53" spans="2:4" x14ac:dyDescent="0.5">
      <c r="B53" s="18"/>
      <c r="C53" s="18"/>
      <c r="D53" s="18"/>
    </row>
    <row r="54" spans="2:4" x14ac:dyDescent="0.5">
      <c r="B54" s="18"/>
      <c r="C54" s="18"/>
      <c r="D54" s="18"/>
    </row>
    <row r="55" spans="2:4" x14ac:dyDescent="0.5">
      <c r="B55" s="18"/>
      <c r="C55" s="18"/>
      <c r="D55" s="18"/>
    </row>
    <row r="56" spans="2:4" x14ac:dyDescent="0.5">
      <c r="B56" s="18"/>
      <c r="C56" s="18"/>
      <c r="D56" s="1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FF67-B821-4CDE-B222-EBE121F66766}">
  <sheetPr>
    <tabColor theme="1" tint="0.499984740745262"/>
  </sheetPr>
  <dimension ref="A1:XET103"/>
  <sheetViews>
    <sheetView showGridLines="0" zoomScaleNormal="100" workbookViewId="0">
      <pane ySplit="1" topLeftCell="A2" activePane="bottomLeft" state="frozen"/>
      <selection activeCell="E34" sqref="E34"/>
      <selection pane="bottomLeft" activeCell="E1" sqref="E1:F1048576"/>
    </sheetView>
  </sheetViews>
  <sheetFormatPr defaultRowHeight="14.35" x14ac:dyDescent="0.5"/>
  <cols>
    <col min="1" max="1" width="10.52734375" customWidth="1"/>
    <col min="2" max="2" width="12.292968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6" max="6" width="11.703125" customWidth="1"/>
    <col min="7" max="7" width="9.1171875" style="9"/>
    <col min="8" max="11" width="0" style="9" hidden="1" customWidth="1"/>
    <col min="12" max="12" width="12.29296875" style="11" bestFit="1" customWidth="1"/>
    <col min="13" max="14" width="24.703125" style="22" customWidth="1"/>
    <col min="15" max="19" width="10.1171875" style="12" customWidth="1"/>
    <col min="20" max="20" width="12.1171875" customWidth="1"/>
  </cols>
  <sheetData>
    <row r="1" spans="1:19 16372:16374" ht="21.35" customHeight="1" x14ac:dyDescent="0.5">
      <c r="B1"/>
      <c r="C1"/>
      <c r="D1"/>
      <c r="E1"/>
      <c r="G1" s="9" t="s">
        <v>11</v>
      </c>
      <c r="H1" s="9" t="s">
        <v>12</v>
      </c>
      <c r="I1" s="9" t="s">
        <v>102</v>
      </c>
      <c r="J1" s="9" t="s">
        <v>114</v>
      </c>
      <c r="K1" s="9" t="s">
        <v>115</v>
      </c>
      <c r="L1" s="2" t="s">
        <v>0</v>
      </c>
      <c r="M1" s="2" t="s">
        <v>13</v>
      </c>
      <c r="N1" s="2" t="s">
        <v>1</v>
      </c>
      <c r="O1" t="str" cm="1">
        <f t="array" ref="O1:S1">IF(E2="off","qty",_xlfn.HSTACK("qty",TRANSPOSE(phases[Phase])))</f>
        <v>qty</v>
      </c>
      <c r="P1" t="str">
        <v>Establish</v>
      </c>
      <c r="Q1" t="str">
        <v>Evolve</v>
      </c>
      <c r="R1" t="str">
        <v>Grow</v>
      </c>
      <c r="S1" t="str">
        <v>Mature</v>
      </c>
      <c r="XER1" t="str" cm="1">
        <f t="array" ref="XER1:XER6">_xlfn._xlws.SORT(_xlfn.UNIQUE(_xlfn._xlws.FILTER(L:L,(L:L&lt;&gt;"")*(L:L&lt;&gt;"Task"),"")))</f>
        <v>Design</v>
      </c>
      <c r="XES1" t="str" cm="1">
        <f t="array" ref="XES1:XES21">_xlfn._xlws.SORT(_xlfn.UNIQUE(_xlfn._xlws.FILTER(M:M,(M:M&lt;&gt;"")*(M:M&lt;&gt;"Subtask"),"")))</f>
        <v>Assembly</v>
      </c>
      <c r="XET1" t="str" cm="1">
        <f t="array" ref="XET1:XET30">_xlfn._xlws.SORT(_xlfn.UNIQUE(_xlfn.VSTACK(_xlfn._xlws.FILTER(N:N,(N:N&lt;&gt;"")*(N:N&lt;&gt;"Resource")),_xlfn.UNIQUE(resources[Resource]))))</f>
        <v>Analyst</v>
      </c>
    </row>
    <row r="2" spans="1:19 16372:16374" x14ac:dyDescent="0.5">
      <c r="A2" s="5" t="s">
        <v>61</v>
      </c>
      <c r="B2" s="14" t="s">
        <v>24</v>
      </c>
      <c r="C2"/>
      <c r="D2" s="5" t="s">
        <v>7</v>
      </c>
      <c r="E2" s="13" t="s">
        <v>18</v>
      </c>
      <c r="G2" s="9" t="str">
        <f>IF(L2="","",$B$2)</f>
        <v>Hardware</v>
      </c>
      <c r="H2" s="9" t="str">
        <f>IF(M2="","",$E$2)</f>
        <v>On</v>
      </c>
      <c r="I2" s="9" t="b">
        <f>IF(L2="","",IFERROR(_xlfn.XMATCH(N2,resources[Resource])&gt;0,FALSE))</f>
        <v>1</v>
      </c>
      <c r="J2" s="9" t="str">
        <f>IF(M2="","",_xlfn.XLOOKUP(N2,resources[Resource],resources[expendType],""))</f>
        <v>Opex</v>
      </c>
      <c r="K2" s="9" t="str">
        <f>IF(N2="","",_xlfn.XLOOKUP(N2,resources[Resource],resources[resourceType],""))</f>
        <v>fte</v>
      </c>
      <c r="L2" s="11" t="s">
        <v>26</v>
      </c>
      <c r="M2" s="11" t="s">
        <v>19</v>
      </c>
      <c r="N2" s="11" t="s">
        <v>74</v>
      </c>
      <c r="O2" s="12">
        <v>0.75</v>
      </c>
      <c r="P2" s="12">
        <f>IF($L2="","",$O2*(1+_xlfn.XLOOKUP(P$1,phases[Phase],phases[Multiplier])))</f>
        <v>0.75</v>
      </c>
      <c r="Q2" s="12">
        <f>IF($L2="","",$O2*(1+_xlfn.XLOOKUP(Q$1,phases[Phase],phases[Multiplier])))</f>
        <v>0.79500000000000004</v>
      </c>
      <c r="R2" s="12">
        <f>IF($L2="","",$O2*(1+_xlfn.XLOOKUP(R$1,phases[Phase],phases[Multiplier])))</f>
        <v>0.89999999999999991</v>
      </c>
      <c r="S2" s="12">
        <f>IF($L2="","",$O2*(1+_xlfn.XLOOKUP(S$1,phases[Phase],phases[Multiplier])))</f>
        <v>0.71249999999999991</v>
      </c>
      <c r="XER2" t="str">
        <v>Development</v>
      </c>
      <c r="XES2" t="str">
        <v>CAD</v>
      </c>
      <c r="XET2" t="str">
        <v>CAD Designer</v>
      </c>
    </row>
    <row r="3" spans="1:19 16372:16374" x14ac:dyDescent="0.5">
      <c r="C3"/>
      <c r="D3"/>
      <c r="E3"/>
      <c r="G3" s="9" t="str">
        <f t="shared" ref="G3:G66" si="0">IF(L3="","",$B$2)</f>
        <v>Hardware</v>
      </c>
      <c r="H3" s="9" t="str">
        <f t="shared" ref="H3:H66" si="1">IF(M3="","",$E$2)</f>
        <v>On</v>
      </c>
      <c r="I3" s="9" t="b">
        <f>IF(L3="","",IFERROR(_xlfn.XMATCH(N3,resources[Resource])&gt;0,FALSE))</f>
        <v>1</v>
      </c>
      <c r="J3" s="9" t="str">
        <f>IF(M3="","",_xlfn.XLOOKUP(N3,resources[Resource],resources[expendType],""))</f>
        <v>Opex</v>
      </c>
      <c r="K3" s="9" t="str">
        <f>IF(N3="","",_xlfn.XLOOKUP(N3,resources[Resource],resources[resourceType],""))</f>
        <v>fte</v>
      </c>
      <c r="L3" s="11" t="s">
        <v>26</v>
      </c>
      <c r="M3" s="11" t="s">
        <v>20</v>
      </c>
      <c r="N3" s="11" t="s">
        <v>8</v>
      </c>
      <c r="O3" s="12">
        <v>0.3</v>
      </c>
      <c r="P3" s="12">
        <f>IF($L3="","",$O3*(1+_xlfn.XLOOKUP(P$1,phases[Phase],phases[Multiplier])))</f>
        <v>0.3</v>
      </c>
      <c r="Q3" s="12">
        <f>IF($L3="","",$O3*(1+_xlfn.XLOOKUP(Q$1,phases[Phase],phases[Multiplier])))</f>
        <v>0.318</v>
      </c>
      <c r="R3" s="12">
        <f>IF($L3="","",$O3*(1+_xlfn.XLOOKUP(R$1,phases[Phase],phases[Multiplier])))</f>
        <v>0.36</v>
      </c>
      <c r="S3" s="12">
        <f>IF($L3="","",$O3*(1+_xlfn.XLOOKUP(S$1,phases[Phase],phases[Multiplier])))</f>
        <v>0.28499999999999998</v>
      </c>
      <c r="XER3" t="str">
        <v>Ideation</v>
      </c>
      <c r="XES3" t="str">
        <v>CNC/3d print</v>
      </c>
      <c r="XET3" t="str">
        <v>Contract Analyst</v>
      </c>
    </row>
    <row r="4" spans="1:19 16372:16374" x14ac:dyDescent="0.5">
      <c r="A4" s="17" t="s">
        <v>17</v>
      </c>
      <c r="B4" s="3" t="s">
        <v>0</v>
      </c>
      <c r="C4" s="3" t="s">
        <v>15</v>
      </c>
      <c r="D4" s="3" t="s">
        <v>14</v>
      </c>
      <c r="E4" s="3" t="s">
        <v>110</v>
      </c>
      <c r="F4" s="3" t="s">
        <v>105</v>
      </c>
      <c r="G4" s="9" t="str">
        <f t="shared" si="0"/>
        <v>Hardware</v>
      </c>
      <c r="H4" s="9" t="str">
        <f t="shared" si="1"/>
        <v>On</v>
      </c>
      <c r="I4" s="9" t="b">
        <f>IF(L4="","",IFERROR(_xlfn.XMATCH(N4,resources[Resource])&gt;0,FALSE))</f>
        <v>1</v>
      </c>
      <c r="J4" s="9" t="str">
        <f>IF(M4="","",_xlfn.XLOOKUP(N4,resources[Resource],resources[expendType],""))</f>
        <v>Opex</v>
      </c>
      <c r="K4" s="9" t="str">
        <f>IF(N4="","",_xlfn.XLOOKUP(N4,resources[Resource],resources[resourceType],""))</f>
        <v>fte</v>
      </c>
      <c r="L4" s="11" t="s">
        <v>26</v>
      </c>
      <c r="M4" s="11" t="s">
        <v>29</v>
      </c>
      <c r="N4" s="11" t="s">
        <v>51</v>
      </c>
      <c r="O4" s="12">
        <v>0.2</v>
      </c>
      <c r="P4" s="12">
        <f>IF($L4="","",$O4*(1+_xlfn.XLOOKUP(P$1,phases[Phase],phases[Multiplier])))</f>
        <v>0.2</v>
      </c>
      <c r="Q4" s="12">
        <f>IF($L4="","",$O4*(1+_xlfn.XLOOKUP(Q$1,phases[Phase],phases[Multiplier])))</f>
        <v>0.21200000000000002</v>
      </c>
      <c r="R4" s="12">
        <f>IF($L4="","",$O4*(1+_xlfn.XLOOKUP(R$1,phases[Phase],phases[Multiplier])))</f>
        <v>0.24</v>
      </c>
      <c r="S4" s="12">
        <f>IF($L4="","",$O4*(1+_xlfn.XLOOKUP(S$1,phases[Phase],phases[Multiplier])))</f>
        <v>0.19</v>
      </c>
      <c r="XER4" t="str">
        <v>Operations</v>
      </c>
      <c r="XES4" t="str">
        <v>Day 0 / Packaging</v>
      </c>
      <c r="XET4" t="str">
        <v>Director</v>
      </c>
    </row>
    <row r="5" spans="1:19 16372:16374" x14ac:dyDescent="0.5">
      <c r="A5" s="16" t="str">
        <f ca="1">IF(B5="","","• "&amp;B5&amp;CHAR(10)&amp;
"      "&amp;C5&amp;" "&amp;C$4&amp;", "&amp;D5&amp;" "&amp;D$4&amp; ", $"&amp;F5&amp; " "&amp;"k")</f>
        <v>• Ideation
      4 subtasks, 4 resources, $185 k</v>
      </c>
      <c r="B5" s="10" t="str" cm="1">
        <f t="array" ref="B5:B10">_xlfn.UNIQUE(_xlfn._xlws.FILTER(L:L,(L:L&lt;&gt;"")*(L:L&lt;&gt;"Task")))</f>
        <v>Ideation</v>
      </c>
      <c r="C5" s="1" cm="1">
        <f t="array" ref="C5">COUNTA(_xlfn.UNIQUE(_xlfn._xlws.FILTER(M:M,L:L=B5)))</f>
        <v>4</v>
      </c>
      <c r="D5" s="1" cm="1">
        <f t="array" ref="D5">IF(B5="","",COUNTA(_xlfn.UNIQUE(_xlfn._xlws.FILTER(N:N,L:L=B5))))</f>
        <v>4</v>
      </c>
      <c r="E5" s="1" cm="1">
        <f t="array" ref="E5">IF(C5="","",SUM(_xlfn.UNIQUE(_xlfn._xlws.FILTER(O:O,(L:L=B5)*(K:K="fte")))))</f>
        <v>1.25</v>
      </c>
      <c r="F5" s="40">
        <f ca="1">IF(B5="","",SUMIFS(enum!$T:$T,enum!$L:$L,$B5,enum!$G:$G,$B$2)/1000)</f>
        <v>185</v>
      </c>
      <c r="G5" s="9" t="str">
        <f t="shared" si="0"/>
        <v>Hardware</v>
      </c>
      <c r="H5" s="9" t="str">
        <f t="shared" si="1"/>
        <v>On</v>
      </c>
      <c r="I5" s="9" t="b">
        <f>IF(L5="","",IFERROR(_xlfn.XMATCH(N5,resources[Resource])&gt;0,FALSE))</f>
        <v>1</v>
      </c>
      <c r="J5" s="9" t="str">
        <f>IF(M5="","",_xlfn.XLOOKUP(N5,resources[Resource],resources[expendType],""))</f>
        <v>Opex</v>
      </c>
      <c r="K5" s="9" t="str">
        <f>IF(N5="","",_xlfn.XLOOKUP(N5,resources[Resource],resources[resourceType],""))</f>
        <v>fte</v>
      </c>
      <c r="L5" s="11" t="s">
        <v>26</v>
      </c>
      <c r="M5" s="11" t="s">
        <v>23</v>
      </c>
      <c r="N5" s="11" t="s">
        <v>52</v>
      </c>
      <c r="O5" s="12">
        <v>0.3</v>
      </c>
      <c r="P5" s="12">
        <f>IF($L5="","",$O5*(1+_xlfn.XLOOKUP(P$1,phases[Phase],phases[Multiplier])))</f>
        <v>0.3</v>
      </c>
      <c r="Q5" s="12">
        <f>IF($L5="","",$O5*(1+_xlfn.XLOOKUP(Q$1,phases[Phase],phases[Multiplier])))</f>
        <v>0.318</v>
      </c>
      <c r="R5" s="12">
        <f>IF($L5="","",$O5*(1+_xlfn.XLOOKUP(R$1,phases[Phase],phases[Multiplier])))</f>
        <v>0.36</v>
      </c>
      <c r="S5" s="12">
        <f>IF($L5="","",$O5*(1+_xlfn.XLOOKUP(S$1,phases[Phase],phases[Multiplier])))</f>
        <v>0.28499999999999998</v>
      </c>
      <c r="XER5" t="str">
        <v>Prototype</v>
      </c>
      <c r="XES5" t="str">
        <v>Day 1</v>
      </c>
      <c r="XET5" t="str">
        <v>Equipment Leasing</v>
      </c>
    </row>
    <row r="6" spans="1:19 16372:16374" x14ac:dyDescent="0.5">
      <c r="A6" s="16" t="str">
        <f ca="1">IF(B6="","","• "&amp;B6&amp;CHAR(10)&amp;
"      "&amp;C6&amp;" "&amp;C$4&amp;", "&amp;D6&amp;" "&amp;D$4&amp; ", $"&amp;F6&amp; " "&amp;"k")</f>
        <v>• Design
      9 subtasks, 7 resources, $485 k</v>
      </c>
      <c r="B6" s="10" t="str">
        <v>Design</v>
      </c>
      <c r="C6" s="1">
        <f t="shared" ref="C6:C10" si="2">IF($B6="","",COUNTIFS(L:L,B6))</f>
        <v>9</v>
      </c>
      <c r="D6" s="1" cm="1">
        <f t="array" ref="D6">IF(B6="","",COUNTA(_xlfn.UNIQUE(_xlfn._xlws.FILTER(N:N,L:L=B6))))</f>
        <v>7</v>
      </c>
      <c r="E6" s="1" cm="1">
        <f t="array" ref="E6">IF(C6="","",SUM(_xlfn.UNIQUE(_xlfn._xlws.FILTER(O:O,(L:L=B6)*(K:K="fte")))))</f>
        <v>3.0999999999999996</v>
      </c>
      <c r="F6" s="40">
        <f ca="1">IF(B6="","",SUMIFS(enum!$T:$T,enum!$L:$L,$B6,enum!$G:$G,$B$2)/1000)</f>
        <v>485</v>
      </c>
      <c r="G6" s="9" t="str">
        <f t="shared" si="0"/>
        <v>Hardware</v>
      </c>
      <c r="H6" s="9" t="str">
        <f t="shared" si="1"/>
        <v>On</v>
      </c>
      <c r="I6" s="9" t="b">
        <f>IF(L6="","",IFERROR(_xlfn.XMATCH(N6,resources[Resource])&gt;0,FALSE))</f>
        <v>1</v>
      </c>
      <c r="J6" s="9" t="str">
        <f>IF(M6="","",_xlfn.XLOOKUP(N6,resources[Resource],resources[expendType],""))</f>
        <v>Opex</v>
      </c>
      <c r="K6" s="9" t="str">
        <f>IF(N6="","",_xlfn.XLOOKUP(N6,resources[Resource],resources[resourceType],""))</f>
        <v>fte</v>
      </c>
      <c r="L6" s="11" t="s">
        <v>21</v>
      </c>
      <c r="M6" s="11" t="s">
        <v>47</v>
      </c>
      <c r="N6" s="11" t="s">
        <v>48</v>
      </c>
      <c r="O6" s="12">
        <v>0.1</v>
      </c>
      <c r="P6" s="12">
        <f>IF($L6="","",$O6*(1+_xlfn.XLOOKUP(P$1,phases[Phase],phases[Multiplier])))</f>
        <v>0.1</v>
      </c>
      <c r="Q6" s="12">
        <f>IF($L6="","",$O6*(1+_xlfn.XLOOKUP(Q$1,phases[Phase],phases[Multiplier])))</f>
        <v>0.10600000000000001</v>
      </c>
      <c r="R6" s="12">
        <f>IF($L6="","",$O6*(1+_xlfn.XLOOKUP(R$1,phases[Phase],phases[Multiplier])))</f>
        <v>0.12</v>
      </c>
      <c r="S6" s="12">
        <f>IF($L6="","",$O6*(1+_xlfn.XLOOKUP(S$1,phases[Phase],phases[Multiplier])))</f>
        <v>9.5000000000000001E-2</v>
      </c>
      <c r="XER6" t="str">
        <v>Testing</v>
      </c>
      <c r="XES6" t="str">
        <v>Day -1</v>
      </c>
      <c r="XET6" t="str">
        <v>Equipment Procurement</v>
      </c>
    </row>
    <row r="7" spans="1:19 16372:16374" x14ac:dyDescent="0.5">
      <c r="A7" s="16" t="str">
        <f ca="1">IF(B7="","","• "&amp;B7&amp;CHAR(10)&amp;
"      "&amp;C7&amp;" "&amp;C$4&amp;", "&amp;D7&amp;" "&amp;D$4&amp; ", $"&amp;F7&amp; " "&amp;"k")</f>
        <v>• Prototype
      3 subtasks, 3 resources, $141 k</v>
      </c>
      <c r="B7" s="10" t="str">
        <v>Prototype</v>
      </c>
      <c r="C7" s="1">
        <f t="shared" si="2"/>
        <v>3</v>
      </c>
      <c r="D7" s="1" cm="1">
        <f t="array" ref="D7">IF(B7="","",COUNTA(_xlfn.UNIQUE(_xlfn._xlws.FILTER(N:N,L:L=B7))))</f>
        <v>3</v>
      </c>
      <c r="E7" s="1" cm="1">
        <f t="array" ref="E7">IF(C7="","",SUM(_xlfn.UNIQUE(_xlfn._xlws.FILTER(O:O,(L:L=B7)*(K:K="fte")))))</f>
        <v>1.8</v>
      </c>
      <c r="F7" s="40">
        <f ca="1">IF(B7="","",SUMIFS(enum!$T:$T,enum!$L:$L,$B7,enum!$G:$G,$B$2)/1000)</f>
        <v>141</v>
      </c>
      <c r="G7" s="9" t="str">
        <f t="shared" si="0"/>
        <v>Hardware</v>
      </c>
      <c r="H7" s="9" t="str">
        <f t="shared" si="1"/>
        <v>On</v>
      </c>
      <c r="I7" s="9" t="b">
        <f>IF(L7="","",IFERROR(_xlfn.XMATCH(N7,resources[Resource])&gt;0,FALSE))</f>
        <v>1</v>
      </c>
      <c r="J7" s="9" t="str">
        <f>IF(M7="","",_xlfn.XLOOKUP(N7,resources[Resource],resources[expendType],""))</f>
        <v>Opex</v>
      </c>
      <c r="K7" s="9" t="str">
        <f>IF(N7="","",_xlfn.XLOOKUP(N7,resources[Resource],resources[resourceType],""))</f>
        <v>fte</v>
      </c>
      <c r="L7" s="11" t="s">
        <v>21</v>
      </c>
      <c r="M7" s="11" t="s">
        <v>49</v>
      </c>
      <c r="N7" s="11" t="s">
        <v>50</v>
      </c>
      <c r="O7" s="12">
        <v>0.2</v>
      </c>
      <c r="P7" s="12">
        <f>IF($L7="","",$O7*(1+_xlfn.XLOOKUP(P$1,phases[Phase],phases[Multiplier])))</f>
        <v>0.2</v>
      </c>
      <c r="Q7" s="12">
        <f>IF($L7="","",$O7*(1+_xlfn.XLOOKUP(Q$1,phases[Phase],phases[Multiplier])))</f>
        <v>0.21200000000000002</v>
      </c>
      <c r="R7" s="12">
        <f>IF($L7="","",$O7*(1+_xlfn.XLOOKUP(R$1,phases[Phase],phases[Multiplier])))</f>
        <v>0.24</v>
      </c>
      <c r="S7" s="12">
        <f>IF($L7="","",$O7*(1+_xlfn.XLOOKUP(S$1,phases[Phase],phases[Multiplier])))</f>
        <v>0.19</v>
      </c>
      <c r="XES7" t="str">
        <v>Day 2</v>
      </c>
      <c r="XET7" t="str">
        <v>Facilities Maintenance</v>
      </c>
    </row>
    <row r="8" spans="1:19 16372:16374" x14ac:dyDescent="0.5">
      <c r="A8" s="16" t="str">
        <f ca="1">IF(B8="","","• "&amp;B8&amp;CHAR(10)&amp;
"      "&amp;C8&amp;" "&amp;C$4&amp;", "&amp;D8&amp;" "&amp;D$4&amp; ", $"&amp;F8&amp; " "&amp;"k")</f>
        <v>• Development
      4 subtasks, 4 resources, $323 k</v>
      </c>
      <c r="B8" s="10" t="str">
        <v>Development</v>
      </c>
      <c r="C8" s="1">
        <f t="shared" si="2"/>
        <v>4</v>
      </c>
      <c r="D8" s="1" cm="1">
        <f t="array" ref="D8">IF(B8="","",COUNTA(_xlfn.UNIQUE(_xlfn._xlws.FILTER(N:N,L:L=B8))))</f>
        <v>4</v>
      </c>
      <c r="E8" s="1" cm="1">
        <f t="array" ref="E8">IF(C8="","",SUM(_xlfn.UNIQUE(_xlfn._xlws.FILTER(O:O,(L:L=B8)*(K:K="fte")))))</f>
        <v>2.9</v>
      </c>
      <c r="F8" s="40">
        <f ca="1">IF(B8="","",SUMIFS(enum!$T:$T,enum!$L:$L,$B8,enum!$G:$G,$B$2)/1000)</f>
        <v>323</v>
      </c>
      <c r="G8" s="9" t="str">
        <f t="shared" si="0"/>
        <v>Hardware</v>
      </c>
      <c r="H8" s="9" t="str">
        <f t="shared" si="1"/>
        <v>On</v>
      </c>
      <c r="I8" s="9" t="b">
        <f>IF(L8="","",IFERROR(_xlfn.XMATCH(N8,resources[Resource])&gt;0,FALSE))</f>
        <v>1</v>
      </c>
      <c r="J8" s="9" t="str">
        <f>IF(M8="","",_xlfn.XLOOKUP(N8,resources[Resource],resources[expendType],""))</f>
        <v>Opex</v>
      </c>
      <c r="K8" s="9" t="str">
        <f>IF(N8="","",_xlfn.XLOOKUP(N8,resources[Resource],resources[resourceType],""))</f>
        <v>fte</v>
      </c>
      <c r="L8" s="11" t="s">
        <v>21</v>
      </c>
      <c r="M8" s="11" t="s">
        <v>45</v>
      </c>
      <c r="N8" s="11" t="s">
        <v>82</v>
      </c>
      <c r="O8" s="12">
        <v>2</v>
      </c>
      <c r="P8" s="12">
        <f>IF($L8="","",$O8*(1+_xlfn.XLOOKUP(P$1,phases[Phase],phases[Multiplier])))</f>
        <v>2</v>
      </c>
      <c r="Q8" s="12">
        <f>IF($L8="","",$O8*(1+_xlfn.XLOOKUP(Q$1,phases[Phase],phases[Multiplier])))</f>
        <v>2.12</v>
      </c>
      <c r="R8" s="12">
        <f>IF($L8="","",$O8*(1+_xlfn.XLOOKUP(R$1,phases[Phase],phases[Multiplier])))</f>
        <v>2.4</v>
      </c>
      <c r="S8" s="12">
        <f>IF($L8="","",$O8*(1+_xlfn.XLOOKUP(S$1,phases[Phase],phases[Multiplier])))</f>
        <v>1.9</v>
      </c>
      <c r="XES8" t="str">
        <v>Design Review</v>
      </c>
      <c r="XET8" t="str">
        <v>Finance Analyst</v>
      </c>
    </row>
    <row r="9" spans="1:19 16372:16374" x14ac:dyDescent="0.5">
      <c r="A9" s="16" t="str">
        <f ca="1">IF(B9="","","• "&amp;B9&amp;CHAR(10)&amp;
"      "&amp;C9&amp;" "&amp;C$4&amp;", "&amp;D9&amp;" "&amp;D$4&amp; ", $"&amp;F9&amp; " "&amp;"k")</f>
        <v>• Testing
      5 subtasks, 3 resources, $248 k</v>
      </c>
      <c r="B9" s="10" t="str">
        <v>Testing</v>
      </c>
      <c r="C9" s="1">
        <f t="shared" si="2"/>
        <v>5</v>
      </c>
      <c r="D9" s="1" cm="1">
        <f t="array" ref="D9">IF(B9="","",COUNTA(_xlfn.UNIQUE(_xlfn._xlws.FILTER(N:N,L:L=B9))))</f>
        <v>3</v>
      </c>
      <c r="E9" s="1" cm="1">
        <f t="array" ref="E9">IF(C9="","",SUM(_xlfn.UNIQUE(_xlfn._xlws.FILTER(O:O,(L:L=B9)*(K:K="fte")))))</f>
        <v>1.8</v>
      </c>
      <c r="F9" s="40">
        <f ca="1">IF(B9="","",SUMIFS(enum!$T:$T,enum!$L:$L,$B9,enum!$G:$G,$B$2)/1000)</f>
        <v>248</v>
      </c>
      <c r="G9" s="9" t="str">
        <f t="shared" si="0"/>
        <v>Hardware</v>
      </c>
      <c r="H9" s="9" t="str">
        <f t="shared" si="1"/>
        <v>On</v>
      </c>
      <c r="I9" s="9" t="b">
        <f>IF(L9="","",IFERROR(_xlfn.XMATCH(N9,resources[Resource])&gt;0,FALSE))</f>
        <v>1</v>
      </c>
      <c r="J9" s="9" t="str">
        <f>IF(M9="","",_xlfn.XLOOKUP(N9,resources[Resource],resources[expendType],""))</f>
        <v>Opex</v>
      </c>
      <c r="K9" s="9" t="str">
        <f>IF(N9="","",_xlfn.XLOOKUP(N9,resources[Resource],resources[resourceType],""))</f>
        <v>fte</v>
      </c>
      <c r="L9" s="11" t="s">
        <v>21</v>
      </c>
      <c r="M9" s="11" t="s">
        <v>45</v>
      </c>
      <c r="N9" s="11" t="s">
        <v>33</v>
      </c>
      <c r="O9" s="12">
        <v>0.5</v>
      </c>
      <c r="P9" s="12">
        <f>IF($L9="","",$O9*(1+_xlfn.XLOOKUP(P$1,phases[Phase],phases[Multiplier])))</f>
        <v>0.5</v>
      </c>
      <c r="Q9" s="12">
        <f>IF($L9="","",$O9*(1+_xlfn.XLOOKUP(Q$1,phases[Phase],phases[Multiplier])))</f>
        <v>0.53</v>
      </c>
      <c r="R9" s="12">
        <f>IF($L9="","",$O9*(1+_xlfn.XLOOKUP(R$1,phases[Phase],phases[Multiplier])))</f>
        <v>0.6</v>
      </c>
      <c r="S9" s="12">
        <f>IF($L9="","",$O9*(1+_xlfn.XLOOKUP(S$1,phases[Phase],phases[Multiplier])))</f>
        <v>0.47499999999999998</v>
      </c>
      <c r="XES9" t="str">
        <v>Durability/Stress</v>
      </c>
      <c r="XET9" t="str">
        <v>General Capex</v>
      </c>
    </row>
    <row r="10" spans="1:19 16372:16374" x14ac:dyDescent="0.5">
      <c r="A10" s="16" t="str">
        <f ca="1">IF(B10="","","• "&amp;B10&amp;CHAR(10)&amp;
"      "&amp;C10&amp;" "&amp;C$4&amp;", "&amp;D10&amp;" "&amp;D$4&amp; ", $"&amp;F10&amp; " "&amp;"k")</f>
        <v>• Operations
      4 subtasks, 4 resources, $465 k</v>
      </c>
      <c r="B10" s="10" t="str">
        <v>Operations</v>
      </c>
      <c r="C10" s="1">
        <f t="shared" si="2"/>
        <v>4</v>
      </c>
      <c r="D10" s="1" cm="1">
        <f t="array" ref="D10">IF(B10="","",COUNTA(_xlfn.UNIQUE(_xlfn._xlws.FILTER(N:N,L:L=B10))))</f>
        <v>4</v>
      </c>
      <c r="E10" s="1" cm="1">
        <f t="array" ref="E10">IF(C10="","",SUM(_xlfn.UNIQUE(_xlfn._xlws.FILTER(O:O,(L:L=B10)*(K:K="fte")))))</f>
        <v>2.5</v>
      </c>
      <c r="F10" s="40">
        <f ca="1">IF(B10="","",SUMIFS(enum!$T:$T,enum!$L:$L,$B10,enum!$G:$G,$B$2)/1000)</f>
        <v>465</v>
      </c>
      <c r="G10" s="9" t="str">
        <f t="shared" si="0"/>
        <v>Hardware</v>
      </c>
      <c r="H10" s="9" t="str">
        <f t="shared" si="1"/>
        <v>On</v>
      </c>
      <c r="I10" s="9" t="b">
        <f>IF(L10="","",IFERROR(_xlfn.XMATCH(N10,resources[Resource])&gt;0,FALSE))</f>
        <v>1</v>
      </c>
      <c r="J10" s="9" t="str">
        <f>IF(M10="","",_xlfn.XLOOKUP(N10,resources[Resource],resources[expendType],""))</f>
        <v>Opex</v>
      </c>
      <c r="K10" s="9" t="str">
        <f>IF(N10="","",_xlfn.XLOOKUP(N10,resources[Resource],resources[resourceType],""))</f>
        <v>fte</v>
      </c>
      <c r="L10" s="11" t="s">
        <v>21</v>
      </c>
      <c r="M10" s="11" t="s">
        <v>46</v>
      </c>
      <c r="N10" s="11" t="s">
        <v>82</v>
      </c>
      <c r="O10" s="12">
        <v>0.5</v>
      </c>
      <c r="P10" s="12">
        <f>IF($L10="","",$O10*(1+_xlfn.XLOOKUP(P$1,phases[Phase],phases[Multiplier])))</f>
        <v>0.5</v>
      </c>
      <c r="Q10" s="12">
        <f>IF($L10="","",$O10*(1+_xlfn.XLOOKUP(Q$1,phases[Phase],phases[Multiplier])))</f>
        <v>0.53</v>
      </c>
      <c r="R10" s="12">
        <f>IF($L10="","",$O10*(1+_xlfn.XLOOKUP(R$1,phases[Phase],phases[Multiplier])))</f>
        <v>0.6</v>
      </c>
      <c r="S10" s="12">
        <f>IF($L10="","",$O10*(1+_xlfn.XLOOKUP(S$1,phases[Phase],phases[Multiplier])))</f>
        <v>0.47499999999999998</v>
      </c>
      <c r="XES10" t="str">
        <v>Factory Flow</v>
      </c>
      <c r="XET10" t="str">
        <v>General Opex</v>
      </c>
    </row>
    <row r="11" spans="1:19 16372:16374" x14ac:dyDescent="0.5">
      <c r="A11" s="16" t="str">
        <f t="shared" ref="A6:A69" si="3">IF(B11="","","• "&amp;B11&amp;CHAR(10)&amp;
"      "&amp;C11&amp;" "&amp;C$4&amp;", "&amp;D11&amp;" "&amp;D$4&amp; ", $"&amp;E11&amp; " "&amp;"k")</f>
        <v/>
      </c>
      <c r="B11" s="10"/>
      <c r="C11" s="1" t="str">
        <f>IF($B11="","",COUNTIFS(L:L,B11))</f>
        <v/>
      </c>
      <c r="D11" s="1" t="str" cm="1">
        <f t="array" ref="D11">IF(B11="","",COUNTA(_xlfn.UNIQUE(_xlfn._xlws.FILTER(N:N,L:L=B11))))</f>
        <v/>
      </c>
      <c r="E11" s="1" t="str" cm="1">
        <f t="array" ref="E11">IF(C11="","",SUM(_xlfn.UNIQUE(_xlfn._xlws.FILTER(O:O,(L:L=B11)*(K:K="fte")))))</f>
        <v/>
      </c>
      <c r="F11" s="40" t="str">
        <f>IF(B11="","",SUMIFS(enum!$T:$T,enum!$L:$L,$B11,enum!$G:$G,$B$2)/1000)</f>
        <v/>
      </c>
      <c r="G11" s="9" t="str">
        <f t="shared" si="0"/>
        <v>Hardware</v>
      </c>
      <c r="H11" s="9" t="str">
        <f t="shared" si="1"/>
        <v>On</v>
      </c>
      <c r="I11" s="9" t="b">
        <f>IF(L11="","",IFERROR(_xlfn.XMATCH(N11,resources[Resource])&gt;0,FALSE))</f>
        <v>1</v>
      </c>
      <c r="J11" s="9" t="str">
        <f>IF(M11="","",_xlfn.XLOOKUP(N11,resources[Resource],resources[expendType],""))</f>
        <v>Opex</v>
      </c>
      <c r="K11" s="9" t="str">
        <f>IF(N11="","",_xlfn.XLOOKUP(N11,resources[Resource],resources[resourceType],""))</f>
        <v>fte</v>
      </c>
      <c r="L11" s="11" t="s">
        <v>21</v>
      </c>
      <c r="M11" s="11" t="s">
        <v>89</v>
      </c>
      <c r="N11" s="11" t="s">
        <v>90</v>
      </c>
      <c r="O11" s="12">
        <v>0.2</v>
      </c>
      <c r="P11" s="12">
        <f>IF($L11="","",$O11*(1+_xlfn.XLOOKUP(P$1,phases[Phase],phases[Multiplier])))</f>
        <v>0.2</v>
      </c>
      <c r="Q11" s="12">
        <f>IF($L11="","",$O11*(1+_xlfn.XLOOKUP(Q$1,phases[Phase],phases[Multiplier])))</f>
        <v>0.21200000000000002</v>
      </c>
      <c r="R11" s="12">
        <f>IF($L11="","",$O11*(1+_xlfn.XLOOKUP(R$1,phases[Phase],phases[Multiplier])))</f>
        <v>0.24</v>
      </c>
      <c r="S11" s="12">
        <f>IF($L11="","",$O11*(1+_xlfn.XLOOKUP(S$1,phases[Phase],phases[Multiplier])))</f>
        <v>0.19</v>
      </c>
      <c r="XES11" t="str">
        <v>Feasibility</v>
      </c>
      <c r="XET11" t="str">
        <v>Hardware Engineer 1</v>
      </c>
    </row>
    <row r="12" spans="1:19 16372:16374" x14ac:dyDescent="0.5">
      <c r="A12" s="16" t="str">
        <f t="shared" si="3"/>
        <v/>
      </c>
      <c r="B12" s="10"/>
      <c r="C12" s="1" t="str">
        <f t="shared" ref="C12:C75" si="4">IF($B12="","",COUNTIFS(L:L,B12))</f>
        <v/>
      </c>
      <c r="D12" s="1" t="str" cm="1">
        <f t="array" ref="D12">IF(B12="","",COUNTA(_xlfn.UNIQUE(_xlfn._xlws.FILTER(N:N,L:L=B12))))</f>
        <v/>
      </c>
      <c r="E12" s="1" t="str" cm="1">
        <f t="array" ref="E12">IF(C12="","",SUM(_xlfn.UNIQUE(_xlfn._xlws.FILTER(O:O,(L:L=B12)*(K:K="fte")))))</f>
        <v/>
      </c>
      <c r="F12" s="40" t="str">
        <f>IF(B12="","",SUMIFS(enum!$T:$T,enum!$L:$L,$B12,enum!$G:$G,$B$2)/1000)</f>
        <v/>
      </c>
      <c r="G12" s="9" t="str">
        <f t="shared" si="0"/>
        <v>Hardware</v>
      </c>
      <c r="H12" s="9" t="str">
        <f t="shared" si="1"/>
        <v>On</v>
      </c>
      <c r="I12" s="9" t="b">
        <f>IF(L12="","",IFERROR(_xlfn.XMATCH(N12,resources[Resource])&gt;0,FALSE))</f>
        <v>1</v>
      </c>
      <c r="J12" s="9" t="str">
        <f>IF(M12="","",_xlfn.XLOOKUP(N12,resources[Resource],resources[expendType],""))</f>
        <v>Opex</v>
      </c>
      <c r="K12" s="9" t="str">
        <f>IF(N12="","",_xlfn.XLOOKUP(N12,resources[Resource],resources[resourceType],""))</f>
        <v>fte</v>
      </c>
      <c r="L12" s="11" t="s">
        <v>21</v>
      </c>
      <c r="M12" s="11" t="s">
        <v>46</v>
      </c>
      <c r="N12" s="11" t="s">
        <v>33</v>
      </c>
      <c r="O12" s="12">
        <v>0.2</v>
      </c>
      <c r="P12" s="12">
        <f>IF($L12="","",$O12*(1+_xlfn.XLOOKUP(P$1,phases[Phase],phases[Multiplier])))</f>
        <v>0.2</v>
      </c>
      <c r="Q12" s="12">
        <f>IF($L12="","",$O12*(1+_xlfn.XLOOKUP(Q$1,phases[Phase],phases[Multiplier])))</f>
        <v>0.21200000000000002</v>
      </c>
      <c r="R12" s="12">
        <f>IF($L12="","",$O12*(1+_xlfn.XLOOKUP(R$1,phases[Phase],phases[Multiplier])))</f>
        <v>0.24</v>
      </c>
      <c r="S12" s="12">
        <f>IF($L12="","",$O12*(1+_xlfn.XLOOKUP(S$1,phases[Phase],phases[Multiplier])))</f>
        <v>0.19</v>
      </c>
      <c r="XES12" t="str">
        <v>Finance Support</v>
      </c>
      <c r="XET12" t="str">
        <v>Hardware Engineer 2</v>
      </c>
    </row>
    <row r="13" spans="1:19 16372:16374" x14ac:dyDescent="0.5">
      <c r="A13" s="16" t="str">
        <f t="shared" si="3"/>
        <v/>
      </c>
      <c r="B13" s="10"/>
      <c r="C13" s="1" t="str">
        <f t="shared" si="4"/>
        <v/>
      </c>
      <c r="D13" s="1" t="str" cm="1">
        <f t="array" ref="D13">IF(B13="","",COUNTA(_xlfn.UNIQUE(_xlfn._xlws.FILTER(N:N,L:L=B13))))</f>
        <v/>
      </c>
      <c r="E13" s="1" t="str" cm="1">
        <f t="array" ref="E13">IF(C13="","",SUM(_xlfn.UNIQUE(_xlfn._xlws.FILTER(O:O,(L:L=B13)*(K:K="fte")))))</f>
        <v/>
      </c>
      <c r="F13" s="40" t="str">
        <f>IF(B13="","",SUMIFS(enum!$T:$T,enum!$L:$L,$B13,enum!$G:$G,$B$2)/1000)</f>
        <v/>
      </c>
      <c r="G13" s="9" t="str">
        <f t="shared" si="0"/>
        <v>Hardware</v>
      </c>
      <c r="H13" s="9" t="str">
        <f t="shared" si="1"/>
        <v>On</v>
      </c>
      <c r="I13" s="9" t="b">
        <f>IF(L13="","",IFERROR(_xlfn.XMATCH(N13,resources[Resource])&gt;0,FALSE))</f>
        <v>1</v>
      </c>
      <c r="J13" s="9" t="str">
        <f>IF(M13="","",_xlfn.XLOOKUP(N13,resources[Resource],resources[expendType],""))</f>
        <v>Opex</v>
      </c>
      <c r="K13" s="9" t="str">
        <f>IF(N13="","",_xlfn.XLOOKUP(N13,resources[Resource],resources[resourceType],""))</f>
        <v>fte</v>
      </c>
      <c r="L13" s="11" t="s">
        <v>21</v>
      </c>
      <c r="M13" s="11" t="s">
        <v>53</v>
      </c>
      <c r="N13" s="11" t="s">
        <v>78</v>
      </c>
      <c r="O13" s="12">
        <v>0.1</v>
      </c>
      <c r="P13" s="12">
        <f>IF($L13="","",$O13*(1+_xlfn.XLOOKUP(P$1,phases[Phase],phases[Multiplier])))</f>
        <v>0.1</v>
      </c>
      <c r="Q13" s="12">
        <f>IF($L13="","",$O13*(1+_xlfn.XLOOKUP(Q$1,phases[Phase],phases[Multiplier])))</f>
        <v>0.10600000000000001</v>
      </c>
      <c r="R13" s="12">
        <f>IF($L13="","",$O13*(1+_xlfn.XLOOKUP(R$1,phases[Phase],phases[Multiplier])))</f>
        <v>0.12</v>
      </c>
      <c r="S13" s="12">
        <f>IF($L13="","",$O13*(1+_xlfn.XLOOKUP(S$1,phases[Phase],phases[Multiplier])))</f>
        <v>9.5000000000000001E-2</v>
      </c>
      <c r="XES13" t="str">
        <v>Integration Testing</v>
      </c>
      <c r="XET13" t="str">
        <v>Hardware Engineer 3</v>
      </c>
    </row>
    <row r="14" spans="1:19 16372:16374" x14ac:dyDescent="0.5">
      <c r="A14" s="16" t="str">
        <f t="shared" si="3"/>
        <v/>
      </c>
      <c r="B14" s="10"/>
      <c r="C14" s="1" t="str">
        <f t="shared" si="4"/>
        <v/>
      </c>
      <c r="D14" s="1" t="str" cm="1">
        <f t="array" ref="D14">IF(B14="","",COUNTA(_xlfn.UNIQUE(_xlfn._xlws.FILTER(N:N,L:L=B14))))</f>
        <v/>
      </c>
      <c r="E14" s="1" t="str" cm="1">
        <f t="array" ref="E14">IF(C14="","",SUM(_xlfn.UNIQUE(_xlfn._xlws.FILTER(O:O,(L:L=B14)*(K:K="fte")))))</f>
        <v/>
      </c>
      <c r="F14" s="40" t="str">
        <f>IF(B14="","",SUMIFS(enum!$T:$T,enum!$L:$L,$B14,enum!$G:$G,$B$2)/1000)</f>
        <v/>
      </c>
      <c r="G14" s="9" t="str">
        <f t="shared" si="0"/>
        <v>Hardware</v>
      </c>
      <c r="H14" s="9" t="str">
        <f t="shared" si="1"/>
        <v>On</v>
      </c>
      <c r="I14" s="9" t="b">
        <f>IF(L14="","",IFERROR(_xlfn.XMATCH(N14,resources[Resource])&gt;0,FALSE))</f>
        <v>1</v>
      </c>
      <c r="J14" s="9" t="str">
        <f>IF(M14="","",_xlfn.XLOOKUP(N14,resources[Resource],resources[expendType],""))</f>
        <v>Opex</v>
      </c>
      <c r="K14" s="9" t="str">
        <f>IF(N14="","",_xlfn.XLOOKUP(N14,resources[Resource],resources[resourceType],""))</f>
        <v>fte</v>
      </c>
      <c r="L14" s="11" t="s">
        <v>21</v>
      </c>
      <c r="M14" s="11" t="s">
        <v>54</v>
      </c>
      <c r="N14" s="11" t="s">
        <v>79</v>
      </c>
      <c r="O14" s="12">
        <v>0.3</v>
      </c>
      <c r="P14" s="12">
        <f>IF($L14="","",$O14*(1+_xlfn.XLOOKUP(P$1,phases[Phase],phases[Multiplier])))</f>
        <v>0.3</v>
      </c>
      <c r="Q14" s="12">
        <f>IF($L14="","",$O14*(1+_xlfn.XLOOKUP(Q$1,phases[Phase],phases[Multiplier])))</f>
        <v>0.318</v>
      </c>
      <c r="R14" s="12">
        <f>IF($L14="","",$O14*(1+_xlfn.XLOOKUP(R$1,phases[Phase],phases[Multiplier])))</f>
        <v>0.36</v>
      </c>
      <c r="S14" s="12">
        <f>IF($L14="","",$O14*(1+_xlfn.XLOOKUP(S$1,phases[Phase],phases[Multiplier])))</f>
        <v>0.28499999999999998</v>
      </c>
      <c r="XES14" t="str">
        <v>Lab Equipment</v>
      </c>
      <c r="XET14" t="str">
        <v>Logistics Analyst</v>
      </c>
    </row>
    <row r="15" spans="1:19 16372:16374" x14ac:dyDescent="0.5">
      <c r="A15" s="16" t="str">
        <f t="shared" si="3"/>
        <v/>
      </c>
      <c r="B15" s="10"/>
      <c r="C15" s="1" t="str">
        <f t="shared" si="4"/>
        <v/>
      </c>
      <c r="D15" s="1" t="str" cm="1">
        <f t="array" ref="D15">IF(B15="","",COUNTA(_xlfn.UNIQUE(_xlfn._xlws.FILTER(N:N,L:L=B15))))</f>
        <v/>
      </c>
      <c r="E15" s="1" t="str" cm="1">
        <f t="array" ref="E15">IF(C15="","",SUM(_xlfn.UNIQUE(_xlfn._xlws.FILTER(O:O,(L:L=B15)*(K:K="fte")))))</f>
        <v/>
      </c>
      <c r="F15" s="40" t="str">
        <f>IF(B15="","",SUMIFS(enum!$T:$T,enum!$L:$L,$B15,enum!$G:$G,$B$2)/1000)</f>
        <v/>
      </c>
      <c r="G15" s="9" t="str">
        <f t="shared" si="0"/>
        <v>Hardware</v>
      </c>
      <c r="H15" s="9" t="str">
        <f t="shared" si="1"/>
        <v>On</v>
      </c>
      <c r="I15" s="9" t="b">
        <f>IF(L15="","",IFERROR(_xlfn.XMATCH(N15,resources[Resource])&gt;0,FALSE))</f>
        <v>1</v>
      </c>
      <c r="J15" s="9" t="str">
        <f>IF(M15="","",_xlfn.XLOOKUP(N15,resources[Resource],resources[expendType],""))</f>
        <v>Opex</v>
      </c>
      <c r="K15" s="9" t="str">
        <f>IF(N15="","",_xlfn.XLOOKUP(N15,resources[Resource],resources[resourceType],""))</f>
        <v>fte</v>
      </c>
      <c r="L15" s="11" t="s">
        <v>22</v>
      </c>
      <c r="M15" s="11" t="s">
        <v>55</v>
      </c>
      <c r="N15" s="11" t="s">
        <v>56</v>
      </c>
      <c r="O15" s="12">
        <v>0.8</v>
      </c>
      <c r="P15" s="12">
        <f>IF($L15="","",$O15*(1+_xlfn.XLOOKUP(P$1,phases[Phase],phases[Multiplier])))</f>
        <v>0.8</v>
      </c>
      <c r="Q15" s="12">
        <f>IF($L15="","",$O15*(1+_xlfn.XLOOKUP(Q$1,phases[Phase],phases[Multiplier])))</f>
        <v>0.84800000000000009</v>
      </c>
      <c r="R15" s="12">
        <f>IF($L15="","",$O15*(1+_xlfn.XLOOKUP(R$1,phases[Phase],phases[Multiplier])))</f>
        <v>0.96</v>
      </c>
      <c r="S15" s="12">
        <f>IF($L15="","",$O15*(1+_xlfn.XLOOKUP(S$1,phases[Phase],phases[Multiplier])))</f>
        <v>0.76</v>
      </c>
      <c r="XES15" t="str">
        <v>Market Research</v>
      </c>
      <c r="XET15" t="str">
        <v>Machinist 1</v>
      </c>
    </row>
    <row r="16" spans="1:19 16372:16374" x14ac:dyDescent="0.5">
      <c r="A16" s="16" t="str">
        <f t="shared" si="3"/>
        <v/>
      </c>
      <c r="B16" s="10"/>
      <c r="C16" s="1" t="str">
        <f t="shared" si="4"/>
        <v/>
      </c>
      <c r="D16" s="1" t="str" cm="1">
        <f t="array" ref="D16">IF(B16="","",COUNTA(_xlfn.UNIQUE(_xlfn._xlws.FILTER(N:N,L:L=B16))))</f>
        <v/>
      </c>
      <c r="E16" s="1" t="str" cm="1">
        <f t="array" ref="E16">IF(C16="","",SUM(_xlfn.UNIQUE(_xlfn._xlws.FILTER(O:O,(L:L=B16)*(K:K="fte")))))</f>
        <v/>
      </c>
      <c r="F16" s="40" t="str">
        <f>IF(B16="","",SUMIFS(enum!$T:$T,enum!$L:$L,$B16,enum!$G:$G,$B$2)/1000)</f>
        <v/>
      </c>
      <c r="G16" s="9" t="str">
        <f t="shared" si="0"/>
        <v>Hardware</v>
      </c>
      <c r="H16" s="9" t="str">
        <f t="shared" si="1"/>
        <v>On</v>
      </c>
      <c r="I16" s="9" t="b">
        <f>IF(L16="","",IFERROR(_xlfn.XMATCH(N16,resources[Resource])&gt;0,FALSE))</f>
        <v>1</v>
      </c>
      <c r="J16" s="9" t="str">
        <f>IF(M16="","",_xlfn.XLOOKUP(N16,resources[Resource],resources[expendType],""))</f>
        <v>Opex</v>
      </c>
      <c r="K16" s="9" t="str">
        <f>IF(N16="","",_xlfn.XLOOKUP(N16,resources[Resource],resources[resourceType],""))</f>
        <v>fte</v>
      </c>
      <c r="L16" s="11" t="s">
        <v>22</v>
      </c>
      <c r="M16" s="11" t="s">
        <v>57</v>
      </c>
      <c r="N16" s="11" t="s">
        <v>80</v>
      </c>
      <c r="O16" s="12">
        <v>0.1</v>
      </c>
      <c r="P16" s="12">
        <f>IF($L16="","",$O16*(1+_xlfn.XLOOKUP(P$1,phases[Phase],phases[Multiplier])))</f>
        <v>0.1</v>
      </c>
      <c r="Q16" s="12">
        <f>IF($L16="","",$O16*(1+_xlfn.XLOOKUP(Q$1,phases[Phase],phases[Multiplier])))</f>
        <v>0.10600000000000001</v>
      </c>
      <c r="R16" s="12">
        <f>IF($L16="","",$O16*(1+_xlfn.XLOOKUP(R$1,phases[Phase],phases[Multiplier])))</f>
        <v>0.12</v>
      </c>
      <c r="S16" s="12">
        <f>IF($L16="","",$O16*(1+_xlfn.XLOOKUP(S$1,phases[Phase],phases[Multiplier])))</f>
        <v>9.5000000000000001E-2</v>
      </c>
      <c r="XES16" t="str">
        <v>Pilot Run</v>
      </c>
      <c r="XET16" t="str">
        <v>Manager</v>
      </c>
    </row>
    <row r="17" spans="1:19 16373:16374" x14ac:dyDescent="0.5">
      <c r="A17" s="16" t="str">
        <f t="shared" si="3"/>
        <v/>
      </c>
      <c r="B17" s="10"/>
      <c r="C17" s="1" t="str">
        <f t="shared" si="4"/>
        <v/>
      </c>
      <c r="D17" s="1" t="str" cm="1">
        <f t="array" ref="D17">IF(B17="","",COUNTA(_xlfn.UNIQUE(_xlfn._xlws.FILTER(N:N,L:L=B17))))</f>
        <v/>
      </c>
      <c r="E17" s="1" t="str" cm="1">
        <f t="array" ref="E17">IF(C17="","",SUM(_xlfn.UNIQUE(_xlfn._xlws.FILTER(O:O,(L:L=B17)*(K:K="fte")))))</f>
        <v/>
      </c>
      <c r="F17" s="40" t="str">
        <f>IF(B17="","",SUMIFS(enum!$T:$T,enum!$L:$L,$B17,enum!$G:$G,$B$2)/1000)</f>
        <v/>
      </c>
      <c r="G17" s="9" t="str">
        <f t="shared" si="0"/>
        <v>Hardware</v>
      </c>
      <c r="H17" s="9" t="str">
        <f t="shared" si="1"/>
        <v>On</v>
      </c>
      <c r="I17" s="9" t="b">
        <f>IF(L17="","",IFERROR(_xlfn.XMATCH(N17,resources[Resource])&gt;0,FALSE))</f>
        <v>1</v>
      </c>
      <c r="J17" s="9" t="str">
        <f>IF(M17="","",_xlfn.XLOOKUP(N17,resources[Resource],resources[expendType],""))</f>
        <v>Opex</v>
      </c>
      <c r="K17" s="9" t="str">
        <f>IF(N17="","",_xlfn.XLOOKUP(N17,resources[Resource],resources[resourceType],""))</f>
        <v>fte</v>
      </c>
      <c r="L17" s="11" t="s">
        <v>22</v>
      </c>
      <c r="M17" s="11" t="s">
        <v>58</v>
      </c>
      <c r="N17" s="11" t="s">
        <v>81</v>
      </c>
      <c r="O17" s="12">
        <v>0.9</v>
      </c>
      <c r="P17" s="12">
        <f>IF($L17="","",$O17*(1+_xlfn.XLOOKUP(P$1,phases[Phase],phases[Multiplier])))</f>
        <v>0.9</v>
      </c>
      <c r="Q17" s="12">
        <f>IF($L17="","",$O17*(1+_xlfn.XLOOKUP(Q$1,phases[Phase],phases[Multiplier])))</f>
        <v>0.95400000000000007</v>
      </c>
      <c r="R17" s="12">
        <f>IF($L17="","",$O17*(1+_xlfn.XLOOKUP(R$1,phases[Phase],phases[Multiplier])))</f>
        <v>1.08</v>
      </c>
      <c r="S17" s="12">
        <f>IF($L17="","",$O17*(1+_xlfn.XLOOKUP(S$1,phases[Phase],phases[Multiplier])))</f>
        <v>0.85499999999999998</v>
      </c>
      <c r="XES17" t="str">
        <v>Product Experience</v>
      </c>
      <c r="XET17" t="str">
        <v>Manager 2</v>
      </c>
    </row>
    <row r="18" spans="1:19 16373:16374" x14ac:dyDescent="0.5">
      <c r="A18" s="16" t="str">
        <f t="shared" si="3"/>
        <v/>
      </c>
      <c r="B18" s="10"/>
      <c r="C18" s="1" t="str">
        <f t="shared" si="4"/>
        <v/>
      </c>
      <c r="D18" s="1" t="str" cm="1">
        <f t="array" ref="D18">IF(B18="","",COUNTA(_xlfn.UNIQUE(_xlfn._xlws.FILTER(N:N,L:L=B18))))</f>
        <v/>
      </c>
      <c r="E18" s="1" t="str" cm="1">
        <f t="array" ref="E18">IF(C18="","",SUM(_xlfn.UNIQUE(_xlfn._xlws.FILTER(O:O,(L:L=B18)*(K:K="fte")))))</f>
        <v/>
      </c>
      <c r="F18" s="40" t="str">
        <f>IF(B18="","",SUMIFS(enum!$T:$T,enum!$L:$L,$B18,enum!$G:$G,$B$2)/1000)</f>
        <v/>
      </c>
      <c r="G18" s="9" t="str">
        <f t="shared" si="0"/>
        <v>Hardware</v>
      </c>
      <c r="H18" s="9" t="str">
        <f t="shared" si="1"/>
        <v>On</v>
      </c>
      <c r="I18" s="9" t="b">
        <f>IF(L18="","",IFERROR(_xlfn.XMATCH(N18,resources[Resource])&gt;0,FALSE))</f>
        <v>1</v>
      </c>
      <c r="J18" s="9" t="str">
        <f>IF(M18="","",_xlfn.XLOOKUP(N18,resources[Resource],resources[expendType],""))</f>
        <v>Opex</v>
      </c>
      <c r="K18" s="9" t="str">
        <f>IF(N18="","",_xlfn.XLOOKUP(N18,resources[Resource],resources[resourceType],""))</f>
        <v>fte</v>
      </c>
      <c r="L18" s="11" t="s">
        <v>27</v>
      </c>
      <c r="M18" s="11" t="s">
        <v>59</v>
      </c>
      <c r="N18" s="11" t="s">
        <v>84</v>
      </c>
      <c r="O18" s="12">
        <v>0.5</v>
      </c>
      <c r="P18" s="12">
        <f>IF($L18="","",$O18*(1+_xlfn.XLOOKUP(P$1,phases[Phase],phases[Multiplier])))</f>
        <v>0.5</v>
      </c>
      <c r="Q18" s="12">
        <f>IF($L18="","",$O18*(1+_xlfn.XLOOKUP(Q$1,phases[Phase],phases[Multiplier])))</f>
        <v>0.53</v>
      </c>
      <c r="R18" s="12">
        <f>IF($L18="","",$O18*(1+_xlfn.XLOOKUP(R$1,phases[Phase],phases[Multiplier])))</f>
        <v>0.6</v>
      </c>
      <c r="S18" s="12">
        <f>IF($L18="","",$O18*(1+_xlfn.XLOOKUP(S$1,phases[Phase],phases[Multiplier])))</f>
        <v>0.47499999999999998</v>
      </c>
      <c r="XES18" t="str">
        <v>Program Management</v>
      </c>
      <c r="XET18" t="str">
        <v>Market Analyst</v>
      </c>
    </row>
    <row r="19" spans="1:19 16373:16374" x14ac:dyDescent="0.5">
      <c r="A19" s="16" t="str">
        <f t="shared" si="3"/>
        <v/>
      </c>
      <c r="B19" s="10"/>
      <c r="C19" s="1" t="str">
        <f t="shared" si="4"/>
        <v/>
      </c>
      <c r="D19" s="1" t="str" cm="1">
        <f t="array" ref="D19">IF(B19="","",COUNTA(_xlfn.UNIQUE(_xlfn._xlws.FILTER(N:N,L:L=B19))))</f>
        <v/>
      </c>
      <c r="E19" s="1" t="str" cm="1">
        <f t="array" ref="E19">IF(C19="","",SUM(_xlfn.UNIQUE(_xlfn._xlws.FILTER(O:O,(L:L=B19)*(K:K="fte")))))</f>
        <v/>
      </c>
      <c r="F19" s="40" t="str">
        <f>IF(B19="","",SUMIFS(enum!$T:$T,enum!$L:$L,$B19,enum!$G:$G,$B$2)/1000)</f>
        <v/>
      </c>
      <c r="G19" s="9" t="str">
        <f t="shared" si="0"/>
        <v>Hardware</v>
      </c>
      <c r="H19" s="9" t="str">
        <f t="shared" si="1"/>
        <v>On</v>
      </c>
      <c r="I19" s="9" t="b">
        <f>IF(L19="","",IFERROR(_xlfn.XMATCH(N19,resources[Resource])&gt;0,FALSE))</f>
        <v>1</v>
      </c>
      <c r="J19" s="9" t="str">
        <f>IF(M19="","",_xlfn.XLOOKUP(N19,resources[Resource],resources[expendType],""))</f>
        <v>Opex</v>
      </c>
      <c r="K19" s="9" t="str">
        <f>IF(N19="","",_xlfn.XLOOKUP(N19,resources[Resource],resources[resourceType],""))</f>
        <v>fte</v>
      </c>
      <c r="L19" s="11" t="s">
        <v>27</v>
      </c>
      <c r="M19" s="11" t="s">
        <v>31</v>
      </c>
      <c r="N19" s="11" t="s">
        <v>85</v>
      </c>
      <c r="O19" s="12">
        <v>2</v>
      </c>
      <c r="P19" s="12">
        <f>IF($L19="","",$O19*(1+_xlfn.XLOOKUP(P$1,phases[Phase],phases[Multiplier])))</f>
        <v>2</v>
      </c>
      <c r="Q19" s="12">
        <f>IF($L19="","",$O19*(1+_xlfn.XLOOKUP(Q$1,phases[Phase],phases[Multiplier])))</f>
        <v>2.12</v>
      </c>
      <c r="R19" s="12">
        <f>IF($L19="","",$O19*(1+_xlfn.XLOOKUP(R$1,phases[Phase],phases[Multiplier])))</f>
        <v>2.4</v>
      </c>
      <c r="S19" s="12">
        <f>IF($L19="","",$O19*(1+_xlfn.XLOOKUP(S$1,phases[Phase],phases[Multiplier])))</f>
        <v>1.9</v>
      </c>
      <c r="XES19" t="str">
        <v>Project Management</v>
      </c>
      <c r="XET19" t="str">
        <v>Marketer</v>
      </c>
    </row>
    <row r="20" spans="1:19 16373:16374" x14ac:dyDescent="0.5">
      <c r="A20" s="16" t="str">
        <f t="shared" si="3"/>
        <v/>
      </c>
      <c r="B20" s="10"/>
      <c r="C20" s="1" t="str">
        <f t="shared" si="4"/>
        <v/>
      </c>
      <c r="D20" s="1" t="str" cm="1">
        <f t="array" ref="D20">IF(B20="","",COUNTA(_xlfn.UNIQUE(_xlfn._xlws.FILTER(N:N,L:L=B20))))</f>
        <v/>
      </c>
      <c r="E20" s="1" t="str" cm="1">
        <f t="array" ref="E20">IF(C20="","",SUM(_xlfn.UNIQUE(_xlfn._xlws.FILTER(O:O,(L:L=B20)*(K:K="fte")))))</f>
        <v/>
      </c>
      <c r="F20" s="40" t="str">
        <f>IF(B20="","",SUMIFS(enum!$T:$T,enum!$L:$L,$B20,enum!$G:$G,$B$2)/1000)</f>
        <v/>
      </c>
      <c r="G20" s="9" t="str">
        <f t="shared" si="0"/>
        <v>Hardware</v>
      </c>
      <c r="H20" s="9" t="str">
        <f t="shared" si="1"/>
        <v>On</v>
      </c>
      <c r="I20" s="9" t="b">
        <f>IF(L20="","",IFERROR(_xlfn.XMATCH(N20,resources[Resource])&gt;0,FALSE))</f>
        <v>1</v>
      </c>
      <c r="J20" s="9" t="str">
        <f>IF(M20="","",_xlfn.XLOOKUP(N20,resources[Resource],resources[expendType],""))</f>
        <v>Opex</v>
      </c>
      <c r="K20" s="9" t="str">
        <f>IF(N20="","",_xlfn.XLOOKUP(N20,resources[Resource],resources[resourceType],""))</f>
        <v>fte</v>
      </c>
      <c r="L20" s="11" t="s">
        <v>27</v>
      </c>
      <c r="M20" s="11" t="s">
        <v>62</v>
      </c>
      <c r="N20" s="11" t="s">
        <v>50</v>
      </c>
      <c r="O20" s="12">
        <v>0.1</v>
      </c>
      <c r="P20" s="12">
        <f>IF($L20="","",$O20*(1+_xlfn.XLOOKUP(P$1,phases[Phase],phases[Multiplier])))</f>
        <v>0.1</v>
      </c>
      <c r="Q20" s="12">
        <f>IF($L20="","",$O20*(1+_xlfn.XLOOKUP(Q$1,phases[Phase],phases[Multiplier])))</f>
        <v>0.10600000000000001</v>
      </c>
      <c r="R20" s="12">
        <f>IF($L20="","",$O20*(1+_xlfn.XLOOKUP(R$1,phases[Phase],phases[Multiplier])))</f>
        <v>0.12</v>
      </c>
      <c r="S20" s="12">
        <f>IF($L20="","",$O20*(1+_xlfn.XLOOKUP(S$1,phases[Phase],phases[Multiplier])))</f>
        <v>9.5000000000000001E-2</v>
      </c>
      <c r="XES20" t="str">
        <v>Serviceability Review</v>
      </c>
      <c r="XET20" t="str">
        <v>Offer Analyst</v>
      </c>
    </row>
    <row r="21" spans="1:19 16373:16374" x14ac:dyDescent="0.5">
      <c r="A21" s="16" t="str">
        <f t="shared" si="3"/>
        <v/>
      </c>
      <c r="B21" s="10"/>
      <c r="C21" s="1" t="str">
        <f t="shared" si="4"/>
        <v/>
      </c>
      <c r="D21" s="1" t="str" cm="1">
        <f t="array" ref="D21">IF(B21="","",COUNTA(_xlfn.UNIQUE(_xlfn._xlws.FILTER(N:N,L:L=B21))))</f>
        <v/>
      </c>
      <c r="E21" s="1" t="str" cm="1">
        <f t="array" ref="E21">IF(C21="","",SUM(_xlfn.UNIQUE(_xlfn._xlws.FILTER(O:O,(L:L=B21)*(K:K="fte")))))</f>
        <v/>
      </c>
      <c r="F21" s="40" t="str">
        <f>IF(B21="","",SUMIFS(enum!$T:$T,enum!$L:$L,$B21,enum!$G:$G,$B$2)/1000)</f>
        <v/>
      </c>
      <c r="G21" s="9" t="str">
        <f t="shared" si="0"/>
        <v>Hardware</v>
      </c>
      <c r="H21" s="9" t="str">
        <f t="shared" si="1"/>
        <v>On</v>
      </c>
      <c r="I21" s="9" t="b">
        <f>IF(L21="","",IFERROR(_xlfn.XMATCH(N21,resources[Resource])&gt;0,FALSE))</f>
        <v>1</v>
      </c>
      <c r="J21" s="9" t="str">
        <f>IF(M21="","",_xlfn.XLOOKUP(N21,resources[Resource],resources[expendType],""))</f>
        <v>Opex</v>
      </c>
      <c r="K21" s="9" t="str">
        <f>IF(N21="","",_xlfn.XLOOKUP(N21,resources[Resource],resources[resourceType],""))</f>
        <v>fte</v>
      </c>
      <c r="L21" s="11" t="s">
        <v>27</v>
      </c>
      <c r="M21" s="11" t="s">
        <v>62</v>
      </c>
      <c r="N21" s="11" t="s">
        <v>63</v>
      </c>
      <c r="O21" s="12">
        <v>0.3</v>
      </c>
      <c r="P21" s="12">
        <f>IF($L21="","",$O21*(1+_xlfn.XLOOKUP(P$1,phases[Phase],phases[Multiplier])))</f>
        <v>0.3</v>
      </c>
      <c r="Q21" s="12">
        <f>IF($L21="","",$O21*(1+_xlfn.XLOOKUP(Q$1,phases[Phase],phases[Multiplier])))</f>
        <v>0.318</v>
      </c>
      <c r="R21" s="12">
        <f>IF($L21="","",$O21*(1+_xlfn.XLOOKUP(R$1,phases[Phase],phases[Multiplier])))</f>
        <v>0.36</v>
      </c>
      <c r="S21" s="12">
        <f>IF($L21="","",$O21*(1+_xlfn.XLOOKUP(S$1,phases[Phase],phases[Multiplier])))</f>
        <v>0.28499999999999998</v>
      </c>
      <c r="XES21" t="str">
        <v>Supply Chain</v>
      </c>
      <c r="XET21" t="str">
        <v>Planner</v>
      </c>
    </row>
    <row r="22" spans="1:19 16373:16374" x14ac:dyDescent="0.5">
      <c r="A22" s="16" t="str">
        <f t="shared" si="3"/>
        <v/>
      </c>
      <c r="B22" s="10"/>
      <c r="C22" s="1" t="str">
        <f t="shared" si="4"/>
        <v/>
      </c>
      <c r="D22" s="1" t="str" cm="1">
        <f t="array" ref="D22">IF(B22="","",COUNTA(_xlfn.UNIQUE(_xlfn._xlws.FILTER(N:N,L:L=B22))))</f>
        <v/>
      </c>
      <c r="E22" s="1" t="str" cm="1">
        <f t="array" ref="E22">IF(C22="","",SUM(_xlfn.UNIQUE(_xlfn._xlws.FILTER(O:O,(L:L=B22)*(K:K="fte")))))</f>
        <v/>
      </c>
      <c r="F22" s="40" t="str">
        <f>IF(B22="","",SUMIFS(enum!$T:$T,enum!$L:$L,$B22,enum!$G:$G,$B$2)/1000)</f>
        <v/>
      </c>
      <c r="G22" s="9" t="str">
        <f t="shared" si="0"/>
        <v>Hardware</v>
      </c>
      <c r="H22" s="9" t="str">
        <f t="shared" si="1"/>
        <v>On</v>
      </c>
      <c r="I22" s="9" t="b">
        <f>IF(L22="","",IFERROR(_xlfn.XMATCH(N22,resources[Resource])&gt;0,FALSE))</f>
        <v>1</v>
      </c>
      <c r="J22" s="9" t="str">
        <f>IF(M22="","",_xlfn.XLOOKUP(N22,resources[Resource],resources[expendType],""))</f>
        <v>Opex</v>
      </c>
      <c r="K22" s="9" t="str">
        <f>IF(N22="","",_xlfn.XLOOKUP(N22,resources[Resource],resources[resourceType],""))</f>
        <v>fte</v>
      </c>
      <c r="L22" s="11" t="s">
        <v>28</v>
      </c>
      <c r="M22" s="11" t="s">
        <v>60</v>
      </c>
      <c r="N22" s="11" t="s">
        <v>80</v>
      </c>
      <c r="O22" s="12">
        <v>0.1</v>
      </c>
      <c r="P22" s="12">
        <f>IF($L22="","",$O22*(1+_xlfn.XLOOKUP(P$1,phases[Phase],phases[Multiplier])))</f>
        <v>0.1</v>
      </c>
      <c r="Q22" s="12">
        <f>IF($L22="","",$O22*(1+_xlfn.XLOOKUP(Q$1,phases[Phase],phases[Multiplier])))</f>
        <v>0.10600000000000001</v>
      </c>
      <c r="R22" s="12">
        <f>IF($L22="","",$O22*(1+_xlfn.XLOOKUP(R$1,phases[Phase],phases[Multiplier])))</f>
        <v>0.12</v>
      </c>
      <c r="S22" s="12">
        <f>IF($L22="","",$O22*(1+_xlfn.XLOOKUP(S$1,phases[Phase],phases[Multiplier])))</f>
        <v>9.5000000000000001E-2</v>
      </c>
      <c r="XET22" t="str">
        <v>Product Manager</v>
      </c>
    </row>
    <row r="23" spans="1:19 16373:16374" x14ac:dyDescent="0.5">
      <c r="A23" s="16" t="str">
        <f t="shared" si="3"/>
        <v/>
      </c>
      <c r="B23" s="10"/>
      <c r="C23" s="1" t="str">
        <f t="shared" si="4"/>
        <v/>
      </c>
      <c r="D23" s="1" t="str" cm="1">
        <f t="array" ref="D23">IF(B23="","",COUNTA(_xlfn.UNIQUE(_xlfn._xlws.FILTER(N:N,L:L=B23))))</f>
        <v/>
      </c>
      <c r="E23" s="1" t="str" cm="1">
        <f t="array" ref="E23">IF(C23="","",SUM(_xlfn.UNIQUE(_xlfn._xlws.FILTER(O:O,(L:L=B23)*(K:K="fte")))))</f>
        <v/>
      </c>
      <c r="F23" s="40" t="str">
        <f>IF(B23="","",SUMIFS(enum!$T:$T,enum!$L:$L,$B23,enum!$G:$G,$B$2)/1000)</f>
        <v/>
      </c>
      <c r="G23" s="9" t="str">
        <f t="shared" si="0"/>
        <v>Hardware</v>
      </c>
      <c r="H23" s="9" t="str">
        <f t="shared" si="1"/>
        <v>On</v>
      </c>
      <c r="I23" s="9" t="b">
        <f>IF(L23="","",IFERROR(_xlfn.XMATCH(N23,resources[Resource])&gt;0,FALSE))</f>
        <v>1</v>
      </c>
      <c r="J23" s="9" t="str">
        <f>IF(M23="","",_xlfn.XLOOKUP(N23,resources[Resource],resources[expendType],""))</f>
        <v>Opex</v>
      </c>
      <c r="K23" s="9" t="str">
        <f>IF(N23="","",_xlfn.XLOOKUP(N23,resources[Resource],resources[resourceType],""))</f>
        <v>fte</v>
      </c>
      <c r="L23" s="11" t="s">
        <v>28</v>
      </c>
      <c r="M23" s="11" t="s">
        <v>41</v>
      </c>
      <c r="N23" s="11" t="s">
        <v>82</v>
      </c>
      <c r="O23" s="12">
        <v>0.5</v>
      </c>
      <c r="P23" s="12">
        <f>IF($L23="","",$O23*(1+_xlfn.XLOOKUP(P$1,phases[Phase],phases[Multiplier])))</f>
        <v>0.5</v>
      </c>
      <c r="Q23" s="12">
        <f>IF($L23="","",$O23*(1+_xlfn.XLOOKUP(Q$1,phases[Phase],phases[Multiplier])))</f>
        <v>0.53</v>
      </c>
      <c r="R23" s="12">
        <f>IF($L23="","",$O23*(1+_xlfn.XLOOKUP(R$1,phases[Phase],phases[Multiplier])))</f>
        <v>0.6</v>
      </c>
      <c r="S23" s="12">
        <f>IF($L23="","",$O23*(1+_xlfn.XLOOKUP(S$1,phases[Phase],phases[Multiplier])))</f>
        <v>0.47499999999999998</v>
      </c>
      <c r="XET23" t="str">
        <v>Program Manager</v>
      </c>
    </row>
    <row r="24" spans="1:19 16373:16374" x14ac:dyDescent="0.5">
      <c r="A24" s="16" t="str">
        <f t="shared" si="3"/>
        <v/>
      </c>
      <c r="B24" s="10"/>
      <c r="C24" s="1" t="str">
        <f t="shared" si="4"/>
        <v/>
      </c>
      <c r="D24" s="1" t="str" cm="1">
        <f t="array" ref="D24">IF(B24="","",COUNTA(_xlfn.UNIQUE(_xlfn._xlws.FILTER(N:N,L:L=B24))))</f>
        <v/>
      </c>
      <c r="E24" s="1" t="str" cm="1">
        <f t="array" ref="E24">IF(C24="","",SUM(_xlfn.UNIQUE(_xlfn._xlws.FILTER(O:O,(L:L=B24)*(K:K="fte")))))</f>
        <v/>
      </c>
      <c r="F24" s="40" t="str">
        <f>IF(B24="","",SUMIFS(enum!$T:$T,enum!$L:$L,$B24,enum!$G:$G,$B$2)/1000)</f>
        <v/>
      </c>
      <c r="G24" s="9" t="str">
        <f t="shared" si="0"/>
        <v>Hardware</v>
      </c>
      <c r="H24" s="9" t="str">
        <f t="shared" si="1"/>
        <v>On</v>
      </c>
      <c r="I24" s="9" t="b">
        <f>IF(L24="","",IFERROR(_xlfn.XMATCH(N24,resources[Resource])&gt;0,FALSE))</f>
        <v>1</v>
      </c>
      <c r="J24" s="9" t="str">
        <f>IF(M24="","",_xlfn.XLOOKUP(N24,resources[Resource],resources[expendType],""))</f>
        <v>Opex</v>
      </c>
      <c r="K24" s="9" t="str">
        <f>IF(N24="","",_xlfn.XLOOKUP(N24,resources[Resource],resources[resourceType],""))</f>
        <v>fte</v>
      </c>
      <c r="L24" s="11" t="s">
        <v>28</v>
      </c>
      <c r="M24" s="11" t="s">
        <v>41</v>
      </c>
      <c r="N24" s="11" t="s">
        <v>80</v>
      </c>
      <c r="O24" s="12">
        <v>0.5</v>
      </c>
      <c r="P24" s="12">
        <f>IF($L24="","",$O24*(1+_xlfn.XLOOKUP(P$1,phases[Phase],phases[Multiplier])))</f>
        <v>0.5</v>
      </c>
      <c r="Q24" s="12">
        <f>IF($L24="","",$O24*(1+_xlfn.XLOOKUP(Q$1,phases[Phase],phases[Multiplier])))</f>
        <v>0.53</v>
      </c>
      <c r="R24" s="12">
        <f>IF($L24="","",$O24*(1+_xlfn.XLOOKUP(R$1,phases[Phase],phases[Multiplier])))</f>
        <v>0.6</v>
      </c>
      <c r="S24" s="12">
        <f>IF($L24="","",$O24*(1+_xlfn.XLOOKUP(S$1,phases[Phase],phases[Multiplier])))</f>
        <v>0.47499999999999998</v>
      </c>
      <c r="XET24" t="str">
        <v>Project Manager</v>
      </c>
    </row>
    <row r="25" spans="1:19 16373:16374" x14ac:dyDescent="0.5">
      <c r="A25" s="16" t="str">
        <f t="shared" si="3"/>
        <v/>
      </c>
      <c r="B25" s="10"/>
      <c r="C25" s="1" t="str">
        <f t="shared" si="4"/>
        <v/>
      </c>
      <c r="D25" s="1" t="str" cm="1">
        <f t="array" ref="D25">IF(B25="","",COUNTA(_xlfn.UNIQUE(_xlfn._xlws.FILTER(N:N,L:L=B25))))</f>
        <v/>
      </c>
      <c r="E25" s="1" t="str" cm="1">
        <f t="array" ref="E25">IF(C25="","",SUM(_xlfn.UNIQUE(_xlfn._xlws.FILTER(O:O,(L:L=B25)*(K:K="fte")))))</f>
        <v/>
      </c>
      <c r="F25" s="40" t="str">
        <f>IF(B25="","",SUMIFS(enum!$T:$T,enum!$L:$L,$B25,enum!$G:$G,$B$2)/1000)</f>
        <v/>
      </c>
      <c r="G25" s="9" t="str">
        <f t="shared" si="0"/>
        <v>Hardware</v>
      </c>
      <c r="H25" s="9" t="str">
        <f t="shared" si="1"/>
        <v>On</v>
      </c>
      <c r="I25" s="9" t="b">
        <f>IF(L25="","",IFERROR(_xlfn.XMATCH(N25,resources[Resource])&gt;0,FALSE))</f>
        <v>1</v>
      </c>
      <c r="J25" s="9" t="str">
        <f>IF(M25="","",_xlfn.XLOOKUP(N25,resources[Resource],resources[expendType],""))</f>
        <v>Opex</v>
      </c>
      <c r="K25" s="9" t="str">
        <f>IF(N25="","",_xlfn.XLOOKUP(N25,resources[Resource],resources[resourceType],""))</f>
        <v>fte</v>
      </c>
      <c r="L25" s="11" t="s">
        <v>28</v>
      </c>
      <c r="M25" s="11" t="s">
        <v>60</v>
      </c>
      <c r="N25" s="11" t="s">
        <v>81</v>
      </c>
      <c r="O25" s="12">
        <v>1</v>
      </c>
      <c r="P25" s="12">
        <f>IF($L25="","",$O25*(1+_xlfn.XLOOKUP(P$1,phases[Phase],phases[Multiplier])))</f>
        <v>1</v>
      </c>
      <c r="Q25" s="12">
        <f>IF($L25="","",$O25*(1+_xlfn.XLOOKUP(Q$1,phases[Phase],phases[Multiplier])))</f>
        <v>1.06</v>
      </c>
      <c r="R25" s="12">
        <f>IF($L25="","",$O25*(1+_xlfn.XLOOKUP(R$1,phases[Phase],phases[Multiplier])))</f>
        <v>1.2</v>
      </c>
      <c r="S25" s="12">
        <f>IF($L25="","",$O25*(1+_xlfn.XLOOKUP(S$1,phases[Phase],phases[Multiplier])))</f>
        <v>0.95</v>
      </c>
      <c r="XET25" t="str">
        <v>Software Engineer 1</v>
      </c>
    </row>
    <row r="26" spans="1:19 16373:16374" x14ac:dyDescent="0.5">
      <c r="A26" s="16" t="str">
        <f t="shared" si="3"/>
        <v/>
      </c>
      <c r="B26" s="10"/>
      <c r="C26" s="1" t="str">
        <f t="shared" si="4"/>
        <v/>
      </c>
      <c r="D26" s="1" t="str" cm="1">
        <f t="array" ref="D26">IF(B26="","",COUNTA(_xlfn.UNIQUE(_xlfn._xlws.FILTER(N:N,L:L=B26))))</f>
        <v/>
      </c>
      <c r="E26" s="1" t="str" cm="1">
        <f t="array" ref="E26">IF(C26="","",SUM(_xlfn.UNIQUE(_xlfn._xlws.FILTER(O:O,(L:L=B26)*(K:K="fte")))))</f>
        <v/>
      </c>
      <c r="F26" s="40" t="str">
        <f>IF(B26="","",SUMIFS(enum!$T:$T,enum!$L:$L,$B26,enum!$G:$G,$B$2)/1000)</f>
        <v/>
      </c>
      <c r="G26" s="9" t="str">
        <f t="shared" si="0"/>
        <v>Hardware</v>
      </c>
      <c r="H26" s="9" t="str">
        <f t="shared" si="1"/>
        <v>On</v>
      </c>
      <c r="I26" s="9" t="b">
        <f>IF(L26="","",IFERROR(_xlfn.XMATCH(N26,resources[Resource])&gt;0,FALSE))</f>
        <v>1</v>
      </c>
      <c r="J26" s="9" t="str">
        <f>IF(M26="","",_xlfn.XLOOKUP(N26,resources[Resource],resources[expendType],""))</f>
        <v>Opex</v>
      </c>
      <c r="K26" s="9" t="str">
        <f>IF(N26="","",_xlfn.XLOOKUP(N26,resources[Resource],resources[resourceType],""))</f>
        <v>fte</v>
      </c>
      <c r="L26" s="11" t="s">
        <v>28</v>
      </c>
      <c r="M26" s="11" t="s">
        <v>58</v>
      </c>
      <c r="N26" s="11" t="s">
        <v>81</v>
      </c>
      <c r="O26" s="12">
        <v>0.2</v>
      </c>
      <c r="P26" s="12">
        <f>IF($L26="","",$O26*(1+_xlfn.XLOOKUP(P$1,phases[Phase],phases[Multiplier])))</f>
        <v>0.2</v>
      </c>
      <c r="Q26" s="12">
        <f>IF($L26="","",$O26*(1+_xlfn.XLOOKUP(Q$1,phases[Phase],phases[Multiplier])))</f>
        <v>0.21200000000000002</v>
      </c>
      <c r="R26" s="12">
        <f>IF($L26="","",$O26*(1+_xlfn.XLOOKUP(R$1,phases[Phase],phases[Multiplier])))</f>
        <v>0.24</v>
      </c>
      <c r="S26" s="12">
        <f>IF($L26="","",$O26*(1+_xlfn.XLOOKUP(S$1,phases[Phase],phases[Multiplier])))</f>
        <v>0.19</v>
      </c>
      <c r="XET26" t="str">
        <v>Software Engineer 2</v>
      </c>
    </row>
    <row r="27" spans="1:19 16373:16374" x14ac:dyDescent="0.5">
      <c r="A27" s="16" t="str">
        <f t="shared" si="3"/>
        <v/>
      </c>
      <c r="B27" s="10"/>
      <c r="C27" s="1" t="str">
        <f t="shared" si="4"/>
        <v/>
      </c>
      <c r="D27" s="1" t="str" cm="1">
        <f t="array" ref="D27">IF(B27="","",COUNTA(_xlfn.UNIQUE(_xlfn._xlws.FILTER(N:N,L:L=B27))))</f>
        <v/>
      </c>
      <c r="E27" s="1" t="str" cm="1">
        <f t="array" ref="E27">IF(C27="","",SUM(_xlfn.UNIQUE(_xlfn._xlws.FILTER(O:O,(L:L=B27)*(K:K="fte")))))</f>
        <v/>
      </c>
      <c r="F27" s="40" t="str">
        <f>IF(B27="","",SUMIFS(enum!$T:$T,enum!$L:$L,$B27,enum!$G:$G,$B$2)/1000)</f>
        <v/>
      </c>
      <c r="G27" s="9" t="str">
        <f t="shared" si="0"/>
        <v>Hardware</v>
      </c>
      <c r="H27" s="9" t="str">
        <f t="shared" si="1"/>
        <v>On</v>
      </c>
      <c r="I27" s="9" t="b">
        <f>IF(L27="","",IFERROR(_xlfn.XMATCH(N27,resources[Resource])&gt;0,FALSE))</f>
        <v>1</v>
      </c>
      <c r="J27" s="9" t="str">
        <f>IF(M27="","",_xlfn.XLOOKUP(N27,resources[Resource],resources[expendType],""))</f>
        <v>Opex</v>
      </c>
      <c r="K27" s="9" t="str">
        <f>IF(N27="","",_xlfn.XLOOKUP(N27,resources[Resource],resources[resourceType],""))</f>
        <v>fte</v>
      </c>
      <c r="L27" s="11" t="s">
        <v>30</v>
      </c>
      <c r="M27" s="11" t="s">
        <v>9</v>
      </c>
      <c r="N27" s="11" t="s">
        <v>84</v>
      </c>
      <c r="O27" s="12">
        <v>0.5</v>
      </c>
      <c r="P27" s="12">
        <f>IF($L27="","",$O27*(1+_xlfn.XLOOKUP(P$1,phases[Phase],phases[Multiplier])))</f>
        <v>0.5</v>
      </c>
      <c r="Q27" s="12">
        <f>IF($L27="","",$O27*(1+_xlfn.XLOOKUP(Q$1,phases[Phase],phases[Multiplier])))</f>
        <v>0.53</v>
      </c>
      <c r="R27" s="12">
        <f>IF($L27="","",$O27*(1+_xlfn.XLOOKUP(R$1,phases[Phase],phases[Multiplier])))</f>
        <v>0.6</v>
      </c>
      <c r="S27" s="12">
        <f>IF($L27="","",$O27*(1+_xlfn.XLOOKUP(S$1,phases[Phase],phases[Multiplier])))</f>
        <v>0.47499999999999998</v>
      </c>
      <c r="XET27" t="str">
        <v>Support Engineer 2</v>
      </c>
    </row>
    <row r="28" spans="1:19 16373:16374" x14ac:dyDescent="0.5">
      <c r="A28" s="16" t="str">
        <f t="shared" si="3"/>
        <v/>
      </c>
      <c r="B28" s="10"/>
      <c r="C28" s="1" t="str">
        <f t="shared" si="4"/>
        <v/>
      </c>
      <c r="D28" s="1" t="str" cm="1">
        <f t="array" ref="D28">IF(B28="","",COUNTA(_xlfn.UNIQUE(_xlfn._xlws.FILTER(N:N,L:L=B28))))</f>
        <v/>
      </c>
      <c r="E28" s="1" t="str" cm="1">
        <f t="array" ref="E28">IF(C28="","",SUM(_xlfn.UNIQUE(_xlfn._xlws.FILTER(O:O,(L:L=B28)*(K:K="fte")))))</f>
        <v/>
      </c>
      <c r="F28" s="40" t="str">
        <f>IF(B28="","",SUMIFS(enum!$T:$T,enum!$L:$L,$B28,enum!$G:$G,$B$2)/1000)</f>
        <v/>
      </c>
      <c r="G28" s="9" t="str">
        <f t="shared" si="0"/>
        <v>Hardware</v>
      </c>
      <c r="H28" s="9" t="str">
        <f t="shared" si="1"/>
        <v>On</v>
      </c>
      <c r="I28" s="9" t="b">
        <f>IF(L28="","",IFERROR(_xlfn.XMATCH(N28,resources[Resource])&gt;0,FALSE))</f>
        <v>1</v>
      </c>
      <c r="J28" s="9" t="str">
        <f>IF(M28="","",_xlfn.XLOOKUP(N28,resources[Resource],resources[expendType],""))</f>
        <v>Opex</v>
      </c>
      <c r="K28" s="9" t="str">
        <f>IF(N28="","",_xlfn.XLOOKUP(N28,resources[Resource],resources[resourceType],""))</f>
        <v>fte</v>
      </c>
      <c r="L28" s="11" t="s">
        <v>30</v>
      </c>
      <c r="M28" s="11" t="s">
        <v>31</v>
      </c>
      <c r="N28" s="11" t="s">
        <v>85</v>
      </c>
      <c r="O28" s="12">
        <v>2</v>
      </c>
      <c r="P28" s="12">
        <f>IF($L28="","",$O28*(1+_xlfn.XLOOKUP(P$1,phases[Phase],phases[Multiplier])))</f>
        <v>2</v>
      </c>
      <c r="Q28" s="12">
        <f>IF($L28="","",$O28*(1+_xlfn.XLOOKUP(Q$1,phases[Phase],phases[Multiplier])))</f>
        <v>2.12</v>
      </c>
      <c r="R28" s="12">
        <f>IF($L28="","",$O28*(1+_xlfn.XLOOKUP(R$1,phases[Phase],phases[Multiplier])))</f>
        <v>2.4</v>
      </c>
      <c r="S28" s="12">
        <f>IF($L28="","",$O28*(1+_xlfn.XLOOKUP(S$1,phases[Phase],phases[Multiplier])))</f>
        <v>1.9</v>
      </c>
      <c r="XET28" t="str">
        <v>Travel</v>
      </c>
    </row>
    <row r="29" spans="1:19 16373:16374" x14ac:dyDescent="0.5">
      <c r="A29" s="16" t="str">
        <f t="shared" si="3"/>
        <v/>
      </c>
      <c r="B29" s="10"/>
      <c r="C29" s="1" t="str">
        <f t="shared" si="4"/>
        <v/>
      </c>
      <c r="D29" s="1" t="str" cm="1">
        <f t="array" ref="D29">IF(B29="","",COUNTA(_xlfn.UNIQUE(_xlfn._xlws.FILTER(N:N,L:L=B29))))</f>
        <v/>
      </c>
      <c r="E29" s="1" t="str" cm="1">
        <f t="array" ref="E29">IF(C29="","",SUM(_xlfn.UNIQUE(_xlfn._xlws.FILTER(O:O,(L:L=B29)*(K:K="fte")))))</f>
        <v/>
      </c>
      <c r="F29" s="40" t="str">
        <f>IF(B29="","",SUMIFS(enum!$T:$T,enum!$L:$L,$B29,enum!$G:$G,$B$2)/1000)</f>
        <v/>
      </c>
      <c r="G29" s="9" t="str">
        <f t="shared" si="0"/>
        <v>Hardware</v>
      </c>
      <c r="H29" s="9" t="str">
        <f t="shared" si="1"/>
        <v>On</v>
      </c>
      <c r="I29" s="9" t="b">
        <f>IF(L29="","",IFERROR(_xlfn.XMATCH(N29,resources[Resource])&gt;0,FALSE))</f>
        <v>1</v>
      </c>
      <c r="J29" s="9" t="str">
        <f>IF(M29="","",_xlfn.XLOOKUP(N29,resources[Resource],resources[expendType],""))</f>
        <v>Capex</v>
      </c>
      <c r="K29" s="9" t="str">
        <f>IF(N29="","",_xlfn.XLOOKUP(N29,resources[Resource],resources[resourceType],""))</f>
        <v>capital equipment</v>
      </c>
      <c r="L29" s="11" t="s">
        <v>30</v>
      </c>
      <c r="M29" s="11" t="s">
        <v>103</v>
      </c>
      <c r="N29" s="11" t="s">
        <v>97</v>
      </c>
      <c r="O29" s="12">
        <v>150000</v>
      </c>
      <c r="P29" s="12">
        <f>IF($L29="","",$O29*(1+_xlfn.XLOOKUP(P$1,phases[Phase],phases[Multiplier])))</f>
        <v>150000</v>
      </c>
      <c r="Q29" s="12">
        <f>IF($L29="","",$O29*(1+_xlfn.XLOOKUP(Q$1,phases[Phase],phases[Multiplier])))</f>
        <v>159000</v>
      </c>
      <c r="R29" s="12">
        <f>IF($L29="","",$O29*(1+_xlfn.XLOOKUP(R$1,phases[Phase],phases[Multiplier])))</f>
        <v>180000</v>
      </c>
      <c r="S29" s="12">
        <f>IF($L29="","",$O29*(1+_xlfn.XLOOKUP(S$1,phases[Phase],phases[Multiplier])))</f>
        <v>142500</v>
      </c>
      <c r="XET29" t="str">
        <v>UX Analyst</v>
      </c>
    </row>
    <row r="30" spans="1:19 16373:16374" x14ac:dyDescent="0.5">
      <c r="A30" s="16" t="str">
        <f t="shared" si="3"/>
        <v/>
      </c>
      <c r="B30" s="10"/>
      <c r="C30" s="1" t="str">
        <f t="shared" si="4"/>
        <v/>
      </c>
      <c r="D30" s="1" t="str" cm="1">
        <f t="array" ref="D30">IF(B30="","",COUNTA(_xlfn.UNIQUE(_xlfn._xlws.FILTER(N:N,L:L=B30))))</f>
        <v/>
      </c>
      <c r="E30" s="1" t="str" cm="1">
        <f t="array" ref="E30">IF(C30="","",SUM(_xlfn.UNIQUE(_xlfn._xlws.FILTER(O:O,(L:L=B30)*(K:K="fte")))))</f>
        <v/>
      </c>
      <c r="F30" s="40" t="str">
        <f>IF(B30="","",SUMIFS(enum!$T:$T,enum!$L:$L,$B30,enum!$G:$G,$B$2)/1000)</f>
        <v/>
      </c>
      <c r="G30" s="9" t="str">
        <f t="shared" si="0"/>
        <v>Hardware</v>
      </c>
      <c r="H30" s="9" t="str">
        <f t="shared" si="1"/>
        <v>On</v>
      </c>
      <c r="I30" s="9" t="b">
        <f>IF(L30="","",IFERROR(_xlfn.XMATCH(N30,resources[Resource])&gt;0,FALSE))</f>
        <v>1</v>
      </c>
      <c r="J30" s="9" t="str">
        <f>IF(M30="","",_xlfn.XLOOKUP(N30,resources[Resource],resources[expendType],""))</f>
        <v>Opex</v>
      </c>
      <c r="K30" s="9" t="str">
        <f>IF(N30="","",_xlfn.XLOOKUP(N30,resources[Resource],resources[resourceType],""))</f>
        <v>services</v>
      </c>
      <c r="L30" s="11" t="s">
        <v>30</v>
      </c>
      <c r="M30" s="11" t="s">
        <v>103</v>
      </c>
      <c r="N30" s="11" t="s">
        <v>98</v>
      </c>
      <c r="O30" s="12">
        <v>25000</v>
      </c>
      <c r="P30" s="12">
        <f>IF($L30="","",$O30*(1+_xlfn.XLOOKUP(P$1,phases[Phase],phases[Multiplier])))</f>
        <v>25000</v>
      </c>
      <c r="Q30" s="12">
        <f>IF($L30="","",$O30*(1+_xlfn.XLOOKUP(Q$1,phases[Phase],phases[Multiplier])))</f>
        <v>26500</v>
      </c>
      <c r="R30" s="12">
        <f>IF($L30="","",$O30*(1+_xlfn.XLOOKUP(R$1,phases[Phase],phases[Multiplier])))</f>
        <v>30000</v>
      </c>
      <c r="S30" s="12">
        <f>IF($L30="","",$O30*(1+_xlfn.XLOOKUP(S$1,phases[Phase],phases[Multiplier])))</f>
        <v>23750</v>
      </c>
      <c r="XET30" t="str">
        <v>UX Designer</v>
      </c>
    </row>
    <row r="31" spans="1:19 16373:16374" x14ac:dyDescent="0.5">
      <c r="A31" s="16" t="str">
        <f t="shared" si="3"/>
        <v/>
      </c>
      <c r="B31" s="10"/>
      <c r="C31" s="1" t="str">
        <f t="shared" si="4"/>
        <v/>
      </c>
      <c r="D31" s="1" t="str" cm="1">
        <f t="array" ref="D31">IF(B31="","",COUNTA(_xlfn.UNIQUE(_xlfn._xlws.FILTER(N:N,L:L=B31))))</f>
        <v/>
      </c>
      <c r="E31" s="1" t="str" cm="1">
        <f t="array" ref="E31">IF(C31="","",SUM(_xlfn.UNIQUE(_xlfn._xlws.FILTER(O:O,(L:L=B31)*(K:K="fte")))))</f>
        <v/>
      </c>
      <c r="F31" s="40" t="str">
        <f>IF(B31="","",SUMIFS(enum!$T:$T,enum!$L:$L,$B31,enum!$G:$G,$B$2)/1000)</f>
        <v/>
      </c>
      <c r="G31" s="9" t="str">
        <f t="shared" si="0"/>
        <v/>
      </c>
      <c r="H31" s="9" t="str">
        <f t="shared" si="1"/>
        <v/>
      </c>
      <c r="I31" s="9" t="str">
        <f>IF(L31="","",IFERROR(_xlfn.XMATCH(N31,resources[Resource])&gt;0,FALSE))</f>
        <v/>
      </c>
      <c r="J31" s="9" t="str">
        <f>IF(M31="","",_xlfn.XLOOKUP(N31,resources[Resource],resources[expendType],""))</f>
        <v/>
      </c>
      <c r="K31" s="9" t="str">
        <f>IF(N31="","",_xlfn.XLOOKUP(N31,resources[Resource],resources[resourceType],""))</f>
        <v/>
      </c>
      <c r="M31" s="11"/>
      <c r="N31" s="11"/>
      <c r="P31" s="12" t="str">
        <f>IF($L31="","",$O31*(1+_xlfn.XLOOKUP(P$1,phases[Phase],phases[Multiplier])))</f>
        <v/>
      </c>
      <c r="Q31" s="12" t="str">
        <f>IF($L31="","",$O31*(1+_xlfn.XLOOKUP(Q$1,phases[Phase],phases[Multiplier])))</f>
        <v/>
      </c>
      <c r="R31" s="12" t="str">
        <f>IF($L31="","",$O31*(1+_xlfn.XLOOKUP(R$1,phases[Phase],phases[Multiplier])))</f>
        <v/>
      </c>
      <c r="S31" s="12" t="str">
        <f>IF($L31="","",$O31*(1+_xlfn.XLOOKUP(S$1,phases[Phase],phases[Multiplier])))</f>
        <v/>
      </c>
    </row>
    <row r="32" spans="1:19 16373:16374" x14ac:dyDescent="0.5">
      <c r="A32" s="16" t="str">
        <f t="shared" si="3"/>
        <v/>
      </c>
      <c r="B32" s="10"/>
      <c r="C32" s="1" t="str">
        <f t="shared" si="4"/>
        <v/>
      </c>
      <c r="D32" s="1" t="str" cm="1">
        <f t="array" ref="D32">IF(B32="","",COUNTA(_xlfn.UNIQUE(_xlfn._xlws.FILTER(N:N,L:L=B32))))</f>
        <v/>
      </c>
      <c r="E32" s="1" t="str" cm="1">
        <f t="array" ref="E32">IF(C32="","",SUM(_xlfn.UNIQUE(_xlfn._xlws.FILTER(O:O,(L:L=B32)*(K:K="fte")))))</f>
        <v/>
      </c>
      <c r="F32" s="40" t="str">
        <f>IF(B32="","",SUMIFS(enum!$T:$T,enum!$L:$L,$B32,enum!$G:$G,$B$2)/1000)</f>
        <v/>
      </c>
      <c r="G32" s="9" t="str">
        <f t="shared" si="0"/>
        <v/>
      </c>
      <c r="H32" s="9" t="str">
        <f t="shared" si="1"/>
        <v/>
      </c>
      <c r="I32" s="9" t="str">
        <f>IF(L32="","",IFERROR(_xlfn.XMATCH(N32,resources[Resource])&gt;0,FALSE))</f>
        <v/>
      </c>
      <c r="J32" s="9" t="str">
        <f>IF(M32="","",_xlfn.XLOOKUP(N32,resources[Resource],resources[expendType],""))</f>
        <v/>
      </c>
      <c r="K32" s="9" t="str">
        <f>IF(N32="","",_xlfn.XLOOKUP(N32,resources[Resource],resources[resourceType],""))</f>
        <v/>
      </c>
      <c r="M32" s="11"/>
      <c r="N32" s="11"/>
      <c r="P32" s="12" t="str">
        <f>IF($L32="","",$O32*(1+_xlfn.XLOOKUP(P$1,phases[Phase],phases[Multiplier])))</f>
        <v/>
      </c>
      <c r="Q32" s="12" t="str">
        <f>IF($L32="","",$O32*(1+_xlfn.XLOOKUP(Q$1,phases[Phase],phases[Multiplier])))</f>
        <v/>
      </c>
      <c r="R32" s="12" t="str">
        <f>IF($L32="","",$O32*(1+_xlfn.XLOOKUP(R$1,phases[Phase],phases[Multiplier])))</f>
        <v/>
      </c>
      <c r="S32" s="12" t="str">
        <f>IF($L32="","",$O32*(1+_xlfn.XLOOKUP(S$1,phases[Phase],phases[Multiplier])))</f>
        <v/>
      </c>
    </row>
    <row r="33" spans="1:19" x14ac:dyDescent="0.5">
      <c r="A33" s="16" t="str">
        <f t="shared" si="3"/>
        <v/>
      </c>
      <c r="B33" s="10"/>
      <c r="C33" s="1" t="str">
        <f t="shared" si="4"/>
        <v/>
      </c>
      <c r="D33" s="1" t="str" cm="1">
        <f t="array" ref="D33">IF(B33="","",COUNTA(_xlfn.UNIQUE(_xlfn._xlws.FILTER(N:N,L:L=B33))))</f>
        <v/>
      </c>
      <c r="E33" s="1" t="str" cm="1">
        <f t="array" ref="E33">IF(C33="","",SUM(_xlfn.UNIQUE(_xlfn._xlws.FILTER(O:O,(L:L=B33)*(K:K="fte")))))</f>
        <v/>
      </c>
      <c r="F33" s="40" t="str">
        <f>IF(B33="","",SUMIFS(enum!$T:$T,enum!$L:$L,$B33,enum!$G:$G,$B$2)/1000)</f>
        <v/>
      </c>
      <c r="G33" s="9" t="str">
        <f t="shared" si="0"/>
        <v/>
      </c>
      <c r="H33" s="9" t="str">
        <f t="shared" si="1"/>
        <v/>
      </c>
      <c r="I33" s="9" t="str">
        <f>IF(L33="","",IFERROR(_xlfn.XMATCH(N33,resources[Resource])&gt;0,FALSE))</f>
        <v/>
      </c>
      <c r="J33" s="9" t="str">
        <f>IF(M33="","",_xlfn.XLOOKUP(N33,resources[Resource],resources[expendType],""))</f>
        <v/>
      </c>
      <c r="K33" s="9" t="str">
        <f>IF(N33="","",_xlfn.XLOOKUP(N33,resources[Resource],resources[resourceType],""))</f>
        <v/>
      </c>
      <c r="M33" s="11"/>
      <c r="N33" s="11"/>
      <c r="P33" s="12" t="str">
        <f>IF($L33="","",$O33*(1+_xlfn.XLOOKUP(P$1,phases[Phase],phases[Multiplier])))</f>
        <v/>
      </c>
      <c r="Q33" s="12" t="str">
        <f>IF($L33="","",$O33*(1+_xlfn.XLOOKUP(Q$1,phases[Phase],phases[Multiplier])))</f>
        <v/>
      </c>
      <c r="R33" s="12" t="str">
        <f>IF($L33="","",$O33*(1+_xlfn.XLOOKUP(R$1,phases[Phase],phases[Multiplier])))</f>
        <v/>
      </c>
      <c r="S33" s="12" t="str">
        <f>IF($L33="","",$O33*(1+_xlfn.XLOOKUP(S$1,phases[Phase],phases[Multiplier])))</f>
        <v/>
      </c>
    </row>
    <row r="34" spans="1:19" x14ac:dyDescent="0.5">
      <c r="A34" s="16" t="str">
        <f t="shared" si="3"/>
        <v/>
      </c>
      <c r="B34" s="10"/>
      <c r="C34" s="1" t="str">
        <f t="shared" si="4"/>
        <v/>
      </c>
      <c r="D34" s="1" t="str" cm="1">
        <f t="array" ref="D34">IF(B34="","",COUNTA(_xlfn.UNIQUE(_xlfn._xlws.FILTER(N:N,L:L=B34))))</f>
        <v/>
      </c>
      <c r="E34" s="1" t="str" cm="1">
        <f t="array" ref="E34">IF(C34="","",SUM(_xlfn.UNIQUE(_xlfn._xlws.FILTER(O:O,(L:L=B34)*(K:K="fte")))))</f>
        <v/>
      </c>
      <c r="F34" s="40" t="str">
        <f>IF(B34="","",SUMIFS(enum!$T:$T,enum!$L:$L,$B34,enum!$G:$G,$B$2)/1000)</f>
        <v/>
      </c>
      <c r="G34" s="9" t="str">
        <f t="shared" si="0"/>
        <v/>
      </c>
      <c r="H34" s="9" t="str">
        <f t="shared" si="1"/>
        <v/>
      </c>
      <c r="I34" s="9" t="str">
        <f>IF(L34="","",IFERROR(_xlfn.XMATCH(N34,resources[Resource])&gt;0,FALSE))</f>
        <v/>
      </c>
      <c r="J34" s="9" t="str">
        <f>IF(M34="","",_xlfn.XLOOKUP(N34,resources[Resource],resources[expendType],""))</f>
        <v/>
      </c>
      <c r="K34" s="9" t="str">
        <f>IF(N34="","",_xlfn.XLOOKUP(N34,resources[Resource],resources[resourceType],""))</f>
        <v/>
      </c>
      <c r="M34" s="11"/>
      <c r="N34" s="11"/>
      <c r="P34" s="12" t="str">
        <f>IF($L34="","",$O34*(1+_xlfn.XLOOKUP(P$1,phases[Phase],phases[Multiplier])))</f>
        <v/>
      </c>
      <c r="Q34" s="12" t="str">
        <f>IF($L34="","",$O34*(1+_xlfn.XLOOKUP(Q$1,phases[Phase],phases[Multiplier])))</f>
        <v/>
      </c>
      <c r="R34" s="12" t="str">
        <f>IF($L34="","",$O34*(1+_xlfn.XLOOKUP(R$1,phases[Phase],phases[Multiplier])))</f>
        <v/>
      </c>
      <c r="S34" s="12" t="str">
        <f>IF($L34="","",$O34*(1+_xlfn.XLOOKUP(S$1,phases[Phase],phases[Multiplier])))</f>
        <v/>
      </c>
    </row>
    <row r="35" spans="1:19" x14ac:dyDescent="0.5">
      <c r="A35" s="16" t="str">
        <f t="shared" si="3"/>
        <v/>
      </c>
      <c r="B35" s="10"/>
      <c r="C35" s="1" t="str">
        <f t="shared" si="4"/>
        <v/>
      </c>
      <c r="D35" s="1" t="str" cm="1">
        <f t="array" ref="D35">IF(B35="","",COUNTA(_xlfn.UNIQUE(_xlfn._xlws.FILTER(N:N,L:L=B35))))</f>
        <v/>
      </c>
      <c r="E35" s="1" t="str" cm="1">
        <f t="array" ref="E35">IF(C35="","",SUM(_xlfn.UNIQUE(_xlfn._xlws.FILTER(O:O,(L:L=B35)*(K:K="fte")))))</f>
        <v/>
      </c>
      <c r="F35" s="40" t="str">
        <f>IF(B35="","",SUMIFS(enum!$T:$T,enum!$L:$L,$B35,enum!$G:$G,$B$2)/1000)</f>
        <v/>
      </c>
      <c r="G35" s="9" t="str">
        <f t="shared" si="0"/>
        <v/>
      </c>
      <c r="H35" s="9" t="str">
        <f t="shared" si="1"/>
        <v/>
      </c>
      <c r="I35" s="9" t="str">
        <f>IF(L35="","",IFERROR(_xlfn.XMATCH(N35,resources[Resource])&gt;0,FALSE))</f>
        <v/>
      </c>
      <c r="J35" s="9" t="str">
        <f>IF(M35="","",_xlfn.XLOOKUP(N35,resources[Resource],resources[expendType],""))</f>
        <v/>
      </c>
      <c r="K35" s="9" t="str">
        <f>IF(N35="","",_xlfn.XLOOKUP(N35,resources[Resource],resources[resourceType],""))</f>
        <v/>
      </c>
      <c r="M35" s="11"/>
      <c r="N35" s="11"/>
      <c r="P35" s="12" t="str">
        <f>IF($L35="","",$O35*(1+_xlfn.XLOOKUP(P$1,phases[Phase],phases[Multiplier])))</f>
        <v/>
      </c>
      <c r="Q35" s="12" t="str">
        <f>IF($L35="","",$O35*(1+_xlfn.XLOOKUP(Q$1,phases[Phase],phases[Multiplier])))</f>
        <v/>
      </c>
      <c r="R35" s="12" t="str">
        <f>IF($L35="","",$O35*(1+_xlfn.XLOOKUP(R$1,phases[Phase],phases[Multiplier])))</f>
        <v/>
      </c>
      <c r="S35" s="12" t="str">
        <f>IF($L35="","",$O35*(1+_xlfn.XLOOKUP(S$1,phases[Phase],phases[Multiplier])))</f>
        <v/>
      </c>
    </row>
    <row r="36" spans="1:19" x14ac:dyDescent="0.5">
      <c r="A36" s="16" t="str">
        <f t="shared" si="3"/>
        <v/>
      </c>
      <c r="B36" s="10"/>
      <c r="C36" s="1" t="str">
        <f t="shared" si="4"/>
        <v/>
      </c>
      <c r="D36" s="1" t="str" cm="1">
        <f t="array" ref="D36">IF(B36="","",COUNTA(_xlfn.UNIQUE(_xlfn._xlws.FILTER(N:N,L:L=B36))))</f>
        <v/>
      </c>
      <c r="E36" s="1" t="str" cm="1">
        <f t="array" ref="E36">IF(C36="","",SUM(_xlfn.UNIQUE(_xlfn._xlws.FILTER(O:O,(L:L=B36)*(K:K="fte")))))</f>
        <v/>
      </c>
      <c r="F36" s="40" t="str">
        <f>IF(B36="","",SUMIFS(enum!$T:$T,enum!$L:$L,$B36,enum!$G:$G,$B$2)/1000)</f>
        <v/>
      </c>
      <c r="G36" s="9" t="str">
        <f t="shared" si="0"/>
        <v/>
      </c>
      <c r="H36" s="9" t="str">
        <f t="shared" si="1"/>
        <v/>
      </c>
      <c r="I36" s="9" t="str">
        <f>IF(L36="","",IFERROR(_xlfn.XMATCH(N36,resources[Resource])&gt;0,FALSE))</f>
        <v/>
      </c>
      <c r="J36" s="9" t="str">
        <f>IF(M36="","",_xlfn.XLOOKUP(N36,resources[Resource],resources[expendType],""))</f>
        <v/>
      </c>
      <c r="K36" s="9" t="str">
        <f>IF(N36="","",_xlfn.XLOOKUP(N36,resources[Resource],resources[resourceType],""))</f>
        <v/>
      </c>
      <c r="M36" s="11"/>
      <c r="N36" s="11"/>
      <c r="P36" s="12" t="str">
        <f>IF($L36="","",$O36*(1+_xlfn.XLOOKUP(P$1,phases[Phase],phases[Multiplier])))</f>
        <v/>
      </c>
      <c r="Q36" s="12" t="str">
        <f>IF($L36="","",$O36*(1+_xlfn.XLOOKUP(Q$1,phases[Phase],phases[Multiplier])))</f>
        <v/>
      </c>
      <c r="R36" s="12" t="str">
        <f>IF($L36="","",$O36*(1+_xlfn.XLOOKUP(R$1,phases[Phase],phases[Multiplier])))</f>
        <v/>
      </c>
      <c r="S36" s="12" t="str">
        <f>IF($L36="","",$O36*(1+_xlfn.XLOOKUP(S$1,phases[Phase],phases[Multiplier])))</f>
        <v/>
      </c>
    </row>
    <row r="37" spans="1:19" x14ac:dyDescent="0.5">
      <c r="A37" s="16" t="str">
        <f t="shared" si="3"/>
        <v/>
      </c>
      <c r="B37" s="10"/>
      <c r="C37" s="1" t="str">
        <f t="shared" si="4"/>
        <v/>
      </c>
      <c r="D37" s="1" t="str" cm="1">
        <f t="array" ref="D37">IF(B37="","",COUNTA(_xlfn.UNIQUE(_xlfn._xlws.FILTER(N:N,L:L=B37))))</f>
        <v/>
      </c>
      <c r="E37" s="1" t="str" cm="1">
        <f t="array" ref="E37">IF(C37="","",SUM(_xlfn.UNIQUE(_xlfn._xlws.FILTER(O:O,(L:L=B37)*(K:K="fte")))))</f>
        <v/>
      </c>
      <c r="F37" s="40" t="str">
        <f>IF(B37="","",SUMIFS(enum!$T:$T,enum!$L:$L,$B37,enum!$G:$G,$B$2)/1000)</f>
        <v/>
      </c>
      <c r="G37" s="9" t="str">
        <f t="shared" si="0"/>
        <v/>
      </c>
      <c r="H37" s="9" t="str">
        <f t="shared" si="1"/>
        <v/>
      </c>
      <c r="I37" s="9" t="str">
        <f>IF(L37="","",IFERROR(_xlfn.XMATCH(N37,resources[Resource])&gt;0,FALSE))</f>
        <v/>
      </c>
      <c r="J37" s="9" t="str">
        <f>IF(M37="","",_xlfn.XLOOKUP(N37,resources[Resource],resources[expendType],""))</f>
        <v/>
      </c>
      <c r="K37" s="9" t="str">
        <f>IF(N37="","",_xlfn.XLOOKUP(N37,resources[Resource],resources[resourceType],""))</f>
        <v/>
      </c>
      <c r="M37" s="11"/>
      <c r="N37" s="11"/>
      <c r="P37" s="12" t="str">
        <f>IF($L37="","",$O37*(1+_xlfn.XLOOKUP(P$1,phases[Phase],phases[Multiplier])))</f>
        <v/>
      </c>
      <c r="Q37" s="12" t="str">
        <f>IF($L37="","",$O37*(1+_xlfn.XLOOKUP(Q$1,phases[Phase],phases[Multiplier])))</f>
        <v/>
      </c>
      <c r="R37" s="12" t="str">
        <f>IF($L37="","",$O37*(1+_xlfn.XLOOKUP(R$1,phases[Phase],phases[Multiplier])))</f>
        <v/>
      </c>
      <c r="S37" s="12" t="str">
        <f>IF($L37="","",$O37*(1+_xlfn.XLOOKUP(S$1,phases[Phase],phases[Multiplier])))</f>
        <v/>
      </c>
    </row>
    <row r="38" spans="1:19" x14ac:dyDescent="0.5">
      <c r="A38" s="16" t="str">
        <f t="shared" si="3"/>
        <v/>
      </c>
      <c r="B38" s="10"/>
      <c r="C38" s="1" t="str">
        <f t="shared" si="4"/>
        <v/>
      </c>
      <c r="D38" s="1" t="str" cm="1">
        <f t="array" ref="D38">IF(B38="","",COUNTA(_xlfn.UNIQUE(_xlfn._xlws.FILTER(N:N,L:L=B38))))</f>
        <v/>
      </c>
      <c r="E38" s="1" t="str" cm="1">
        <f t="array" ref="E38">IF(C38="","",SUM(_xlfn.UNIQUE(_xlfn._xlws.FILTER(O:O,(L:L=B38)*(K:K="fte")))))</f>
        <v/>
      </c>
      <c r="F38" s="40" t="str">
        <f>IF(B38="","",SUMIFS(enum!$T:$T,enum!$L:$L,$B38,enum!$G:$G,$B$2)/1000)</f>
        <v/>
      </c>
      <c r="G38" s="9" t="str">
        <f t="shared" si="0"/>
        <v/>
      </c>
      <c r="H38" s="9" t="str">
        <f t="shared" si="1"/>
        <v/>
      </c>
      <c r="I38" s="9" t="str">
        <f>IF(L38="","",IFERROR(_xlfn.XMATCH(N38,resources[Resource])&gt;0,FALSE))</f>
        <v/>
      </c>
      <c r="J38" s="9" t="str">
        <f>IF(M38="","",_xlfn.XLOOKUP(N38,resources[Resource],resources[expendType],""))</f>
        <v/>
      </c>
      <c r="K38" s="9" t="str">
        <f>IF(N38="","",_xlfn.XLOOKUP(N38,resources[Resource],resources[resourceType],""))</f>
        <v/>
      </c>
      <c r="M38" s="11"/>
      <c r="N38" s="11"/>
      <c r="P38" s="12" t="str">
        <f>IF($L38="","",$O38*(1+_xlfn.XLOOKUP(P$1,phases[Phase],phases[Multiplier])))</f>
        <v/>
      </c>
      <c r="Q38" s="12" t="str">
        <f>IF($L38="","",$O38*(1+_xlfn.XLOOKUP(Q$1,phases[Phase],phases[Multiplier])))</f>
        <v/>
      </c>
      <c r="R38" s="12" t="str">
        <f>IF($L38="","",$O38*(1+_xlfn.XLOOKUP(R$1,phases[Phase],phases[Multiplier])))</f>
        <v/>
      </c>
      <c r="S38" s="12" t="str">
        <f>IF($L38="","",$O38*(1+_xlfn.XLOOKUP(S$1,phases[Phase],phases[Multiplier])))</f>
        <v/>
      </c>
    </row>
    <row r="39" spans="1:19" x14ac:dyDescent="0.5">
      <c r="A39" s="16" t="str">
        <f t="shared" si="3"/>
        <v/>
      </c>
      <c r="B39" s="10"/>
      <c r="C39" s="1" t="str">
        <f t="shared" si="4"/>
        <v/>
      </c>
      <c r="D39" s="1" t="str" cm="1">
        <f t="array" ref="D39">IF(B39="","",COUNTA(_xlfn.UNIQUE(_xlfn._xlws.FILTER(N:N,L:L=B39))))</f>
        <v/>
      </c>
      <c r="E39" s="1" t="str" cm="1">
        <f t="array" ref="E39">IF(C39="","",SUM(_xlfn.UNIQUE(_xlfn._xlws.FILTER(O:O,(L:L=B39)*(K:K="fte")))))</f>
        <v/>
      </c>
      <c r="F39" s="40" t="str">
        <f>IF(B39="","",SUMIFS(enum!$T:$T,enum!$L:$L,$B39,enum!$G:$G,$B$2)/1000)</f>
        <v/>
      </c>
      <c r="G39" s="9" t="str">
        <f t="shared" si="0"/>
        <v/>
      </c>
      <c r="H39" s="9" t="str">
        <f t="shared" si="1"/>
        <v/>
      </c>
      <c r="I39" s="9" t="str">
        <f>IF(L39="","",IFERROR(_xlfn.XMATCH(N39,resources[Resource])&gt;0,FALSE))</f>
        <v/>
      </c>
      <c r="J39" s="9" t="str">
        <f>IF(M39="","",_xlfn.XLOOKUP(N39,resources[Resource],resources[expendType],""))</f>
        <v/>
      </c>
      <c r="K39" s="9" t="str">
        <f>IF(N39="","",_xlfn.XLOOKUP(N39,resources[Resource],resources[resourceType],""))</f>
        <v/>
      </c>
      <c r="M39" s="11"/>
      <c r="N39" s="11"/>
      <c r="P39" s="12" t="str">
        <f>IF($L39="","",$O39*(1+_xlfn.XLOOKUP(P$1,phases[Phase],phases[Multiplier])))</f>
        <v/>
      </c>
      <c r="Q39" s="12" t="str">
        <f>IF($L39="","",$O39*(1+_xlfn.XLOOKUP(Q$1,phases[Phase],phases[Multiplier])))</f>
        <v/>
      </c>
      <c r="R39" s="12" t="str">
        <f>IF($L39="","",$O39*(1+_xlfn.XLOOKUP(R$1,phases[Phase],phases[Multiplier])))</f>
        <v/>
      </c>
      <c r="S39" s="12" t="str">
        <f>IF($L39="","",$O39*(1+_xlfn.XLOOKUP(S$1,phases[Phase],phases[Multiplier])))</f>
        <v/>
      </c>
    </row>
    <row r="40" spans="1:19" x14ac:dyDescent="0.5">
      <c r="A40" s="16" t="str">
        <f t="shared" si="3"/>
        <v/>
      </c>
      <c r="B40" s="10"/>
      <c r="C40" s="1" t="str">
        <f t="shared" si="4"/>
        <v/>
      </c>
      <c r="D40" s="1" t="str" cm="1">
        <f t="array" ref="D40">IF(B40="","",COUNTA(_xlfn.UNIQUE(_xlfn._xlws.FILTER(N:N,L:L=B40))))</f>
        <v/>
      </c>
      <c r="E40" s="1" t="str" cm="1">
        <f t="array" ref="E40">IF(C40="","",SUM(_xlfn.UNIQUE(_xlfn._xlws.FILTER(O:O,(L:L=B40)*(K:K="fte")))))</f>
        <v/>
      </c>
      <c r="F40" s="40" t="str">
        <f>IF(B40="","",SUMIFS(enum!$T:$T,enum!$L:$L,$B40,enum!$G:$G,$B$2)/1000)</f>
        <v/>
      </c>
      <c r="G40" s="9" t="str">
        <f t="shared" si="0"/>
        <v/>
      </c>
      <c r="H40" s="9" t="str">
        <f t="shared" si="1"/>
        <v/>
      </c>
      <c r="I40" s="9" t="str">
        <f>IF(L40="","",IFERROR(_xlfn.XMATCH(N40,resources[Resource])&gt;0,FALSE))</f>
        <v/>
      </c>
      <c r="J40" s="9" t="str">
        <f>IF(M40="","",_xlfn.XLOOKUP(N40,resources[Resource],resources[expendType],""))</f>
        <v/>
      </c>
      <c r="K40" s="9" t="str">
        <f>IF(N40="","",_xlfn.XLOOKUP(N40,resources[Resource],resources[resourceType],""))</f>
        <v/>
      </c>
      <c r="M40" s="11"/>
      <c r="N40" s="11"/>
      <c r="P40" s="12" t="str">
        <f>IF($L40="","",$O40*(1+_xlfn.XLOOKUP(P$1,phases[Phase],phases[Multiplier])))</f>
        <v/>
      </c>
      <c r="Q40" s="12" t="str">
        <f>IF($L40="","",$O40*(1+_xlfn.XLOOKUP(Q$1,phases[Phase],phases[Multiplier])))</f>
        <v/>
      </c>
      <c r="R40" s="12" t="str">
        <f>IF($L40="","",$O40*(1+_xlfn.XLOOKUP(R$1,phases[Phase],phases[Multiplier])))</f>
        <v/>
      </c>
      <c r="S40" s="12" t="str">
        <f>IF($L40="","",$O40*(1+_xlfn.XLOOKUP(S$1,phases[Phase],phases[Multiplier])))</f>
        <v/>
      </c>
    </row>
    <row r="41" spans="1:19" x14ac:dyDescent="0.5">
      <c r="A41" s="16" t="str">
        <f t="shared" si="3"/>
        <v/>
      </c>
      <c r="B41" s="10"/>
      <c r="C41" s="1" t="str">
        <f t="shared" si="4"/>
        <v/>
      </c>
      <c r="D41" s="1" t="str" cm="1">
        <f t="array" ref="D41">IF(B41="","",COUNTA(_xlfn.UNIQUE(_xlfn._xlws.FILTER(N:N,L:L=B41))))</f>
        <v/>
      </c>
      <c r="E41" s="1" t="str" cm="1">
        <f t="array" ref="E41">IF(C41="","",SUM(_xlfn.UNIQUE(_xlfn._xlws.FILTER(O:O,(L:L=B41)*(K:K="fte")))))</f>
        <v/>
      </c>
      <c r="F41" s="40" t="str">
        <f>IF(B41="","",SUMIFS(enum!$T:$T,enum!$L:$L,$B41,enum!$G:$G,$B$2)/1000)</f>
        <v/>
      </c>
      <c r="G41" s="9" t="str">
        <f t="shared" si="0"/>
        <v/>
      </c>
      <c r="H41" s="9" t="str">
        <f t="shared" si="1"/>
        <v/>
      </c>
      <c r="I41" s="9" t="str">
        <f>IF(L41="","",IFERROR(_xlfn.XMATCH(N41,resources[Resource])&gt;0,FALSE))</f>
        <v/>
      </c>
      <c r="J41" s="9" t="str">
        <f>IF(M41="","",_xlfn.XLOOKUP(N41,resources[Resource],resources[expendType],""))</f>
        <v/>
      </c>
      <c r="K41" s="9" t="str">
        <f>IF(N41="","",_xlfn.XLOOKUP(N41,resources[Resource],resources[resourceType],""))</f>
        <v/>
      </c>
      <c r="M41" s="11"/>
      <c r="N41" s="11"/>
      <c r="P41" s="12" t="str">
        <f>IF($L41="","",$O41*(1+_xlfn.XLOOKUP(P$1,phases[Phase],phases[Multiplier])))</f>
        <v/>
      </c>
      <c r="Q41" s="12" t="str">
        <f>IF($L41="","",$O41*(1+_xlfn.XLOOKUP(Q$1,phases[Phase],phases[Multiplier])))</f>
        <v/>
      </c>
      <c r="R41" s="12" t="str">
        <f>IF($L41="","",$O41*(1+_xlfn.XLOOKUP(R$1,phases[Phase],phases[Multiplier])))</f>
        <v/>
      </c>
      <c r="S41" s="12" t="str">
        <f>IF($L41="","",$O41*(1+_xlfn.XLOOKUP(S$1,phases[Phase],phases[Multiplier])))</f>
        <v/>
      </c>
    </row>
    <row r="42" spans="1:19" x14ac:dyDescent="0.5">
      <c r="A42" s="16" t="str">
        <f t="shared" si="3"/>
        <v/>
      </c>
      <c r="B42" s="10"/>
      <c r="C42" s="1" t="str">
        <f t="shared" si="4"/>
        <v/>
      </c>
      <c r="D42" s="1" t="str" cm="1">
        <f t="array" ref="D42">IF(B42="","",COUNTA(_xlfn.UNIQUE(_xlfn._xlws.FILTER(N:N,L:L=B42))))</f>
        <v/>
      </c>
      <c r="E42" s="1" t="str" cm="1">
        <f t="array" ref="E42">IF(C42="","",SUM(_xlfn.UNIQUE(_xlfn._xlws.FILTER(O:O,(L:L=B42)*(K:K="fte")))))</f>
        <v/>
      </c>
      <c r="F42" s="40" t="str">
        <f>IF(B42="","",SUMIFS(enum!$T:$T,enum!$L:$L,$B42,enum!$G:$G,$B$2)/1000)</f>
        <v/>
      </c>
      <c r="G42" s="9" t="str">
        <f t="shared" si="0"/>
        <v/>
      </c>
      <c r="H42" s="9" t="str">
        <f t="shared" si="1"/>
        <v/>
      </c>
      <c r="I42" s="9" t="str">
        <f>IF(L42="","",IFERROR(_xlfn.XMATCH(N42,resources[Resource])&gt;0,FALSE))</f>
        <v/>
      </c>
      <c r="J42" s="9" t="str">
        <f>IF(M42="","",_xlfn.XLOOKUP(N42,resources[Resource],resources[expendType],""))</f>
        <v/>
      </c>
      <c r="K42" s="9" t="str">
        <f>IF(N42="","",_xlfn.XLOOKUP(N42,resources[Resource],resources[resourceType],""))</f>
        <v/>
      </c>
      <c r="M42" s="11"/>
      <c r="N42" s="11"/>
      <c r="P42" s="12" t="str">
        <f>IF($L42="","",$O42*(1+_xlfn.XLOOKUP(P$1,phases[Phase],phases[Multiplier])))</f>
        <v/>
      </c>
      <c r="Q42" s="12" t="str">
        <f>IF($L42="","",$O42*(1+_xlfn.XLOOKUP(Q$1,phases[Phase],phases[Multiplier])))</f>
        <v/>
      </c>
      <c r="R42" s="12" t="str">
        <f>IF($L42="","",$O42*(1+_xlfn.XLOOKUP(R$1,phases[Phase],phases[Multiplier])))</f>
        <v/>
      </c>
      <c r="S42" s="12" t="str">
        <f>IF($L42="","",$O42*(1+_xlfn.XLOOKUP(S$1,phases[Phase],phases[Multiplier])))</f>
        <v/>
      </c>
    </row>
    <row r="43" spans="1:19" x14ac:dyDescent="0.5">
      <c r="A43" s="16" t="str">
        <f t="shared" si="3"/>
        <v/>
      </c>
      <c r="B43" s="10"/>
      <c r="C43" s="1" t="str">
        <f t="shared" si="4"/>
        <v/>
      </c>
      <c r="D43" s="1" t="str" cm="1">
        <f t="array" ref="D43">IF(B43="","",COUNTA(_xlfn.UNIQUE(_xlfn._xlws.FILTER(N:N,L:L=B43))))</f>
        <v/>
      </c>
      <c r="E43" s="1" t="str" cm="1">
        <f t="array" ref="E43">IF(C43="","",SUM(_xlfn.UNIQUE(_xlfn._xlws.FILTER(O:O,(L:L=B43)*(K:K="fte")))))</f>
        <v/>
      </c>
      <c r="F43" s="40" t="str">
        <f>IF(B43="","",SUMIFS(enum!$T:$T,enum!$L:$L,$B43,enum!$G:$G,$B$2)/1000)</f>
        <v/>
      </c>
      <c r="G43" s="9" t="str">
        <f t="shared" si="0"/>
        <v/>
      </c>
      <c r="H43" s="9" t="str">
        <f t="shared" si="1"/>
        <v/>
      </c>
      <c r="I43" s="9" t="str">
        <f>IF(L43="","",IFERROR(_xlfn.XMATCH(N43,resources[Resource])&gt;0,FALSE))</f>
        <v/>
      </c>
      <c r="J43" s="9" t="str">
        <f>IF(M43="","",_xlfn.XLOOKUP(N43,resources[Resource],resources[expendType],""))</f>
        <v/>
      </c>
      <c r="K43" s="9" t="str">
        <f>IF(N43="","",_xlfn.XLOOKUP(N43,resources[Resource],resources[resourceType],""))</f>
        <v/>
      </c>
      <c r="M43" s="11"/>
      <c r="N43" s="11"/>
      <c r="P43" s="12" t="str">
        <f>IF($L43="","",$O43*(1+_xlfn.XLOOKUP(P$1,phases[Phase],phases[Multiplier])))</f>
        <v/>
      </c>
      <c r="Q43" s="12" t="str">
        <f>IF($L43="","",$O43*(1+_xlfn.XLOOKUP(Q$1,phases[Phase],phases[Multiplier])))</f>
        <v/>
      </c>
      <c r="R43" s="12" t="str">
        <f>IF($L43="","",$O43*(1+_xlfn.XLOOKUP(R$1,phases[Phase],phases[Multiplier])))</f>
        <v/>
      </c>
      <c r="S43" s="12" t="str">
        <f>IF($L43="","",$O43*(1+_xlfn.XLOOKUP(S$1,phases[Phase],phases[Multiplier])))</f>
        <v/>
      </c>
    </row>
    <row r="44" spans="1:19" x14ac:dyDescent="0.5">
      <c r="A44" s="16" t="str">
        <f t="shared" si="3"/>
        <v/>
      </c>
      <c r="B44" s="10"/>
      <c r="C44" s="1" t="str">
        <f t="shared" si="4"/>
        <v/>
      </c>
      <c r="D44" s="1" t="str" cm="1">
        <f t="array" ref="D44">IF(B44="","",COUNTA(_xlfn.UNIQUE(_xlfn._xlws.FILTER(N:N,L:L=B44))))</f>
        <v/>
      </c>
      <c r="E44" s="1" t="str" cm="1">
        <f t="array" ref="E44">IF(C44="","",SUM(_xlfn.UNIQUE(_xlfn._xlws.FILTER(O:O,(L:L=B44)*(K:K="fte")))))</f>
        <v/>
      </c>
      <c r="F44" s="40" t="str">
        <f>IF(B44="","",SUMIFS(enum!$T:$T,enum!$L:$L,$B44,enum!$G:$G,$B$2)/1000)</f>
        <v/>
      </c>
      <c r="G44" s="9" t="str">
        <f t="shared" si="0"/>
        <v/>
      </c>
      <c r="H44" s="9" t="str">
        <f t="shared" si="1"/>
        <v/>
      </c>
      <c r="I44" s="9" t="str">
        <f>IF(L44="","",IFERROR(_xlfn.XMATCH(N44,resources[Resource])&gt;0,FALSE))</f>
        <v/>
      </c>
      <c r="J44" s="9" t="str">
        <f>IF(M44="","",_xlfn.XLOOKUP(N44,resources[Resource],resources[expendType],""))</f>
        <v/>
      </c>
      <c r="K44" s="9" t="str">
        <f>IF(N44="","",_xlfn.XLOOKUP(N44,resources[Resource],resources[resourceType],""))</f>
        <v/>
      </c>
      <c r="M44" s="11"/>
      <c r="N44" s="11"/>
      <c r="P44" s="12" t="str">
        <f>IF($L44="","",$O44*(1+_xlfn.XLOOKUP(P$1,phases[Phase],phases[Multiplier])))</f>
        <v/>
      </c>
      <c r="Q44" s="12" t="str">
        <f>IF($L44="","",$O44*(1+_xlfn.XLOOKUP(Q$1,phases[Phase],phases[Multiplier])))</f>
        <v/>
      </c>
      <c r="R44" s="12" t="str">
        <f>IF($L44="","",$O44*(1+_xlfn.XLOOKUP(R$1,phases[Phase],phases[Multiplier])))</f>
        <v/>
      </c>
      <c r="S44" s="12" t="str">
        <f>IF($L44="","",$O44*(1+_xlfn.XLOOKUP(S$1,phases[Phase],phases[Multiplier])))</f>
        <v/>
      </c>
    </row>
    <row r="45" spans="1:19" x14ac:dyDescent="0.5">
      <c r="A45" s="16" t="str">
        <f t="shared" si="3"/>
        <v/>
      </c>
      <c r="B45" s="10"/>
      <c r="C45" s="1" t="str">
        <f t="shared" si="4"/>
        <v/>
      </c>
      <c r="D45" s="1" t="str" cm="1">
        <f t="array" ref="D45">IF(B45="","",COUNTA(_xlfn.UNIQUE(_xlfn._xlws.FILTER(N:N,L:L=B45))))</f>
        <v/>
      </c>
      <c r="E45" s="1" t="str" cm="1">
        <f t="array" ref="E45">IF(C45="","",SUM(_xlfn.UNIQUE(_xlfn._xlws.FILTER(O:O,(L:L=B45)*(K:K="fte")))))</f>
        <v/>
      </c>
      <c r="F45" s="40" t="str">
        <f>IF(B45="","",SUMIFS(enum!$T:$T,enum!$L:$L,$B45,enum!$G:$G,$B$2)/1000)</f>
        <v/>
      </c>
      <c r="G45" s="9" t="str">
        <f t="shared" si="0"/>
        <v/>
      </c>
      <c r="H45" s="9" t="str">
        <f t="shared" si="1"/>
        <v/>
      </c>
      <c r="I45" s="9" t="str">
        <f>IF(L45="","",IFERROR(_xlfn.XMATCH(N45,resources[Resource])&gt;0,FALSE))</f>
        <v/>
      </c>
      <c r="J45" s="9" t="str">
        <f>IF(M45="","",_xlfn.XLOOKUP(N45,resources[Resource],resources[expendType],""))</f>
        <v/>
      </c>
      <c r="K45" s="9" t="str">
        <f>IF(N45="","",_xlfn.XLOOKUP(N45,resources[Resource],resources[resourceType],""))</f>
        <v/>
      </c>
      <c r="M45" s="11"/>
      <c r="N45" s="11"/>
      <c r="P45" s="12" t="str">
        <f>IF($L45="","",$O45*(1+_xlfn.XLOOKUP(P$1,phases[Phase],phases[Multiplier])))</f>
        <v/>
      </c>
      <c r="Q45" s="12" t="str">
        <f>IF($L45="","",$O45*(1+_xlfn.XLOOKUP(Q$1,phases[Phase],phases[Multiplier])))</f>
        <v/>
      </c>
      <c r="R45" s="12" t="str">
        <f>IF($L45="","",$O45*(1+_xlfn.XLOOKUP(R$1,phases[Phase],phases[Multiplier])))</f>
        <v/>
      </c>
      <c r="S45" s="12" t="str">
        <f>IF($L45="","",$O45*(1+_xlfn.XLOOKUP(S$1,phases[Phase],phases[Multiplier])))</f>
        <v/>
      </c>
    </row>
    <row r="46" spans="1:19" x14ac:dyDescent="0.5">
      <c r="A46" s="16" t="str">
        <f t="shared" si="3"/>
        <v/>
      </c>
      <c r="B46" s="10"/>
      <c r="C46" s="1" t="str">
        <f t="shared" si="4"/>
        <v/>
      </c>
      <c r="D46" s="1" t="str" cm="1">
        <f t="array" ref="D46">IF(B46="","",COUNTA(_xlfn.UNIQUE(_xlfn._xlws.FILTER(N:N,L:L=B46))))</f>
        <v/>
      </c>
      <c r="E46" s="1" t="str" cm="1">
        <f t="array" ref="E46">IF(C46="","",SUM(_xlfn.UNIQUE(_xlfn._xlws.FILTER(O:O,(L:L=B46)*(K:K="fte")))))</f>
        <v/>
      </c>
      <c r="F46" s="40" t="str">
        <f>IF(B46="","",SUMIFS(enum!$T:$T,enum!$L:$L,$B46,enum!$G:$G,$B$2)/1000)</f>
        <v/>
      </c>
      <c r="G46" s="9" t="str">
        <f t="shared" si="0"/>
        <v/>
      </c>
      <c r="H46" s="9" t="str">
        <f t="shared" si="1"/>
        <v/>
      </c>
      <c r="I46" s="9" t="str">
        <f>IF(L46="","",IFERROR(_xlfn.XMATCH(N46,resources[Resource])&gt;0,FALSE))</f>
        <v/>
      </c>
      <c r="J46" s="9" t="str">
        <f>IF(M46="","",_xlfn.XLOOKUP(N46,resources[Resource],resources[expendType],""))</f>
        <v/>
      </c>
      <c r="K46" s="9" t="str">
        <f>IF(N46="","",_xlfn.XLOOKUP(N46,resources[Resource],resources[resourceType],""))</f>
        <v/>
      </c>
      <c r="M46" s="11"/>
      <c r="N46" s="11"/>
      <c r="P46" s="12" t="str">
        <f>IF($L46="","",$O46*(1+_xlfn.XLOOKUP(P$1,phases[Phase],phases[Multiplier])))</f>
        <v/>
      </c>
      <c r="Q46" s="12" t="str">
        <f>IF($L46="","",$O46*(1+_xlfn.XLOOKUP(Q$1,phases[Phase],phases[Multiplier])))</f>
        <v/>
      </c>
      <c r="R46" s="12" t="str">
        <f>IF($L46="","",$O46*(1+_xlfn.XLOOKUP(R$1,phases[Phase],phases[Multiplier])))</f>
        <v/>
      </c>
      <c r="S46" s="12" t="str">
        <f>IF($L46="","",$O46*(1+_xlfn.XLOOKUP(S$1,phases[Phase],phases[Multiplier])))</f>
        <v/>
      </c>
    </row>
    <row r="47" spans="1:19" x14ac:dyDescent="0.5">
      <c r="A47" s="16" t="str">
        <f t="shared" si="3"/>
        <v/>
      </c>
      <c r="B47" s="10"/>
      <c r="C47" s="1" t="str">
        <f t="shared" si="4"/>
        <v/>
      </c>
      <c r="D47" s="1" t="str" cm="1">
        <f t="array" ref="D47">IF(B47="","",COUNTA(_xlfn.UNIQUE(_xlfn._xlws.FILTER(N:N,L:L=B47))))</f>
        <v/>
      </c>
      <c r="E47" s="1" t="str" cm="1">
        <f t="array" ref="E47">IF(C47="","",SUM(_xlfn.UNIQUE(_xlfn._xlws.FILTER(O:O,(L:L=B47)*(K:K="fte")))))</f>
        <v/>
      </c>
      <c r="F47" s="40" t="str">
        <f>IF(B47="","",SUMIFS(enum!$T:$T,enum!$L:$L,$B47,enum!$G:$G,$B$2)/1000)</f>
        <v/>
      </c>
      <c r="G47" s="9" t="str">
        <f t="shared" si="0"/>
        <v/>
      </c>
      <c r="H47" s="9" t="str">
        <f t="shared" si="1"/>
        <v/>
      </c>
      <c r="I47" s="9" t="str">
        <f>IF(L47="","",IFERROR(_xlfn.XMATCH(N47,resources[Resource])&gt;0,FALSE))</f>
        <v/>
      </c>
      <c r="J47" s="9" t="str">
        <f>IF(M47="","",_xlfn.XLOOKUP(N47,resources[Resource],resources[expendType],""))</f>
        <v/>
      </c>
      <c r="K47" s="9" t="str">
        <f>IF(N47="","",_xlfn.XLOOKUP(N47,resources[Resource],resources[resourceType],""))</f>
        <v/>
      </c>
      <c r="M47" s="11"/>
      <c r="N47" s="11"/>
      <c r="P47" s="12" t="str">
        <f>IF($L47="","",$O47*(1+_xlfn.XLOOKUP(P$1,phases[Phase],phases[Multiplier])))</f>
        <v/>
      </c>
      <c r="Q47" s="12" t="str">
        <f>IF($L47="","",$O47*(1+_xlfn.XLOOKUP(Q$1,phases[Phase],phases[Multiplier])))</f>
        <v/>
      </c>
      <c r="R47" s="12" t="str">
        <f>IF($L47="","",$O47*(1+_xlfn.XLOOKUP(R$1,phases[Phase],phases[Multiplier])))</f>
        <v/>
      </c>
      <c r="S47" s="12" t="str">
        <f>IF($L47="","",$O47*(1+_xlfn.XLOOKUP(S$1,phases[Phase],phases[Multiplier])))</f>
        <v/>
      </c>
    </row>
    <row r="48" spans="1:19" x14ac:dyDescent="0.5">
      <c r="A48" s="16" t="str">
        <f t="shared" si="3"/>
        <v/>
      </c>
      <c r="B48" s="10"/>
      <c r="C48" s="1" t="str">
        <f t="shared" si="4"/>
        <v/>
      </c>
      <c r="D48" s="1" t="str" cm="1">
        <f t="array" ref="D48">IF(B48="","",COUNTA(_xlfn.UNIQUE(_xlfn._xlws.FILTER(N:N,L:L=B48))))</f>
        <v/>
      </c>
      <c r="E48" s="1" t="str" cm="1">
        <f t="array" ref="E48">IF(C48="","",SUM(_xlfn.UNIQUE(_xlfn._xlws.FILTER(O:O,(L:L=B48)*(K:K="fte")))))</f>
        <v/>
      </c>
      <c r="F48" s="40" t="str">
        <f>IF(B48="","",SUMIFS(enum!$T:$T,enum!$L:$L,$B48,enum!$G:$G,$B$2)/1000)</f>
        <v/>
      </c>
      <c r="G48" s="9" t="str">
        <f t="shared" si="0"/>
        <v/>
      </c>
      <c r="H48" s="9" t="str">
        <f t="shared" si="1"/>
        <v/>
      </c>
      <c r="I48" s="9" t="str">
        <f>IF(L48="","",IFERROR(_xlfn.XMATCH(N48,resources[Resource])&gt;0,FALSE))</f>
        <v/>
      </c>
      <c r="J48" s="9" t="str">
        <f>IF(M48="","",_xlfn.XLOOKUP(N48,resources[Resource],resources[expendType],""))</f>
        <v/>
      </c>
      <c r="K48" s="9" t="str">
        <f>IF(N48="","",_xlfn.XLOOKUP(N48,resources[Resource],resources[resourceType],""))</f>
        <v/>
      </c>
      <c r="M48" s="11"/>
      <c r="N48" s="11"/>
      <c r="P48" s="12" t="str">
        <f>IF($L48="","",$O48*(1+_xlfn.XLOOKUP(P$1,phases[Phase],phases[Multiplier])))</f>
        <v/>
      </c>
      <c r="Q48" s="12" t="str">
        <f>IF($L48="","",$O48*(1+_xlfn.XLOOKUP(Q$1,phases[Phase],phases[Multiplier])))</f>
        <v/>
      </c>
      <c r="R48" s="12" t="str">
        <f>IF($L48="","",$O48*(1+_xlfn.XLOOKUP(R$1,phases[Phase],phases[Multiplier])))</f>
        <v/>
      </c>
      <c r="S48" s="12" t="str">
        <f>IF($L48="","",$O48*(1+_xlfn.XLOOKUP(S$1,phases[Phase],phases[Multiplier])))</f>
        <v/>
      </c>
    </row>
    <row r="49" spans="1:19" x14ac:dyDescent="0.5">
      <c r="A49" s="16" t="str">
        <f t="shared" si="3"/>
        <v/>
      </c>
      <c r="B49" s="10"/>
      <c r="C49" s="1" t="str">
        <f t="shared" si="4"/>
        <v/>
      </c>
      <c r="D49" s="1" t="str" cm="1">
        <f t="array" ref="D49">IF(B49="","",COUNTA(_xlfn.UNIQUE(_xlfn._xlws.FILTER(N:N,L:L=B49))))</f>
        <v/>
      </c>
      <c r="E49" s="1" t="str" cm="1">
        <f t="array" ref="E49">IF(C49="","",SUM(_xlfn.UNIQUE(_xlfn._xlws.FILTER(O:O,(L:L=B49)*(K:K="fte")))))</f>
        <v/>
      </c>
      <c r="F49" s="40" t="str">
        <f>IF(B49="","",SUMIFS(enum!$T:$T,enum!$L:$L,$B49,enum!$G:$G,$B$2)/1000)</f>
        <v/>
      </c>
      <c r="G49" s="9" t="str">
        <f t="shared" si="0"/>
        <v/>
      </c>
      <c r="H49" s="9" t="str">
        <f t="shared" si="1"/>
        <v/>
      </c>
      <c r="I49" s="9" t="str">
        <f>IF(L49="","",IFERROR(_xlfn.XMATCH(N49,resources[Resource])&gt;0,FALSE))</f>
        <v/>
      </c>
      <c r="J49" s="9" t="str">
        <f>IF(M49="","",_xlfn.XLOOKUP(N49,resources[Resource],resources[expendType],""))</f>
        <v/>
      </c>
      <c r="K49" s="9" t="str">
        <f>IF(N49="","",_xlfn.XLOOKUP(N49,resources[Resource],resources[resourceType],""))</f>
        <v/>
      </c>
      <c r="M49" s="11"/>
      <c r="N49" s="11"/>
      <c r="P49" s="12" t="str">
        <f>IF($L49="","",$O49*(1+_xlfn.XLOOKUP(P$1,phases[Phase],phases[Multiplier])))</f>
        <v/>
      </c>
      <c r="Q49" s="12" t="str">
        <f>IF($L49="","",$O49*(1+_xlfn.XLOOKUP(Q$1,phases[Phase],phases[Multiplier])))</f>
        <v/>
      </c>
      <c r="R49" s="12" t="str">
        <f>IF($L49="","",$O49*(1+_xlfn.XLOOKUP(R$1,phases[Phase],phases[Multiplier])))</f>
        <v/>
      </c>
      <c r="S49" s="12" t="str">
        <f>IF($L49="","",$O49*(1+_xlfn.XLOOKUP(S$1,phases[Phase],phases[Multiplier])))</f>
        <v/>
      </c>
    </row>
    <row r="50" spans="1:19" x14ac:dyDescent="0.5">
      <c r="A50" s="16" t="str">
        <f t="shared" si="3"/>
        <v/>
      </c>
      <c r="B50" s="10"/>
      <c r="C50" s="1" t="str">
        <f t="shared" si="4"/>
        <v/>
      </c>
      <c r="D50" s="1" t="str" cm="1">
        <f t="array" ref="D50">IF(B50="","",COUNTA(_xlfn.UNIQUE(_xlfn._xlws.FILTER(N:N,L:L=B50))))</f>
        <v/>
      </c>
      <c r="E50" s="1" t="str" cm="1">
        <f t="array" ref="E50">IF(C50="","",SUM(_xlfn.UNIQUE(_xlfn._xlws.FILTER(O:O,(L:L=B50)*(K:K="fte")))))</f>
        <v/>
      </c>
      <c r="F50" s="40" t="str">
        <f>IF(B50="","",SUMIFS(enum!$T:$T,enum!$L:$L,$B50,enum!$G:$G,$B$2)/1000)</f>
        <v/>
      </c>
      <c r="G50" s="9" t="str">
        <f t="shared" si="0"/>
        <v/>
      </c>
      <c r="H50" s="9" t="str">
        <f t="shared" si="1"/>
        <v/>
      </c>
      <c r="I50" s="9" t="str">
        <f>IF(L50="","",IFERROR(_xlfn.XMATCH(N50,resources[Resource])&gt;0,FALSE))</f>
        <v/>
      </c>
      <c r="J50" s="9" t="str">
        <f>IF(M50="","",_xlfn.XLOOKUP(N50,resources[Resource],resources[expendType],""))</f>
        <v/>
      </c>
      <c r="K50" s="9" t="str">
        <f>IF(N50="","",_xlfn.XLOOKUP(N50,resources[Resource],resources[resourceType],""))</f>
        <v/>
      </c>
      <c r="M50" s="11"/>
      <c r="N50" s="11"/>
      <c r="P50" s="12" t="str">
        <f>IF($L50="","",$O50*(1+_xlfn.XLOOKUP(P$1,phases[Phase],phases[Multiplier])))</f>
        <v/>
      </c>
      <c r="Q50" s="12" t="str">
        <f>IF($L50="","",$O50*(1+_xlfn.XLOOKUP(Q$1,phases[Phase],phases[Multiplier])))</f>
        <v/>
      </c>
      <c r="R50" s="12" t="str">
        <f>IF($L50="","",$O50*(1+_xlfn.XLOOKUP(R$1,phases[Phase],phases[Multiplier])))</f>
        <v/>
      </c>
      <c r="S50" s="12" t="str">
        <f>IF($L50="","",$O50*(1+_xlfn.XLOOKUP(S$1,phases[Phase],phases[Multiplier])))</f>
        <v/>
      </c>
    </row>
    <row r="51" spans="1:19" x14ac:dyDescent="0.5">
      <c r="A51" s="16" t="str">
        <f t="shared" si="3"/>
        <v/>
      </c>
      <c r="B51" s="10"/>
      <c r="C51" s="1" t="str">
        <f t="shared" si="4"/>
        <v/>
      </c>
      <c r="D51" s="1" t="str" cm="1">
        <f t="array" ref="D51">IF(B51="","",COUNTA(_xlfn.UNIQUE(_xlfn._xlws.FILTER(N:N,L:L=B51))))</f>
        <v/>
      </c>
      <c r="E51" s="1" t="str" cm="1">
        <f t="array" ref="E51">IF(C51="","",SUM(_xlfn.UNIQUE(_xlfn._xlws.FILTER(O:O,(L:L=B51)*(K:K="fte")))))</f>
        <v/>
      </c>
      <c r="F51" s="40" t="str">
        <f>IF(B51="","",SUMIFS(enum!$T:$T,enum!$L:$L,$B51,enum!$G:$G,$B$2)/1000)</f>
        <v/>
      </c>
      <c r="G51" s="9" t="str">
        <f t="shared" si="0"/>
        <v/>
      </c>
      <c r="H51" s="9" t="str">
        <f t="shared" si="1"/>
        <v/>
      </c>
      <c r="I51" s="9" t="str">
        <f>IF(L51="","",IFERROR(_xlfn.XMATCH(N51,resources[Resource])&gt;0,FALSE))</f>
        <v/>
      </c>
      <c r="J51" s="9" t="str">
        <f>IF(M51="","",_xlfn.XLOOKUP(N51,resources[Resource],resources[expendType],""))</f>
        <v/>
      </c>
      <c r="K51" s="9" t="str">
        <f>IF(N51="","",_xlfn.XLOOKUP(N51,resources[Resource],resources[resourceType],""))</f>
        <v/>
      </c>
      <c r="M51" s="11"/>
      <c r="N51" s="11"/>
      <c r="P51" s="12" t="str">
        <f>IF($L51="","",$O51*(1+_xlfn.XLOOKUP(P$1,phases[Phase],phases[Multiplier])))</f>
        <v/>
      </c>
      <c r="Q51" s="12" t="str">
        <f>IF($L51="","",$O51*(1+_xlfn.XLOOKUP(Q$1,phases[Phase],phases[Multiplier])))</f>
        <v/>
      </c>
      <c r="R51" s="12" t="str">
        <f>IF($L51="","",$O51*(1+_xlfn.XLOOKUP(R$1,phases[Phase],phases[Multiplier])))</f>
        <v/>
      </c>
      <c r="S51" s="12" t="str">
        <f>IF($L51="","",$O51*(1+_xlfn.XLOOKUP(S$1,phases[Phase],phases[Multiplier])))</f>
        <v/>
      </c>
    </row>
    <row r="52" spans="1:19" x14ac:dyDescent="0.5">
      <c r="A52" s="16" t="str">
        <f t="shared" si="3"/>
        <v/>
      </c>
      <c r="B52" s="10"/>
      <c r="C52" s="1" t="str">
        <f t="shared" si="4"/>
        <v/>
      </c>
      <c r="D52" s="1" t="str" cm="1">
        <f t="array" ref="D52">IF(B52="","",COUNTA(_xlfn.UNIQUE(_xlfn._xlws.FILTER(N:N,L:L=B52))))</f>
        <v/>
      </c>
      <c r="E52" s="1" t="str" cm="1">
        <f t="array" ref="E52">IF(C52="","",SUM(_xlfn.UNIQUE(_xlfn._xlws.FILTER(O:O,(L:L=B52)*(K:K="fte")))))</f>
        <v/>
      </c>
      <c r="F52" s="40" t="str">
        <f>IF(B52="","",SUMIFS(enum!$T:$T,enum!$L:$L,$B52,enum!$G:$G,$B$2)/1000)</f>
        <v/>
      </c>
      <c r="G52" s="9" t="str">
        <f t="shared" si="0"/>
        <v/>
      </c>
      <c r="H52" s="9" t="str">
        <f t="shared" si="1"/>
        <v/>
      </c>
      <c r="I52" s="9" t="str">
        <f>IF(L52="","",IFERROR(_xlfn.XMATCH(N52,resources[Resource])&gt;0,FALSE))</f>
        <v/>
      </c>
      <c r="J52" s="9" t="str">
        <f>IF(M52="","",_xlfn.XLOOKUP(N52,resources[Resource],resources[expendType],""))</f>
        <v/>
      </c>
      <c r="K52" s="9" t="str">
        <f>IF(N52="","",_xlfn.XLOOKUP(N52,resources[Resource],resources[resourceType],""))</f>
        <v/>
      </c>
      <c r="M52" s="11"/>
      <c r="N52" s="11"/>
      <c r="P52" s="12" t="str">
        <f>IF($L52="","",$O52*(1+_xlfn.XLOOKUP(P$1,phases[Phase],phases[Multiplier])))</f>
        <v/>
      </c>
      <c r="Q52" s="12" t="str">
        <f>IF($L52="","",$O52*(1+_xlfn.XLOOKUP(Q$1,phases[Phase],phases[Multiplier])))</f>
        <v/>
      </c>
      <c r="R52" s="12" t="str">
        <f>IF($L52="","",$O52*(1+_xlfn.XLOOKUP(R$1,phases[Phase],phases[Multiplier])))</f>
        <v/>
      </c>
      <c r="S52" s="12" t="str">
        <f>IF($L52="","",$O52*(1+_xlfn.XLOOKUP(S$1,phases[Phase],phases[Multiplier])))</f>
        <v/>
      </c>
    </row>
    <row r="53" spans="1:19" x14ac:dyDescent="0.5">
      <c r="A53" s="16" t="str">
        <f t="shared" si="3"/>
        <v/>
      </c>
      <c r="B53" s="10"/>
      <c r="C53" s="1" t="str">
        <f t="shared" si="4"/>
        <v/>
      </c>
      <c r="D53" s="1" t="str" cm="1">
        <f t="array" ref="D53">IF(B53="","",COUNTA(_xlfn.UNIQUE(_xlfn._xlws.FILTER(N:N,L:L=B53))))</f>
        <v/>
      </c>
      <c r="E53" s="1" t="str" cm="1">
        <f t="array" ref="E53">IF(C53="","",SUM(_xlfn.UNIQUE(_xlfn._xlws.FILTER(O:O,(L:L=B53)*(K:K="fte")))))</f>
        <v/>
      </c>
      <c r="F53" s="40" t="str">
        <f>IF(B53="","",SUMIFS(enum!$T:$T,enum!$L:$L,$B53,enum!$G:$G,$B$2)/1000)</f>
        <v/>
      </c>
      <c r="G53" s="9" t="str">
        <f t="shared" si="0"/>
        <v/>
      </c>
      <c r="H53" s="9" t="str">
        <f t="shared" si="1"/>
        <v/>
      </c>
      <c r="I53" s="9" t="str">
        <f>IF(L53="","",IFERROR(_xlfn.XMATCH(N53,resources[Resource])&gt;0,FALSE))</f>
        <v/>
      </c>
      <c r="J53" s="9" t="str">
        <f>IF(M53="","",_xlfn.XLOOKUP(N53,resources[Resource],resources[expendType],""))</f>
        <v/>
      </c>
      <c r="K53" s="9" t="str">
        <f>IF(N53="","",_xlfn.XLOOKUP(N53,resources[Resource],resources[resourceType],""))</f>
        <v/>
      </c>
      <c r="M53" s="11"/>
      <c r="N53" s="11"/>
      <c r="P53" s="12" t="str">
        <f>IF($L53="","",$O53*(1+_xlfn.XLOOKUP(P$1,phases[Phase],phases[Multiplier])))</f>
        <v/>
      </c>
      <c r="Q53" s="12" t="str">
        <f>IF($L53="","",$O53*(1+_xlfn.XLOOKUP(Q$1,phases[Phase],phases[Multiplier])))</f>
        <v/>
      </c>
      <c r="R53" s="12" t="str">
        <f>IF($L53="","",$O53*(1+_xlfn.XLOOKUP(R$1,phases[Phase],phases[Multiplier])))</f>
        <v/>
      </c>
      <c r="S53" s="12" t="str">
        <f>IF($L53="","",$O53*(1+_xlfn.XLOOKUP(S$1,phases[Phase],phases[Multiplier])))</f>
        <v/>
      </c>
    </row>
    <row r="54" spans="1:19" x14ac:dyDescent="0.5">
      <c r="A54" s="16" t="str">
        <f t="shared" si="3"/>
        <v/>
      </c>
      <c r="B54" s="10"/>
      <c r="C54" s="1" t="str">
        <f t="shared" si="4"/>
        <v/>
      </c>
      <c r="D54" s="1" t="str" cm="1">
        <f t="array" ref="D54">IF(B54="","",COUNTA(_xlfn.UNIQUE(_xlfn._xlws.FILTER(N:N,L:L=B54))))</f>
        <v/>
      </c>
      <c r="E54" s="1" t="str" cm="1">
        <f t="array" ref="E54">IF(C54="","",SUM(_xlfn.UNIQUE(_xlfn._xlws.FILTER(O:O,(L:L=B54)*(K:K="fte")))))</f>
        <v/>
      </c>
      <c r="F54" s="40" t="str">
        <f>IF(B54="","",SUMIFS(enum!$T:$T,enum!$L:$L,$B54,enum!$G:$G,$B$2)/1000)</f>
        <v/>
      </c>
      <c r="G54" s="9" t="str">
        <f t="shared" si="0"/>
        <v/>
      </c>
      <c r="H54" s="9" t="str">
        <f t="shared" si="1"/>
        <v/>
      </c>
      <c r="I54" s="9" t="str">
        <f>IF(L54="","",IFERROR(_xlfn.XMATCH(N54,resources[Resource])&gt;0,FALSE))</f>
        <v/>
      </c>
      <c r="J54" s="9" t="str">
        <f>IF(M54="","",_xlfn.XLOOKUP(N54,resources[Resource],resources[expendType],""))</f>
        <v/>
      </c>
      <c r="K54" s="9" t="str">
        <f>IF(N54="","",_xlfn.XLOOKUP(N54,resources[Resource],resources[resourceType],""))</f>
        <v/>
      </c>
      <c r="M54" s="11"/>
      <c r="N54" s="11"/>
      <c r="P54" s="12" t="str">
        <f>IF($L54="","",$O54*(1+_xlfn.XLOOKUP(P$1,phases[Phase],phases[Multiplier])))</f>
        <v/>
      </c>
      <c r="Q54" s="12" t="str">
        <f>IF($L54="","",$O54*(1+_xlfn.XLOOKUP(Q$1,phases[Phase],phases[Multiplier])))</f>
        <v/>
      </c>
      <c r="R54" s="12" t="str">
        <f>IF($L54="","",$O54*(1+_xlfn.XLOOKUP(R$1,phases[Phase],phases[Multiplier])))</f>
        <v/>
      </c>
      <c r="S54" s="12" t="str">
        <f>IF($L54="","",$O54*(1+_xlfn.XLOOKUP(S$1,phases[Phase],phases[Multiplier])))</f>
        <v/>
      </c>
    </row>
    <row r="55" spans="1:19" x14ac:dyDescent="0.5">
      <c r="A55" s="16" t="str">
        <f t="shared" si="3"/>
        <v/>
      </c>
      <c r="B55" s="10"/>
      <c r="C55" s="1" t="str">
        <f t="shared" si="4"/>
        <v/>
      </c>
      <c r="D55" s="1" t="str" cm="1">
        <f t="array" ref="D55">IF(B55="","",COUNTA(_xlfn.UNIQUE(_xlfn._xlws.FILTER(N:N,L:L=B55))))</f>
        <v/>
      </c>
      <c r="E55" s="1" t="str" cm="1">
        <f t="array" ref="E55">IF(C55="","",SUM(_xlfn.UNIQUE(_xlfn._xlws.FILTER(O:O,(L:L=B55)*(K:K="fte")))))</f>
        <v/>
      </c>
      <c r="F55" s="40" t="str">
        <f>IF(B55="","",SUMIFS(enum!$T:$T,enum!$L:$L,$B55,enum!$G:$G,$B$2)/1000)</f>
        <v/>
      </c>
      <c r="G55" s="9" t="str">
        <f t="shared" si="0"/>
        <v/>
      </c>
      <c r="H55" s="9" t="str">
        <f t="shared" si="1"/>
        <v/>
      </c>
      <c r="I55" s="9" t="str">
        <f>IF(L55="","",IFERROR(_xlfn.XMATCH(N55,resources[Resource])&gt;0,FALSE))</f>
        <v/>
      </c>
      <c r="J55" s="9" t="str">
        <f>IF(M55="","",_xlfn.XLOOKUP(N55,resources[Resource],resources[expendType],""))</f>
        <v/>
      </c>
      <c r="K55" s="9" t="str">
        <f>IF(N55="","",_xlfn.XLOOKUP(N55,resources[Resource],resources[resourceType],""))</f>
        <v/>
      </c>
      <c r="M55" s="11"/>
      <c r="N55" s="11"/>
      <c r="P55" s="12" t="str">
        <f>IF($L55="","",$O55*(1+_xlfn.XLOOKUP(P$1,phases[Phase],phases[Multiplier])))</f>
        <v/>
      </c>
      <c r="Q55" s="12" t="str">
        <f>IF($L55="","",$O55*(1+_xlfn.XLOOKUP(Q$1,phases[Phase],phases[Multiplier])))</f>
        <v/>
      </c>
      <c r="R55" s="12" t="str">
        <f>IF($L55="","",$O55*(1+_xlfn.XLOOKUP(R$1,phases[Phase],phases[Multiplier])))</f>
        <v/>
      </c>
      <c r="S55" s="12" t="str">
        <f>IF($L55="","",$O55*(1+_xlfn.XLOOKUP(S$1,phases[Phase],phases[Multiplier])))</f>
        <v/>
      </c>
    </row>
    <row r="56" spans="1:19" x14ac:dyDescent="0.5">
      <c r="A56" s="16" t="str">
        <f t="shared" si="3"/>
        <v/>
      </c>
      <c r="B56" s="10"/>
      <c r="C56" s="1" t="str">
        <f t="shared" si="4"/>
        <v/>
      </c>
      <c r="D56" s="1" t="str" cm="1">
        <f t="array" ref="D56">IF(B56="","",COUNTA(_xlfn.UNIQUE(_xlfn._xlws.FILTER(N:N,L:L=B56))))</f>
        <v/>
      </c>
      <c r="E56" s="1" t="str" cm="1">
        <f t="array" ref="E56">IF(C56="","",SUM(_xlfn.UNIQUE(_xlfn._xlws.FILTER(O:O,(L:L=B56)*(K:K="fte")))))</f>
        <v/>
      </c>
      <c r="F56" s="40" t="str">
        <f>IF(B56="","",SUMIFS(enum!$T:$T,enum!$L:$L,$B56,enum!$G:$G,$B$2)/1000)</f>
        <v/>
      </c>
      <c r="G56" s="9" t="str">
        <f t="shared" si="0"/>
        <v/>
      </c>
      <c r="H56" s="9" t="str">
        <f t="shared" si="1"/>
        <v/>
      </c>
      <c r="I56" s="9" t="str">
        <f>IF(L56="","",IFERROR(_xlfn.XMATCH(N56,resources[Resource])&gt;0,FALSE))</f>
        <v/>
      </c>
      <c r="J56" s="9" t="str">
        <f>IF(M56="","",_xlfn.XLOOKUP(N56,resources[Resource],resources[expendType],""))</f>
        <v/>
      </c>
      <c r="K56" s="9" t="str">
        <f>IF(N56="","",_xlfn.XLOOKUP(N56,resources[Resource],resources[resourceType],""))</f>
        <v/>
      </c>
      <c r="M56" s="11"/>
      <c r="N56" s="11"/>
      <c r="P56" s="12" t="str">
        <f>IF($L56="","",$O56*(1+_xlfn.XLOOKUP(P$1,phases[Phase],phases[Multiplier])))</f>
        <v/>
      </c>
      <c r="Q56" s="12" t="str">
        <f>IF($L56="","",$O56*(1+_xlfn.XLOOKUP(Q$1,phases[Phase],phases[Multiplier])))</f>
        <v/>
      </c>
      <c r="R56" s="12" t="str">
        <f>IF($L56="","",$O56*(1+_xlfn.XLOOKUP(R$1,phases[Phase],phases[Multiplier])))</f>
        <v/>
      </c>
      <c r="S56" s="12" t="str">
        <f>IF($L56="","",$O56*(1+_xlfn.XLOOKUP(S$1,phases[Phase],phases[Multiplier])))</f>
        <v/>
      </c>
    </row>
    <row r="57" spans="1:19" x14ac:dyDescent="0.5">
      <c r="A57" s="16" t="str">
        <f t="shared" si="3"/>
        <v/>
      </c>
      <c r="B57" s="10"/>
      <c r="C57" s="1" t="str">
        <f t="shared" si="4"/>
        <v/>
      </c>
      <c r="D57" s="1" t="str" cm="1">
        <f t="array" ref="D57">IF(B57="","",COUNTA(_xlfn.UNIQUE(_xlfn._xlws.FILTER(N:N,L:L=B57))))</f>
        <v/>
      </c>
      <c r="E57" s="1" t="str" cm="1">
        <f t="array" ref="E57">IF(C57="","",SUM(_xlfn.UNIQUE(_xlfn._xlws.FILTER(O:O,(L:L=B57)*(K:K="fte")))))</f>
        <v/>
      </c>
      <c r="F57" s="40" t="str">
        <f>IF(B57="","",SUMIFS(enum!$T:$T,enum!$L:$L,$B57,enum!$G:$G,$B$2)/1000)</f>
        <v/>
      </c>
      <c r="G57" s="9" t="str">
        <f t="shared" si="0"/>
        <v/>
      </c>
      <c r="H57" s="9" t="str">
        <f t="shared" si="1"/>
        <v/>
      </c>
      <c r="I57" s="9" t="str">
        <f>IF(L57="","",IFERROR(_xlfn.XMATCH(N57,resources[Resource])&gt;0,FALSE))</f>
        <v/>
      </c>
      <c r="J57" s="9" t="str">
        <f>IF(M57="","",_xlfn.XLOOKUP(N57,resources[Resource],resources[expendType],""))</f>
        <v/>
      </c>
      <c r="K57" s="9" t="str">
        <f>IF(N57="","",_xlfn.XLOOKUP(N57,resources[Resource],resources[resourceType],""))</f>
        <v/>
      </c>
      <c r="M57" s="11"/>
      <c r="N57" s="11"/>
      <c r="P57" s="12" t="str">
        <f>IF($L57="","",$O57*(1+_xlfn.XLOOKUP(P$1,phases[Phase],phases[Multiplier])))</f>
        <v/>
      </c>
      <c r="Q57" s="12" t="str">
        <f>IF($L57="","",$O57*(1+_xlfn.XLOOKUP(Q$1,phases[Phase],phases[Multiplier])))</f>
        <v/>
      </c>
      <c r="R57" s="12" t="str">
        <f>IF($L57="","",$O57*(1+_xlfn.XLOOKUP(R$1,phases[Phase],phases[Multiplier])))</f>
        <v/>
      </c>
      <c r="S57" s="12" t="str">
        <f>IF($L57="","",$O57*(1+_xlfn.XLOOKUP(S$1,phases[Phase],phases[Multiplier])))</f>
        <v/>
      </c>
    </row>
    <row r="58" spans="1:19" x14ac:dyDescent="0.5">
      <c r="A58" s="16" t="str">
        <f t="shared" si="3"/>
        <v/>
      </c>
      <c r="B58" s="10"/>
      <c r="C58" s="1" t="str">
        <f t="shared" si="4"/>
        <v/>
      </c>
      <c r="D58" s="1" t="str" cm="1">
        <f t="array" ref="D58">IF(B58="","",COUNTA(_xlfn.UNIQUE(_xlfn._xlws.FILTER(N:N,L:L=B58))))</f>
        <v/>
      </c>
      <c r="E58" s="1" t="str" cm="1">
        <f t="array" ref="E58">IF(C58="","",SUM(_xlfn.UNIQUE(_xlfn._xlws.FILTER(O:O,(L:L=B58)*(K:K="fte")))))</f>
        <v/>
      </c>
      <c r="F58" s="40" t="str">
        <f>IF(B58="","",SUMIFS(enum!$T:$T,enum!$L:$L,$B58,enum!$G:$G,$B$2)/1000)</f>
        <v/>
      </c>
      <c r="G58" s="9" t="str">
        <f t="shared" si="0"/>
        <v/>
      </c>
      <c r="H58" s="9" t="str">
        <f t="shared" si="1"/>
        <v/>
      </c>
      <c r="I58" s="9" t="str">
        <f>IF(L58="","",IFERROR(_xlfn.XMATCH(N58,resources[Resource])&gt;0,FALSE))</f>
        <v/>
      </c>
      <c r="J58" s="9" t="str">
        <f>IF(M58="","",_xlfn.XLOOKUP(N58,resources[Resource],resources[expendType],""))</f>
        <v/>
      </c>
      <c r="K58" s="9" t="str">
        <f>IF(N58="","",_xlfn.XLOOKUP(N58,resources[Resource],resources[resourceType],""))</f>
        <v/>
      </c>
      <c r="M58" s="11"/>
      <c r="N58" s="11"/>
      <c r="P58" s="12" t="str">
        <f>IF($L58="","",$O58*(1+_xlfn.XLOOKUP(P$1,phases[Phase],phases[Multiplier])))</f>
        <v/>
      </c>
      <c r="Q58" s="12" t="str">
        <f>IF($L58="","",$O58*(1+_xlfn.XLOOKUP(Q$1,phases[Phase],phases[Multiplier])))</f>
        <v/>
      </c>
      <c r="R58" s="12" t="str">
        <f>IF($L58="","",$O58*(1+_xlfn.XLOOKUP(R$1,phases[Phase],phases[Multiplier])))</f>
        <v/>
      </c>
      <c r="S58" s="12" t="str">
        <f>IF($L58="","",$O58*(1+_xlfn.XLOOKUP(S$1,phases[Phase],phases[Multiplier])))</f>
        <v/>
      </c>
    </row>
    <row r="59" spans="1:19" x14ac:dyDescent="0.5">
      <c r="A59" s="16" t="str">
        <f t="shared" si="3"/>
        <v/>
      </c>
      <c r="B59" s="10"/>
      <c r="C59" s="1" t="str">
        <f t="shared" si="4"/>
        <v/>
      </c>
      <c r="D59" s="1" t="str" cm="1">
        <f t="array" ref="D59">IF(B59="","",COUNTA(_xlfn.UNIQUE(_xlfn._xlws.FILTER(N:N,L:L=B59))))</f>
        <v/>
      </c>
      <c r="E59" s="1" t="str" cm="1">
        <f t="array" ref="E59">IF(C59="","",SUM(_xlfn.UNIQUE(_xlfn._xlws.FILTER(O:O,(L:L=B59)*(K:K="fte")))))</f>
        <v/>
      </c>
      <c r="F59" s="40" t="str">
        <f>IF(B59="","",SUMIFS(enum!$T:$T,enum!$L:$L,$B59,enum!$G:$G,$B$2)/1000)</f>
        <v/>
      </c>
      <c r="G59" s="9" t="str">
        <f t="shared" si="0"/>
        <v/>
      </c>
      <c r="H59" s="9" t="str">
        <f t="shared" si="1"/>
        <v/>
      </c>
      <c r="I59" s="9" t="str">
        <f>IF(L59="","",IFERROR(_xlfn.XMATCH(N59,resources[Resource])&gt;0,FALSE))</f>
        <v/>
      </c>
      <c r="J59" s="9" t="str">
        <f>IF(M59="","",_xlfn.XLOOKUP(N59,resources[Resource],resources[expendType],""))</f>
        <v/>
      </c>
      <c r="K59" s="9" t="str">
        <f>IF(N59="","",_xlfn.XLOOKUP(N59,resources[Resource],resources[resourceType],""))</f>
        <v/>
      </c>
      <c r="M59" s="11"/>
      <c r="N59" s="11"/>
      <c r="P59" s="12" t="str">
        <f>IF($L59="","",$O59*(1+_xlfn.XLOOKUP(P$1,phases[Phase],phases[Multiplier])))</f>
        <v/>
      </c>
      <c r="Q59" s="12" t="str">
        <f>IF($L59="","",$O59*(1+_xlfn.XLOOKUP(Q$1,phases[Phase],phases[Multiplier])))</f>
        <v/>
      </c>
      <c r="R59" s="12" t="str">
        <f>IF($L59="","",$O59*(1+_xlfn.XLOOKUP(R$1,phases[Phase],phases[Multiplier])))</f>
        <v/>
      </c>
      <c r="S59" s="12" t="str">
        <f>IF($L59="","",$O59*(1+_xlfn.XLOOKUP(S$1,phases[Phase],phases[Multiplier])))</f>
        <v/>
      </c>
    </row>
    <row r="60" spans="1:19" x14ac:dyDescent="0.5">
      <c r="A60" s="16" t="str">
        <f t="shared" si="3"/>
        <v/>
      </c>
      <c r="B60" s="10"/>
      <c r="C60" s="1" t="str">
        <f t="shared" si="4"/>
        <v/>
      </c>
      <c r="D60" s="1" t="str" cm="1">
        <f t="array" ref="D60">IF(B60="","",COUNTA(_xlfn.UNIQUE(_xlfn._xlws.FILTER(N:N,L:L=B60))))</f>
        <v/>
      </c>
      <c r="E60" s="1" t="str" cm="1">
        <f t="array" ref="E60">IF(C60="","",SUM(_xlfn.UNIQUE(_xlfn._xlws.FILTER(O:O,(L:L=B60)*(K:K="fte")))))</f>
        <v/>
      </c>
      <c r="F60" s="40" t="str">
        <f>IF(B60="","",SUMIFS(enum!$T:$T,enum!$L:$L,$B60,enum!$G:$G,$B$2)/1000)</f>
        <v/>
      </c>
      <c r="G60" s="9" t="str">
        <f t="shared" si="0"/>
        <v/>
      </c>
      <c r="H60" s="9" t="str">
        <f t="shared" si="1"/>
        <v/>
      </c>
      <c r="I60" s="9" t="str">
        <f>IF(L60="","",IFERROR(_xlfn.XMATCH(N60,resources[Resource])&gt;0,FALSE))</f>
        <v/>
      </c>
      <c r="J60" s="9" t="str">
        <f>IF(M60="","",_xlfn.XLOOKUP(N60,resources[Resource],resources[expendType],""))</f>
        <v/>
      </c>
      <c r="K60" s="9" t="str">
        <f>IF(N60="","",_xlfn.XLOOKUP(N60,resources[Resource],resources[resourceType],""))</f>
        <v/>
      </c>
      <c r="M60" s="11"/>
      <c r="N60" s="11"/>
      <c r="P60" s="12" t="str">
        <f>IF($L60="","",$O60*(1+_xlfn.XLOOKUP(P$1,phases[Phase],phases[Multiplier])))</f>
        <v/>
      </c>
      <c r="Q60" s="12" t="str">
        <f>IF($L60="","",$O60*(1+_xlfn.XLOOKUP(Q$1,phases[Phase],phases[Multiplier])))</f>
        <v/>
      </c>
      <c r="R60" s="12" t="str">
        <f>IF($L60="","",$O60*(1+_xlfn.XLOOKUP(R$1,phases[Phase],phases[Multiplier])))</f>
        <v/>
      </c>
      <c r="S60" s="12" t="str">
        <f>IF($L60="","",$O60*(1+_xlfn.XLOOKUP(S$1,phases[Phase],phases[Multiplier])))</f>
        <v/>
      </c>
    </row>
    <row r="61" spans="1:19" x14ac:dyDescent="0.5">
      <c r="A61" s="16" t="str">
        <f t="shared" si="3"/>
        <v/>
      </c>
      <c r="B61" s="10"/>
      <c r="C61" s="1" t="str">
        <f t="shared" si="4"/>
        <v/>
      </c>
      <c r="D61" s="1" t="str" cm="1">
        <f t="array" ref="D61">IF(B61="","",COUNTA(_xlfn.UNIQUE(_xlfn._xlws.FILTER(N:N,L:L=B61))))</f>
        <v/>
      </c>
      <c r="E61" s="1" t="str" cm="1">
        <f t="array" ref="E61">IF(C61="","",SUM(_xlfn.UNIQUE(_xlfn._xlws.FILTER(O:O,(L:L=B61)*(K:K="fte")))))</f>
        <v/>
      </c>
      <c r="F61" s="40" t="str">
        <f>IF(B61="","",SUMIFS(enum!$T:$T,enum!$L:$L,$B61,enum!$G:$G,$B$2)/1000)</f>
        <v/>
      </c>
      <c r="G61" s="9" t="str">
        <f t="shared" si="0"/>
        <v/>
      </c>
      <c r="H61" s="9" t="str">
        <f t="shared" si="1"/>
        <v/>
      </c>
      <c r="I61" s="9" t="str">
        <f>IF(L61="","",IFERROR(_xlfn.XMATCH(N61,resources[Resource])&gt;0,FALSE))</f>
        <v/>
      </c>
      <c r="J61" s="9" t="str">
        <f>IF(M61="","",_xlfn.XLOOKUP(N61,resources[Resource],resources[expendType],""))</f>
        <v/>
      </c>
      <c r="K61" s="9" t="str">
        <f>IF(N61="","",_xlfn.XLOOKUP(N61,resources[Resource],resources[resourceType],""))</f>
        <v/>
      </c>
      <c r="M61" s="11"/>
      <c r="N61" s="11"/>
      <c r="P61" s="12" t="str">
        <f>IF($L61="","",$O61*(1+_xlfn.XLOOKUP(P$1,phases[Phase],phases[Multiplier])))</f>
        <v/>
      </c>
      <c r="Q61" s="12" t="str">
        <f>IF($L61="","",$O61*(1+_xlfn.XLOOKUP(Q$1,phases[Phase],phases[Multiplier])))</f>
        <v/>
      </c>
      <c r="R61" s="12" t="str">
        <f>IF($L61="","",$O61*(1+_xlfn.XLOOKUP(R$1,phases[Phase],phases[Multiplier])))</f>
        <v/>
      </c>
      <c r="S61" s="12" t="str">
        <f>IF($L61="","",$O61*(1+_xlfn.XLOOKUP(S$1,phases[Phase],phases[Multiplier])))</f>
        <v/>
      </c>
    </row>
    <row r="62" spans="1:19" x14ac:dyDescent="0.5">
      <c r="A62" s="16" t="str">
        <f t="shared" si="3"/>
        <v/>
      </c>
      <c r="B62" s="10"/>
      <c r="C62" s="1" t="str">
        <f t="shared" si="4"/>
        <v/>
      </c>
      <c r="D62" s="1" t="str" cm="1">
        <f t="array" ref="D62">IF(B62="","",COUNTA(_xlfn.UNIQUE(_xlfn._xlws.FILTER(N:N,L:L=B62))))</f>
        <v/>
      </c>
      <c r="E62" s="1" t="str" cm="1">
        <f t="array" ref="E62">IF(C62="","",SUM(_xlfn.UNIQUE(_xlfn._xlws.FILTER(O:O,(L:L=B62)*(K:K="fte")))))</f>
        <v/>
      </c>
      <c r="F62" s="40" t="str">
        <f>IF(B62="","",SUMIFS(enum!$T:$T,enum!$L:$L,$B62,enum!$G:$G,$B$2)/1000)</f>
        <v/>
      </c>
      <c r="G62" s="9" t="str">
        <f t="shared" si="0"/>
        <v/>
      </c>
      <c r="H62" s="9" t="str">
        <f t="shared" si="1"/>
        <v/>
      </c>
      <c r="I62" s="9" t="str">
        <f>IF(L62="","",IFERROR(_xlfn.XMATCH(N62,resources[Resource])&gt;0,FALSE))</f>
        <v/>
      </c>
      <c r="J62" s="9" t="str">
        <f>IF(M62="","",_xlfn.XLOOKUP(N62,resources[Resource],resources[expendType],""))</f>
        <v/>
      </c>
      <c r="K62" s="9" t="str">
        <f>IF(N62="","",_xlfn.XLOOKUP(N62,resources[Resource],resources[resourceType],""))</f>
        <v/>
      </c>
      <c r="M62" s="11"/>
      <c r="N62" s="11"/>
      <c r="P62" s="12" t="str">
        <f>IF($L62="","",$O62*(1+_xlfn.XLOOKUP(P$1,phases[Phase],phases[Multiplier])))</f>
        <v/>
      </c>
      <c r="Q62" s="12" t="str">
        <f>IF($L62="","",$O62*(1+_xlfn.XLOOKUP(Q$1,phases[Phase],phases[Multiplier])))</f>
        <v/>
      </c>
      <c r="R62" s="12" t="str">
        <f>IF($L62="","",$O62*(1+_xlfn.XLOOKUP(R$1,phases[Phase],phases[Multiplier])))</f>
        <v/>
      </c>
      <c r="S62" s="12" t="str">
        <f>IF($L62="","",$O62*(1+_xlfn.XLOOKUP(S$1,phases[Phase],phases[Multiplier])))</f>
        <v/>
      </c>
    </row>
    <row r="63" spans="1:19" x14ac:dyDescent="0.5">
      <c r="A63" s="16" t="str">
        <f t="shared" si="3"/>
        <v/>
      </c>
      <c r="B63" s="10"/>
      <c r="C63" s="1" t="str">
        <f t="shared" si="4"/>
        <v/>
      </c>
      <c r="D63" s="1" t="str" cm="1">
        <f t="array" ref="D63">IF(B63="","",COUNTA(_xlfn.UNIQUE(_xlfn._xlws.FILTER(N:N,L:L=B63))))</f>
        <v/>
      </c>
      <c r="E63" s="1" t="str" cm="1">
        <f t="array" ref="E63">IF(C63="","",SUM(_xlfn.UNIQUE(_xlfn._xlws.FILTER(O:O,(L:L=B63)*(K:K="fte")))))</f>
        <v/>
      </c>
      <c r="F63" s="40" t="str">
        <f>IF(B63="","",SUMIFS(enum!$T:$T,enum!$L:$L,$B63,enum!$G:$G,$B$2)/1000)</f>
        <v/>
      </c>
      <c r="G63" s="9" t="str">
        <f t="shared" si="0"/>
        <v/>
      </c>
      <c r="H63" s="9" t="str">
        <f t="shared" si="1"/>
        <v/>
      </c>
      <c r="I63" s="9" t="str">
        <f>IF(L63="","",IFERROR(_xlfn.XMATCH(N63,resources[Resource])&gt;0,FALSE))</f>
        <v/>
      </c>
      <c r="J63" s="9" t="str">
        <f>IF(M63="","",_xlfn.XLOOKUP(N63,resources[Resource],resources[expendType],""))</f>
        <v/>
      </c>
      <c r="K63" s="9" t="str">
        <f>IF(N63="","",_xlfn.XLOOKUP(N63,resources[Resource],resources[resourceType],""))</f>
        <v/>
      </c>
      <c r="M63" s="11"/>
      <c r="N63" s="11"/>
      <c r="P63" s="12" t="str">
        <f>IF($L63="","",$O63*(1+_xlfn.XLOOKUP(P$1,phases[Phase],phases[Multiplier])))</f>
        <v/>
      </c>
      <c r="Q63" s="12" t="str">
        <f>IF($L63="","",$O63*(1+_xlfn.XLOOKUP(Q$1,phases[Phase],phases[Multiplier])))</f>
        <v/>
      </c>
      <c r="R63" s="12" t="str">
        <f>IF($L63="","",$O63*(1+_xlfn.XLOOKUP(R$1,phases[Phase],phases[Multiplier])))</f>
        <v/>
      </c>
      <c r="S63" s="12" t="str">
        <f>IF($L63="","",$O63*(1+_xlfn.XLOOKUP(S$1,phases[Phase],phases[Multiplier])))</f>
        <v/>
      </c>
    </row>
    <row r="64" spans="1:19" x14ac:dyDescent="0.5">
      <c r="A64" s="16" t="str">
        <f t="shared" si="3"/>
        <v/>
      </c>
      <c r="B64" s="10"/>
      <c r="C64" s="1" t="str">
        <f t="shared" si="4"/>
        <v/>
      </c>
      <c r="D64" s="1" t="str" cm="1">
        <f t="array" ref="D64">IF(B64="","",COUNTA(_xlfn.UNIQUE(_xlfn._xlws.FILTER(N:N,L:L=B64))))</f>
        <v/>
      </c>
      <c r="E64" s="1" t="str" cm="1">
        <f t="array" ref="E64">IF(C64="","",SUM(_xlfn.UNIQUE(_xlfn._xlws.FILTER(O:O,(L:L=B64)*(K:K="fte")))))</f>
        <v/>
      </c>
      <c r="F64" s="40" t="str">
        <f>IF(B64="","",SUMIFS(enum!$T:$T,enum!$L:$L,$B64,enum!$G:$G,$B$2)/1000)</f>
        <v/>
      </c>
      <c r="G64" s="9" t="str">
        <f t="shared" si="0"/>
        <v/>
      </c>
      <c r="H64" s="9" t="str">
        <f t="shared" si="1"/>
        <v/>
      </c>
      <c r="I64" s="9" t="str">
        <f>IF(L64="","",IFERROR(_xlfn.XMATCH(N64,resources[Resource])&gt;0,FALSE))</f>
        <v/>
      </c>
      <c r="J64" s="9" t="str">
        <f>IF(M64="","",_xlfn.XLOOKUP(N64,resources[Resource],resources[expendType],""))</f>
        <v/>
      </c>
      <c r="K64" s="9" t="str">
        <f>IF(N64="","",_xlfn.XLOOKUP(N64,resources[Resource],resources[resourceType],""))</f>
        <v/>
      </c>
      <c r="M64" s="11"/>
      <c r="N64" s="11"/>
      <c r="P64" s="12" t="str">
        <f>IF($L64="","",$O64*(1+_xlfn.XLOOKUP(P$1,phases[Phase],phases[Multiplier])))</f>
        <v/>
      </c>
      <c r="Q64" s="12" t="str">
        <f>IF($L64="","",$O64*(1+_xlfn.XLOOKUP(Q$1,phases[Phase],phases[Multiplier])))</f>
        <v/>
      </c>
      <c r="R64" s="12" t="str">
        <f>IF($L64="","",$O64*(1+_xlfn.XLOOKUP(R$1,phases[Phase],phases[Multiplier])))</f>
        <v/>
      </c>
      <c r="S64" s="12" t="str">
        <f>IF($L64="","",$O64*(1+_xlfn.XLOOKUP(S$1,phases[Phase],phases[Multiplier])))</f>
        <v/>
      </c>
    </row>
    <row r="65" spans="1:19" x14ac:dyDescent="0.5">
      <c r="A65" s="16" t="str">
        <f t="shared" si="3"/>
        <v/>
      </c>
      <c r="B65" s="10"/>
      <c r="C65" s="1" t="str">
        <f t="shared" si="4"/>
        <v/>
      </c>
      <c r="D65" s="1" t="str" cm="1">
        <f t="array" ref="D65">IF(B65="","",COUNTA(_xlfn.UNIQUE(_xlfn._xlws.FILTER(N:N,L:L=B65))))</f>
        <v/>
      </c>
      <c r="E65" s="1" t="str" cm="1">
        <f t="array" ref="E65">IF(C65="","",SUM(_xlfn.UNIQUE(_xlfn._xlws.FILTER(O:O,(L:L=B65)*(K:K="fte")))))</f>
        <v/>
      </c>
      <c r="F65" s="40" t="str">
        <f>IF(B65="","",SUMIFS(enum!$T:$T,enum!$L:$L,$B65,enum!$G:$G,$B$2)/1000)</f>
        <v/>
      </c>
      <c r="G65" s="9" t="str">
        <f t="shared" si="0"/>
        <v/>
      </c>
      <c r="H65" s="9" t="str">
        <f t="shared" si="1"/>
        <v/>
      </c>
      <c r="I65" s="9" t="str">
        <f>IF(L65="","",IFERROR(_xlfn.XMATCH(N65,resources[Resource])&gt;0,FALSE))</f>
        <v/>
      </c>
      <c r="J65" s="9" t="str">
        <f>IF(M65="","",_xlfn.XLOOKUP(N65,resources[Resource],resources[expendType],""))</f>
        <v/>
      </c>
      <c r="K65" s="9" t="str">
        <f>IF(N65="","",_xlfn.XLOOKUP(N65,resources[Resource],resources[resourceType],""))</f>
        <v/>
      </c>
      <c r="M65" s="11"/>
      <c r="N65" s="11"/>
      <c r="P65" s="12" t="str">
        <f>IF($L65="","",$O65*(1+_xlfn.XLOOKUP(P$1,phases[Phase],phases[Multiplier])))</f>
        <v/>
      </c>
      <c r="Q65" s="12" t="str">
        <f>IF($L65="","",$O65*(1+_xlfn.XLOOKUP(Q$1,phases[Phase],phases[Multiplier])))</f>
        <v/>
      </c>
      <c r="R65" s="12" t="str">
        <f>IF($L65="","",$O65*(1+_xlfn.XLOOKUP(R$1,phases[Phase],phases[Multiplier])))</f>
        <v/>
      </c>
      <c r="S65" s="12" t="str">
        <f>IF($L65="","",$O65*(1+_xlfn.XLOOKUP(S$1,phases[Phase],phases[Multiplier])))</f>
        <v/>
      </c>
    </row>
    <row r="66" spans="1:19" x14ac:dyDescent="0.5">
      <c r="A66" s="16" t="str">
        <f t="shared" si="3"/>
        <v/>
      </c>
      <c r="B66" s="10"/>
      <c r="C66" s="1" t="str">
        <f t="shared" si="4"/>
        <v/>
      </c>
      <c r="D66" s="1" t="str" cm="1">
        <f t="array" ref="D66">IF(B66="","",COUNTA(_xlfn.UNIQUE(_xlfn._xlws.FILTER(N:N,L:L=B66))))</f>
        <v/>
      </c>
      <c r="E66" s="1" t="str" cm="1">
        <f t="array" ref="E66">IF(C66="","",SUM(_xlfn.UNIQUE(_xlfn._xlws.FILTER(O:O,(L:L=B66)*(K:K="fte")))))</f>
        <v/>
      </c>
      <c r="F66" s="40" t="str">
        <f>IF(B66="","",SUMIFS(enum!$T:$T,enum!$L:$L,$B66,enum!$G:$G,$B$2)/1000)</f>
        <v/>
      </c>
      <c r="G66" s="9" t="str">
        <f t="shared" si="0"/>
        <v/>
      </c>
      <c r="H66" s="9" t="str">
        <f t="shared" si="1"/>
        <v/>
      </c>
      <c r="I66" s="9" t="str">
        <f>IF(L66="","",IFERROR(_xlfn.XMATCH(N66,resources[Resource])&gt;0,FALSE))</f>
        <v/>
      </c>
      <c r="J66" s="9" t="str">
        <f>IF(M66="","",_xlfn.XLOOKUP(N66,resources[Resource],resources[expendType],""))</f>
        <v/>
      </c>
      <c r="K66" s="9" t="str">
        <f>IF(N66="","",_xlfn.XLOOKUP(N66,resources[Resource],resources[resourceType],""))</f>
        <v/>
      </c>
      <c r="M66" s="11"/>
      <c r="N66" s="11"/>
      <c r="P66" s="12" t="str">
        <f>IF($L66="","",$O66*(1+_xlfn.XLOOKUP(P$1,phases[Phase],phases[Multiplier])))</f>
        <v/>
      </c>
      <c r="Q66" s="12" t="str">
        <f>IF($L66="","",$O66*(1+_xlfn.XLOOKUP(Q$1,phases[Phase],phases[Multiplier])))</f>
        <v/>
      </c>
      <c r="R66" s="12" t="str">
        <f>IF($L66="","",$O66*(1+_xlfn.XLOOKUP(R$1,phases[Phase],phases[Multiplier])))</f>
        <v/>
      </c>
      <c r="S66" s="12" t="str">
        <f>IF($L66="","",$O66*(1+_xlfn.XLOOKUP(S$1,phases[Phase],phases[Multiplier])))</f>
        <v/>
      </c>
    </row>
    <row r="67" spans="1:19" x14ac:dyDescent="0.5">
      <c r="A67" s="16" t="str">
        <f t="shared" si="3"/>
        <v/>
      </c>
      <c r="B67" s="10"/>
      <c r="C67" s="1" t="str">
        <f t="shared" si="4"/>
        <v/>
      </c>
      <c r="D67" s="1" t="str" cm="1">
        <f t="array" ref="D67">IF(B67="","",COUNTA(_xlfn.UNIQUE(_xlfn._xlws.FILTER(N:N,L:L=B67))))</f>
        <v/>
      </c>
      <c r="E67" s="1" t="str" cm="1">
        <f t="array" ref="E67">IF(C67="","",SUM(_xlfn.UNIQUE(_xlfn._xlws.FILTER(O:O,(L:L=B67)*(K:K="fte")))))</f>
        <v/>
      </c>
      <c r="F67" s="40" t="str">
        <f>IF(B67="","",SUMIFS(enum!$T:$T,enum!$L:$L,$B67,enum!$G:$G,$B$2)/1000)</f>
        <v/>
      </c>
      <c r="G67" s="9" t="str">
        <f t="shared" ref="G67:G102" si="5">IF(L67="","",$B$2)</f>
        <v/>
      </c>
      <c r="H67" s="9" t="str">
        <f t="shared" ref="H67:H102" si="6">IF(M67="","",$E$2)</f>
        <v/>
      </c>
      <c r="I67" s="9" t="str">
        <f>IF(L67="","",IFERROR(_xlfn.XMATCH(N67,resources[Resource])&gt;0,FALSE))</f>
        <v/>
      </c>
      <c r="J67" s="9" t="str">
        <f>IF(M67="","",_xlfn.XLOOKUP(N67,resources[Resource],resources[expendType],""))</f>
        <v/>
      </c>
      <c r="K67" s="9" t="str">
        <f>IF(N67="","",_xlfn.XLOOKUP(N67,resources[Resource],resources[resourceType],""))</f>
        <v/>
      </c>
      <c r="M67" s="11"/>
      <c r="N67" s="11"/>
      <c r="P67" s="12" t="str">
        <f>IF($L67="","",$O67*(1+_xlfn.XLOOKUP(P$1,phases[Phase],phases[Multiplier])))</f>
        <v/>
      </c>
      <c r="Q67" s="12" t="str">
        <f>IF($L67="","",$O67*(1+_xlfn.XLOOKUP(Q$1,phases[Phase],phases[Multiplier])))</f>
        <v/>
      </c>
      <c r="R67" s="12" t="str">
        <f>IF($L67="","",$O67*(1+_xlfn.XLOOKUP(R$1,phases[Phase],phases[Multiplier])))</f>
        <v/>
      </c>
      <c r="S67" s="12" t="str">
        <f>IF($L67="","",$O67*(1+_xlfn.XLOOKUP(S$1,phases[Phase],phases[Multiplier])))</f>
        <v/>
      </c>
    </row>
    <row r="68" spans="1:19" x14ac:dyDescent="0.5">
      <c r="A68" s="16" t="str">
        <f t="shared" si="3"/>
        <v/>
      </c>
      <c r="B68" s="10"/>
      <c r="C68" s="1" t="str">
        <f t="shared" si="4"/>
        <v/>
      </c>
      <c r="D68" s="1" t="str" cm="1">
        <f t="array" ref="D68">IF(B68="","",COUNTA(_xlfn.UNIQUE(_xlfn._xlws.FILTER(N:N,L:L=B68))))</f>
        <v/>
      </c>
      <c r="E68" s="1" t="str" cm="1">
        <f t="array" ref="E68">IF(C68="","",SUM(_xlfn.UNIQUE(_xlfn._xlws.FILTER(O:O,(L:L=B68)*(K:K="fte")))))</f>
        <v/>
      </c>
      <c r="F68" s="40" t="str">
        <f>IF(B68="","",SUMIFS(enum!$T:$T,enum!$L:$L,$B68,enum!$G:$G,$B$2)/1000)</f>
        <v/>
      </c>
      <c r="G68" s="9" t="str">
        <f t="shared" si="5"/>
        <v/>
      </c>
      <c r="H68" s="9" t="str">
        <f t="shared" si="6"/>
        <v/>
      </c>
      <c r="I68" s="9" t="str">
        <f>IF(L68="","",IFERROR(_xlfn.XMATCH(N68,resources[Resource])&gt;0,FALSE))</f>
        <v/>
      </c>
      <c r="J68" s="9" t="str">
        <f>IF(M68="","",_xlfn.XLOOKUP(N68,resources[Resource],resources[expendType],""))</f>
        <v/>
      </c>
      <c r="K68" s="9" t="str">
        <f>IF(N68="","",_xlfn.XLOOKUP(N68,resources[Resource],resources[resourceType],""))</f>
        <v/>
      </c>
      <c r="M68" s="11"/>
      <c r="N68" s="11"/>
      <c r="P68" s="12" t="str">
        <f>IF($L68="","",$O68*(1+_xlfn.XLOOKUP(P$1,phases[Phase],phases[Multiplier])))</f>
        <v/>
      </c>
      <c r="Q68" s="12" t="str">
        <f>IF($L68="","",$O68*(1+_xlfn.XLOOKUP(Q$1,phases[Phase],phases[Multiplier])))</f>
        <v/>
      </c>
      <c r="R68" s="12" t="str">
        <f>IF($L68="","",$O68*(1+_xlfn.XLOOKUP(R$1,phases[Phase],phases[Multiplier])))</f>
        <v/>
      </c>
      <c r="S68" s="12" t="str">
        <f>IF($L68="","",$O68*(1+_xlfn.XLOOKUP(S$1,phases[Phase],phases[Multiplier])))</f>
        <v/>
      </c>
    </row>
    <row r="69" spans="1:19" x14ac:dyDescent="0.5">
      <c r="A69" s="16" t="str">
        <f t="shared" si="3"/>
        <v/>
      </c>
      <c r="B69" s="10"/>
      <c r="C69" s="1" t="str">
        <f t="shared" si="4"/>
        <v/>
      </c>
      <c r="D69" s="1" t="str" cm="1">
        <f t="array" ref="D69">IF(B69="","",COUNTA(_xlfn.UNIQUE(_xlfn._xlws.FILTER(N:N,L:L=B69))))</f>
        <v/>
      </c>
      <c r="E69" s="1" t="str" cm="1">
        <f t="array" ref="E69">IF(C69="","",SUM(_xlfn.UNIQUE(_xlfn._xlws.FILTER(O:O,(L:L=B69)*(K:K="fte")))))</f>
        <v/>
      </c>
      <c r="F69" s="40" t="str">
        <f>IF(B69="","",SUMIFS(enum!$T:$T,enum!$L:$L,$B69,enum!$G:$G,$B$2)/1000)</f>
        <v/>
      </c>
      <c r="G69" s="9" t="str">
        <f t="shared" si="5"/>
        <v/>
      </c>
      <c r="H69" s="9" t="str">
        <f t="shared" si="6"/>
        <v/>
      </c>
      <c r="I69" s="9" t="str">
        <f>IF(L69="","",IFERROR(_xlfn.XMATCH(N69,resources[Resource])&gt;0,FALSE))</f>
        <v/>
      </c>
      <c r="J69" s="9" t="str">
        <f>IF(M69="","",_xlfn.XLOOKUP(N69,resources[Resource],resources[expendType],""))</f>
        <v/>
      </c>
      <c r="K69" s="9" t="str">
        <f>IF(N69="","",_xlfn.XLOOKUP(N69,resources[Resource],resources[resourceType],""))</f>
        <v/>
      </c>
      <c r="M69" s="11"/>
      <c r="N69" s="11"/>
      <c r="P69" s="12" t="str">
        <f>IF($L69="","",$O69*(1+_xlfn.XLOOKUP(P$1,phases[Phase],phases[Multiplier])))</f>
        <v/>
      </c>
      <c r="Q69" s="12" t="str">
        <f>IF($L69="","",$O69*(1+_xlfn.XLOOKUP(Q$1,phases[Phase],phases[Multiplier])))</f>
        <v/>
      </c>
      <c r="R69" s="12" t="str">
        <f>IF($L69="","",$O69*(1+_xlfn.XLOOKUP(R$1,phases[Phase],phases[Multiplier])))</f>
        <v/>
      </c>
      <c r="S69" s="12" t="str">
        <f>IF($L69="","",$O69*(1+_xlfn.XLOOKUP(S$1,phases[Phase],phases[Multiplier])))</f>
        <v/>
      </c>
    </row>
    <row r="70" spans="1:19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IF(B70="","",COUNTA(_xlfn.UNIQUE(_xlfn._xlws.FILTER(N:N,L:L=B70))))</f>
        <v/>
      </c>
      <c r="E70" s="1" t="str" cm="1">
        <f t="array" ref="E70">IF(C70="","",SUM(_xlfn.UNIQUE(_xlfn._xlws.FILTER(O:O,(L:L=B70)*(K:K="fte")))))</f>
        <v/>
      </c>
      <c r="F70" s="40" t="str">
        <f>IF(B70="","",SUMIFS(enum!$T:$T,enum!$L:$L,$B70,enum!$G:$G,$B$2)/1000)</f>
        <v/>
      </c>
      <c r="G70" s="9" t="str">
        <f t="shared" si="5"/>
        <v/>
      </c>
      <c r="H70" s="9" t="str">
        <f t="shared" si="6"/>
        <v/>
      </c>
      <c r="I70" s="9" t="str">
        <f>IF(L70="","",IFERROR(_xlfn.XMATCH(N70,resources[Resource])&gt;0,FALSE))</f>
        <v/>
      </c>
      <c r="J70" s="9" t="str">
        <f>IF(M70="","",_xlfn.XLOOKUP(N70,resources[Resource],resources[expendType],""))</f>
        <v/>
      </c>
      <c r="K70" s="9" t="str">
        <f>IF(N70="","",_xlfn.XLOOKUP(N70,resources[Resource],resources[resourceType],""))</f>
        <v/>
      </c>
      <c r="M70" s="11"/>
      <c r="N70" s="11"/>
      <c r="P70" s="12" t="str">
        <f>IF($L70="","",$O70*(1+_xlfn.XLOOKUP(P$1,phases[Phase],phases[Multiplier])))</f>
        <v/>
      </c>
      <c r="Q70" s="12" t="str">
        <f>IF($L70="","",$O70*(1+_xlfn.XLOOKUP(Q$1,phases[Phase],phases[Multiplier])))</f>
        <v/>
      </c>
      <c r="R70" s="12" t="str">
        <f>IF($L70="","",$O70*(1+_xlfn.XLOOKUP(R$1,phases[Phase],phases[Multiplier])))</f>
        <v/>
      </c>
      <c r="S70" s="12" t="str">
        <f>IF($L70="","",$O70*(1+_xlfn.XLOOKUP(S$1,phases[Phase],phases[Multiplier])))</f>
        <v/>
      </c>
    </row>
    <row r="71" spans="1:19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IF(B71="","",COUNTA(_xlfn.UNIQUE(_xlfn._xlws.FILTER(N:N,L:L=B71))))</f>
        <v/>
      </c>
      <c r="E71" s="1" t="str" cm="1">
        <f t="array" ref="E71">IF(C71="","",SUM(_xlfn.UNIQUE(_xlfn._xlws.FILTER(O:O,(L:L=B71)*(K:K="fte")))))</f>
        <v/>
      </c>
      <c r="F71" s="40" t="str">
        <f>IF(B71="","",SUMIFS(enum!$T:$T,enum!$L:$L,$B71,enum!$G:$G,$B$2)/1000)</f>
        <v/>
      </c>
      <c r="G71" s="9" t="str">
        <f t="shared" si="5"/>
        <v/>
      </c>
      <c r="H71" s="9" t="str">
        <f t="shared" si="6"/>
        <v/>
      </c>
      <c r="I71" s="9" t="str">
        <f>IF(L71="","",IFERROR(_xlfn.XMATCH(N71,resources[Resource])&gt;0,FALSE))</f>
        <v/>
      </c>
      <c r="J71" s="9" t="str">
        <f>IF(M71="","",_xlfn.XLOOKUP(N71,resources[Resource],resources[expendType],""))</f>
        <v/>
      </c>
      <c r="K71" s="9" t="str">
        <f>IF(N71="","",_xlfn.XLOOKUP(N71,resources[Resource],resources[resourceType],""))</f>
        <v/>
      </c>
      <c r="M71" s="11"/>
      <c r="N71" s="11"/>
      <c r="P71" s="12" t="str">
        <f>IF($L71="","",$O71*(1+_xlfn.XLOOKUP(P$1,phases[Phase],phases[Multiplier])))</f>
        <v/>
      </c>
      <c r="Q71" s="12" t="str">
        <f>IF($L71="","",$O71*(1+_xlfn.XLOOKUP(Q$1,phases[Phase],phases[Multiplier])))</f>
        <v/>
      </c>
      <c r="R71" s="12" t="str">
        <f>IF($L71="","",$O71*(1+_xlfn.XLOOKUP(R$1,phases[Phase],phases[Multiplier])))</f>
        <v/>
      </c>
      <c r="S71" s="12" t="str">
        <f>IF($L71="","",$O71*(1+_xlfn.XLOOKUP(S$1,phases[Phase],phases[Multiplier])))</f>
        <v/>
      </c>
    </row>
    <row r="72" spans="1:19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IF(B72="","",COUNTA(_xlfn.UNIQUE(_xlfn._xlws.FILTER(N:N,L:L=B72))))</f>
        <v/>
      </c>
      <c r="E72" s="1" t="str" cm="1">
        <f t="array" ref="E72">IF(C72="","",SUM(_xlfn.UNIQUE(_xlfn._xlws.FILTER(O:O,(L:L=B72)*(K:K="fte")))))</f>
        <v/>
      </c>
      <c r="F72" s="40" t="str">
        <f>IF(B72="","",SUMIFS(enum!$T:$T,enum!$L:$L,$B72,enum!$G:$G,$B$2)/1000)</f>
        <v/>
      </c>
      <c r="G72" s="9" t="str">
        <f t="shared" si="5"/>
        <v/>
      </c>
      <c r="H72" s="9" t="str">
        <f t="shared" si="6"/>
        <v/>
      </c>
      <c r="I72" s="9" t="str">
        <f>IF(L72="","",IFERROR(_xlfn.XMATCH(N72,resources[Resource])&gt;0,FALSE))</f>
        <v/>
      </c>
      <c r="J72" s="9" t="str">
        <f>IF(M72="","",_xlfn.XLOOKUP(N72,resources[Resource],resources[expendType],""))</f>
        <v/>
      </c>
      <c r="K72" s="9" t="str">
        <f>IF(N72="","",_xlfn.XLOOKUP(N72,resources[Resource],resources[resourceType],""))</f>
        <v/>
      </c>
      <c r="M72" s="11"/>
      <c r="N72" s="11"/>
      <c r="P72" s="12" t="str">
        <f>IF($L72="","",$O72*(1+_xlfn.XLOOKUP(P$1,phases[Phase],phases[Multiplier])))</f>
        <v/>
      </c>
      <c r="Q72" s="12" t="str">
        <f>IF($L72="","",$O72*(1+_xlfn.XLOOKUP(Q$1,phases[Phase],phases[Multiplier])))</f>
        <v/>
      </c>
      <c r="R72" s="12" t="str">
        <f>IF($L72="","",$O72*(1+_xlfn.XLOOKUP(R$1,phases[Phase],phases[Multiplier])))</f>
        <v/>
      </c>
      <c r="S72" s="12" t="str">
        <f>IF($L72="","",$O72*(1+_xlfn.XLOOKUP(S$1,phases[Phase],phases[Multiplier])))</f>
        <v/>
      </c>
    </row>
    <row r="73" spans="1:19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IF(B73="","",COUNTA(_xlfn.UNIQUE(_xlfn._xlws.FILTER(N:N,L:L=B73))))</f>
        <v/>
      </c>
      <c r="E73" s="1" t="str" cm="1">
        <f t="array" ref="E73">IF(C73="","",SUM(_xlfn.UNIQUE(_xlfn._xlws.FILTER(O:O,(L:L=B73)*(K:K="fte")))))</f>
        <v/>
      </c>
      <c r="F73" s="40" t="str">
        <f>IF(B73="","",SUMIFS(enum!$T:$T,enum!$L:$L,$B73,enum!$G:$G,$B$2)/1000)</f>
        <v/>
      </c>
      <c r="G73" s="9" t="str">
        <f t="shared" si="5"/>
        <v/>
      </c>
      <c r="H73" s="9" t="str">
        <f t="shared" si="6"/>
        <v/>
      </c>
      <c r="I73" s="9" t="str">
        <f>IF(L73="","",IFERROR(_xlfn.XMATCH(N73,resources[Resource])&gt;0,FALSE))</f>
        <v/>
      </c>
      <c r="J73" s="9" t="str">
        <f>IF(M73="","",_xlfn.XLOOKUP(N73,resources[Resource],resources[expendType],""))</f>
        <v/>
      </c>
      <c r="K73" s="9" t="str">
        <f>IF(N73="","",_xlfn.XLOOKUP(N73,resources[Resource],resources[resourceType],""))</f>
        <v/>
      </c>
      <c r="M73" s="11"/>
      <c r="N73" s="11"/>
      <c r="P73" s="12" t="str">
        <f>IF($L73="","",$O73*(1+_xlfn.XLOOKUP(P$1,phases[Phase],phases[Multiplier])))</f>
        <v/>
      </c>
      <c r="Q73" s="12" t="str">
        <f>IF($L73="","",$O73*(1+_xlfn.XLOOKUP(Q$1,phases[Phase],phases[Multiplier])))</f>
        <v/>
      </c>
      <c r="R73" s="12" t="str">
        <f>IF($L73="","",$O73*(1+_xlfn.XLOOKUP(R$1,phases[Phase],phases[Multiplier])))</f>
        <v/>
      </c>
      <c r="S73" s="12" t="str">
        <f>IF($L73="","",$O73*(1+_xlfn.XLOOKUP(S$1,phases[Phase],phases[Multiplier])))</f>
        <v/>
      </c>
    </row>
    <row r="74" spans="1:19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IF(B74="","",COUNTA(_xlfn.UNIQUE(_xlfn._xlws.FILTER(N:N,L:L=B74))))</f>
        <v/>
      </c>
      <c r="E74" s="1" t="str" cm="1">
        <f t="array" ref="E74">IF(C74="","",SUM(_xlfn.UNIQUE(_xlfn._xlws.FILTER(O:O,(L:L=B74)*(K:K="fte")))))</f>
        <v/>
      </c>
      <c r="F74" s="40" t="str">
        <f>IF(B74="","",SUMIFS(enum!$T:$T,enum!$L:$L,$B74,enum!$G:$G,$B$2)/1000)</f>
        <v/>
      </c>
      <c r="G74" s="9" t="str">
        <f t="shared" si="5"/>
        <v/>
      </c>
      <c r="H74" s="9" t="str">
        <f t="shared" si="6"/>
        <v/>
      </c>
      <c r="I74" s="9" t="str">
        <f>IF(L74="","",IFERROR(_xlfn.XMATCH(N74,resources[Resource])&gt;0,FALSE))</f>
        <v/>
      </c>
      <c r="J74" s="9" t="str">
        <f>IF(M74="","",_xlfn.XLOOKUP(N74,resources[Resource],resources[expendType],""))</f>
        <v/>
      </c>
      <c r="K74" s="9" t="str">
        <f>IF(N74="","",_xlfn.XLOOKUP(N74,resources[Resource],resources[resourceType],""))</f>
        <v/>
      </c>
      <c r="M74" s="11"/>
      <c r="N74" s="11"/>
      <c r="P74" s="12" t="str">
        <f>IF($L74="","",$O74*(1+_xlfn.XLOOKUP(P$1,phases[Phase],phases[Multiplier])))</f>
        <v/>
      </c>
      <c r="Q74" s="12" t="str">
        <f>IF($L74="","",$O74*(1+_xlfn.XLOOKUP(Q$1,phases[Phase],phases[Multiplier])))</f>
        <v/>
      </c>
      <c r="R74" s="12" t="str">
        <f>IF($L74="","",$O74*(1+_xlfn.XLOOKUP(R$1,phases[Phase],phases[Multiplier])))</f>
        <v/>
      </c>
      <c r="S74" s="12" t="str">
        <f>IF($L74="","",$O74*(1+_xlfn.XLOOKUP(S$1,phases[Phase],phases[Multiplier])))</f>
        <v/>
      </c>
    </row>
    <row r="75" spans="1:19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IF(B75="","",COUNTA(_xlfn.UNIQUE(_xlfn._xlws.FILTER(N:N,L:L=B75))))</f>
        <v/>
      </c>
      <c r="E75" s="1" t="str" cm="1">
        <f t="array" ref="E75">IF(C75="","",SUM(_xlfn.UNIQUE(_xlfn._xlws.FILTER(O:O,(L:L=B75)*(K:K="fte")))))</f>
        <v/>
      </c>
      <c r="F75" s="40" t="str">
        <f>IF(B75="","",SUMIFS(enum!$T:$T,enum!$L:$L,$B75,enum!$G:$G,$B$2)/1000)</f>
        <v/>
      </c>
      <c r="G75" s="9" t="str">
        <f t="shared" si="5"/>
        <v/>
      </c>
      <c r="H75" s="9" t="str">
        <f t="shared" si="6"/>
        <v/>
      </c>
      <c r="I75" s="9" t="str">
        <f>IF(L75="","",IFERROR(_xlfn.XMATCH(N75,resources[Resource])&gt;0,FALSE))</f>
        <v/>
      </c>
      <c r="J75" s="9" t="str">
        <f>IF(M75="","",_xlfn.XLOOKUP(N75,resources[Resource],resources[expendType],""))</f>
        <v/>
      </c>
      <c r="K75" s="9" t="str">
        <f>IF(N75="","",_xlfn.XLOOKUP(N75,resources[Resource],resources[resourceType],""))</f>
        <v/>
      </c>
      <c r="M75" s="11"/>
      <c r="N75" s="11"/>
      <c r="P75" s="12" t="str">
        <f>IF($L75="","",$O75*(1+_xlfn.XLOOKUP(P$1,phases[Phase],phases[Multiplier])))</f>
        <v/>
      </c>
      <c r="Q75" s="12" t="str">
        <f>IF($L75="","",$O75*(1+_xlfn.XLOOKUP(Q$1,phases[Phase],phases[Multiplier])))</f>
        <v/>
      </c>
      <c r="R75" s="12" t="str">
        <f>IF($L75="","",$O75*(1+_xlfn.XLOOKUP(R$1,phases[Phase],phases[Multiplier])))</f>
        <v/>
      </c>
      <c r="S75" s="12" t="str">
        <f>IF($L75="","",$O75*(1+_xlfn.XLOOKUP(S$1,phases[Phase],phases[Multiplier])))</f>
        <v/>
      </c>
    </row>
    <row r="76" spans="1:19" x14ac:dyDescent="0.5">
      <c r="A76" s="16" t="str">
        <f t="shared" si="7"/>
        <v/>
      </c>
      <c r="B76" s="10"/>
      <c r="C76" s="1" t="str">
        <f t="shared" ref="C76:C102" si="8">IF($B76="","",COUNTIFS(L:L,B76))</f>
        <v/>
      </c>
      <c r="D76" s="1" t="str" cm="1">
        <f t="array" ref="D76">IF(B76="","",COUNTA(_xlfn.UNIQUE(_xlfn._xlws.FILTER(N:N,L:L=B76))))</f>
        <v/>
      </c>
      <c r="E76" s="1" t="str" cm="1">
        <f t="array" ref="E76">IF(C76="","",SUM(_xlfn.UNIQUE(_xlfn._xlws.FILTER(O:O,(L:L=B76)*(K:K="fte")))))</f>
        <v/>
      </c>
      <c r="F76" s="40" t="str">
        <f>IF(B76="","",SUMIFS(enum!$T:$T,enum!$L:$L,$B76,enum!$G:$G,$B$2)/1000)</f>
        <v/>
      </c>
      <c r="G76" s="9" t="str">
        <f t="shared" si="5"/>
        <v/>
      </c>
      <c r="H76" s="9" t="str">
        <f t="shared" si="6"/>
        <v/>
      </c>
      <c r="I76" s="9" t="str">
        <f>IF(L76="","",IFERROR(_xlfn.XMATCH(N76,resources[Resource])&gt;0,FALSE))</f>
        <v/>
      </c>
      <c r="J76" s="9" t="str">
        <f>IF(M76="","",_xlfn.XLOOKUP(N76,resources[Resource],resources[expendType],""))</f>
        <v/>
      </c>
      <c r="K76" s="9" t="str">
        <f>IF(N76="","",_xlfn.XLOOKUP(N76,resources[Resource],resources[resourceType],""))</f>
        <v/>
      </c>
      <c r="M76" s="11"/>
      <c r="N76" s="11"/>
      <c r="P76" s="12" t="str">
        <f>IF($L76="","",$O76*(1+_xlfn.XLOOKUP(P$1,phases[Phase],phases[Multiplier])))</f>
        <v/>
      </c>
      <c r="Q76" s="12" t="str">
        <f>IF($L76="","",$O76*(1+_xlfn.XLOOKUP(Q$1,phases[Phase],phases[Multiplier])))</f>
        <v/>
      </c>
      <c r="R76" s="12" t="str">
        <f>IF($L76="","",$O76*(1+_xlfn.XLOOKUP(R$1,phases[Phase],phases[Multiplier])))</f>
        <v/>
      </c>
      <c r="S76" s="12" t="str">
        <f>IF($L76="","",$O76*(1+_xlfn.XLOOKUP(S$1,phases[Phase],phases[Multiplier])))</f>
        <v/>
      </c>
    </row>
    <row r="77" spans="1:19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IF(B77="","",COUNTA(_xlfn.UNIQUE(_xlfn._xlws.FILTER(N:N,L:L=B77))))</f>
        <v/>
      </c>
      <c r="E77" s="1" t="str" cm="1">
        <f t="array" ref="E77">IF(C77="","",SUM(_xlfn.UNIQUE(_xlfn._xlws.FILTER(O:O,(L:L=B77)*(K:K="fte")))))</f>
        <v/>
      </c>
      <c r="F77" s="40" t="str">
        <f>IF(B77="","",SUMIFS(enum!$T:$T,enum!$L:$L,$B77,enum!$G:$G,$B$2)/1000)</f>
        <v/>
      </c>
      <c r="G77" s="9" t="str">
        <f t="shared" si="5"/>
        <v/>
      </c>
      <c r="H77" s="9" t="str">
        <f t="shared" si="6"/>
        <v/>
      </c>
      <c r="I77" s="9" t="str">
        <f>IF(L77="","",IFERROR(_xlfn.XMATCH(N77,resources[Resource])&gt;0,FALSE))</f>
        <v/>
      </c>
      <c r="J77" s="9" t="str">
        <f>IF(M77="","",_xlfn.XLOOKUP(N77,resources[Resource],resources[expendType],""))</f>
        <v/>
      </c>
      <c r="K77" s="9" t="str">
        <f>IF(N77="","",_xlfn.XLOOKUP(N77,resources[Resource],resources[resourceType],""))</f>
        <v/>
      </c>
      <c r="M77" s="11"/>
      <c r="N77" s="11"/>
      <c r="P77" s="12" t="str">
        <f>IF($L77="","",$O77*(1+_xlfn.XLOOKUP(P$1,phases[Phase],phases[Multiplier])))</f>
        <v/>
      </c>
      <c r="Q77" s="12" t="str">
        <f>IF($L77="","",$O77*(1+_xlfn.XLOOKUP(Q$1,phases[Phase],phases[Multiplier])))</f>
        <v/>
      </c>
      <c r="R77" s="12" t="str">
        <f>IF($L77="","",$O77*(1+_xlfn.XLOOKUP(R$1,phases[Phase],phases[Multiplier])))</f>
        <v/>
      </c>
      <c r="S77" s="12" t="str">
        <f>IF($L77="","",$O77*(1+_xlfn.XLOOKUP(S$1,phases[Phase],phases[Multiplier])))</f>
        <v/>
      </c>
    </row>
    <row r="78" spans="1:19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IF(B78="","",COUNTA(_xlfn.UNIQUE(_xlfn._xlws.FILTER(N:N,L:L=B78))))</f>
        <v/>
      </c>
      <c r="E78" s="1" t="str" cm="1">
        <f t="array" ref="E78">IF(C78="","",SUM(_xlfn.UNIQUE(_xlfn._xlws.FILTER(O:O,(L:L=B78)*(K:K="fte")))))</f>
        <v/>
      </c>
      <c r="F78" s="40" t="str">
        <f>IF(B78="","",SUMIFS(enum!$T:$T,enum!$L:$L,$B78,enum!$G:$G,$B$2)/1000)</f>
        <v/>
      </c>
      <c r="G78" s="9" t="str">
        <f t="shared" si="5"/>
        <v/>
      </c>
      <c r="H78" s="9" t="str">
        <f t="shared" si="6"/>
        <v/>
      </c>
      <c r="I78" s="9" t="str">
        <f>IF(L78="","",IFERROR(_xlfn.XMATCH(N78,resources[Resource])&gt;0,FALSE))</f>
        <v/>
      </c>
      <c r="J78" s="9" t="str">
        <f>IF(M78="","",_xlfn.XLOOKUP(N78,resources[Resource],resources[expendType],""))</f>
        <v/>
      </c>
      <c r="K78" s="9" t="str">
        <f>IF(N78="","",_xlfn.XLOOKUP(N78,resources[Resource],resources[resourceType],""))</f>
        <v/>
      </c>
      <c r="M78" s="11"/>
      <c r="N78" s="11"/>
      <c r="P78" s="12" t="str">
        <f>IF($L78="","",$O78*(1+_xlfn.XLOOKUP(P$1,phases[Phase],phases[Multiplier])))</f>
        <v/>
      </c>
      <c r="Q78" s="12" t="str">
        <f>IF($L78="","",$O78*(1+_xlfn.XLOOKUP(Q$1,phases[Phase],phases[Multiplier])))</f>
        <v/>
      </c>
      <c r="R78" s="12" t="str">
        <f>IF($L78="","",$O78*(1+_xlfn.XLOOKUP(R$1,phases[Phase],phases[Multiplier])))</f>
        <v/>
      </c>
      <c r="S78" s="12" t="str">
        <f>IF($L78="","",$O78*(1+_xlfn.XLOOKUP(S$1,phases[Phase],phases[Multiplier])))</f>
        <v/>
      </c>
    </row>
    <row r="79" spans="1:19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IF(B79="","",COUNTA(_xlfn.UNIQUE(_xlfn._xlws.FILTER(N:N,L:L=B79))))</f>
        <v/>
      </c>
      <c r="E79" s="1" t="str" cm="1">
        <f t="array" ref="E79">IF(C79="","",SUM(_xlfn.UNIQUE(_xlfn._xlws.FILTER(O:O,(L:L=B79)*(K:K="fte")))))</f>
        <v/>
      </c>
      <c r="F79" s="40" t="str">
        <f>IF(B79="","",SUMIFS(enum!$T:$T,enum!$L:$L,$B79,enum!$G:$G,$B$2)/1000)</f>
        <v/>
      </c>
      <c r="G79" s="9" t="str">
        <f t="shared" si="5"/>
        <v/>
      </c>
      <c r="H79" s="9" t="str">
        <f t="shared" si="6"/>
        <v/>
      </c>
      <c r="I79" s="9" t="str">
        <f>IF(L79="","",IFERROR(_xlfn.XMATCH(N79,resources[Resource])&gt;0,FALSE))</f>
        <v/>
      </c>
      <c r="J79" s="9" t="str">
        <f>IF(M79="","",_xlfn.XLOOKUP(N79,resources[Resource],resources[expendType],""))</f>
        <v/>
      </c>
      <c r="K79" s="9" t="str">
        <f>IF(N79="","",_xlfn.XLOOKUP(N79,resources[Resource],resources[resourceType],""))</f>
        <v/>
      </c>
      <c r="M79" s="11"/>
      <c r="N79" s="11"/>
      <c r="P79" s="12" t="str">
        <f>IF($L79="","",$O79*(1+_xlfn.XLOOKUP(P$1,phases[Phase],phases[Multiplier])))</f>
        <v/>
      </c>
      <c r="Q79" s="12" t="str">
        <f>IF($L79="","",$O79*(1+_xlfn.XLOOKUP(Q$1,phases[Phase],phases[Multiplier])))</f>
        <v/>
      </c>
      <c r="R79" s="12" t="str">
        <f>IF($L79="","",$O79*(1+_xlfn.XLOOKUP(R$1,phases[Phase],phases[Multiplier])))</f>
        <v/>
      </c>
      <c r="S79" s="12" t="str">
        <f>IF($L79="","",$O79*(1+_xlfn.XLOOKUP(S$1,phases[Phase],phases[Multiplier])))</f>
        <v/>
      </c>
    </row>
    <row r="80" spans="1:19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IF(B80="","",COUNTA(_xlfn.UNIQUE(_xlfn._xlws.FILTER(N:N,L:L=B80))))</f>
        <v/>
      </c>
      <c r="E80" s="1" t="str" cm="1">
        <f t="array" ref="E80">IF(C80="","",SUM(_xlfn.UNIQUE(_xlfn._xlws.FILTER(O:O,(L:L=B80)*(K:K="fte")))))</f>
        <v/>
      </c>
      <c r="F80" s="40" t="str">
        <f>IF(B80="","",SUMIFS(enum!$T:$T,enum!$L:$L,$B80,enum!$G:$G,$B$2)/1000)</f>
        <v/>
      </c>
      <c r="G80" s="9" t="str">
        <f t="shared" si="5"/>
        <v/>
      </c>
      <c r="H80" s="9" t="str">
        <f t="shared" si="6"/>
        <v/>
      </c>
      <c r="I80" s="9" t="str">
        <f>IF(L80="","",IFERROR(_xlfn.XMATCH(N80,resources[Resource])&gt;0,FALSE))</f>
        <v/>
      </c>
      <c r="J80" s="9" t="str">
        <f>IF(M80="","",_xlfn.XLOOKUP(N80,resources[Resource],resources[expendType],""))</f>
        <v/>
      </c>
      <c r="K80" s="9" t="str">
        <f>IF(N80="","",_xlfn.XLOOKUP(N80,resources[Resource],resources[resourceType],""))</f>
        <v/>
      </c>
      <c r="M80" s="11"/>
      <c r="N80" s="11"/>
      <c r="P80" s="12" t="str">
        <f>IF($L80="","",$O80*(1+_xlfn.XLOOKUP(P$1,phases[Phase],phases[Multiplier])))</f>
        <v/>
      </c>
      <c r="Q80" s="12" t="str">
        <f>IF($L80="","",$O80*(1+_xlfn.XLOOKUP(Q$1,phases[Phase],phases[Multiplier])))</f>
        <v/>
      </c>
      <c r="R80" s="12" t="str">
        <f>IF($L80="","",$O80*(1+_xlfn.XLOOKUP(R$1,phases[Phase],phases[Multiplier])))</f>
        <v/>
      </c>
      <c r="S80" s="12" t="str">
        <f>IF($L80="","",$O80*(1+_xlfn.XLOOKUP(S$1,phases[Phase],phases[Multiplier])))</f>
        <v/>
      </c>
    </row>
    <row r="81" spans="1:19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IF(B81="","",COUNTA(_xlfn.UNIQUE(_xlfn._xlws.FILTER(N:N,L:L=B81))))</f>
        <v/>
      </c>
      <c r="E81" s="1" t="str" cm="1">
        <f t="array" ref="E81">IF(C81="","",SUM(_xlfn.UNIQUE(_xlfn._xlws.FILTER(O:O,(L:L=B81)*(K:K="fte")))))</f>
        <v/>
      </c>
      <c r="F81" s="40" t="str">
        <f>IF(B81="","",SUMIFS(enum!$T:$T,enum!$L:$L,$B81,enum!$G:$G,$B$2)/1000)</f>
        <v/>
      </c>
      <c r="G81" s="9" t="str">
        <f t="shared" si="5"/>
        <v/>
      </c>
      <c r="H81" s="9" t="str">
        <f t="shared" si="6"/>
        <v/>
      </c>
      <c r="I81" s="9" t="str">
        <f>IF(L81="","",IFERROR(_xlfn.XMATCH(N81,resources[Resource])&gt;0,FALSE))</f>
        <v/>
      </c>
      <c r="J81" s="9" t="str">
        <f>IF(M81="","",_xlfn.XLOOKUP(N81,resources[Resource],resources[expendType],""))</f>
        <v/>
      </c>
      <c r="K81" s="9" t="str">
        <f>IF(N81="","",_xlfn.XLOOKUP(N81,resources[Resource],resources[resourceType],""))</f>
        <v/>
      </c>
      <c r="M81" s="11"/>
      <c r="N81" s="11"/>
      <c r="P81" s="12" t="str">
        <f>IF($L81="","",$O81*(1+_xlfn.XLOOKUP(P$1,phases[Phase],phases[Multiplier])))</f>
        <v/>
      </c>
      <c r="Q81" s="12" t="str">
        <f>IF($L81="","",$O81*(1+_xlfn.XLOOKUP(Q$1,phases[Phase],phases[Multiplier])))</f>
        <v/>
      </c>
      <c r="R81" s="12" t="str">
        <f>IF($L81="","",$O81*(1+_xlfn.XLOOKUP(R$1,phases[Phase],phases[Multiplier])))</f>
        <v/>
      </c>
      <c r="S81" s="12" t="str">
        <f>IF($L81="","",$O81*(1+_xlfn.XLOOKUP(S$1,phases[Phase],phases[Multiplier])))</f>
        <v/>
      </c>
    </row>
    <row r="82" spans="1:19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IF(B82="","",COUNTA(_xlfn.UNIQUE(_xlfn._xlws.FILTER(N:N,L:L=B82))))</f>
        <v/>
      </c>
      <c r="E82" s="1" t="str" cm="1">
        <f t="array" ref="E82">IF(C82="","",SUM(_xlfn.UNIQUE(_xlfn._xlws.FILTER(O:O,(L:L=B82)*(K:K="fte")))))</f>
        <v/>
      </c>
      <c r="F82" s="40" t="str">
        <f>IF(B82="","",SUMIFS(enum!$T:$T,enum!$L:$L,$B82,enum!$G:$G,$B$2)/1000)</f>
        <v/>
      </c>
      <c r="G82" s="9" t="str">
        <f t="shared" si="5"/>
        <v/>
      </c>
      <c r="H82" s="9" t="str">
        <f t="shared" si="6"/>
        <v/>
      </c>
      <c r="I82" s="9" t="str">
        <f>IF(L82="","",IFERROR(_xlfn.XMATCH(N82,resources[Resource])&gt;0,FALSE))</f>
        <v/>
      </c>
      <c r="J82" s="9" t="str">
        <f>IF(M82="","",_xlfn.XLOOKUP(N82,resources[Resource],resources[expendType],""))</f>
        <v/>
      </c>
      <c r="K82" s="9" t="str">
        <f>IF(N82="","",_xlfn.XLOOKUP(N82,resources[Resource],resources[resourceType],""))</f>
        <v/>
      </c>
      <c r="M82" s="11"/>
      <c r="N82" s="11"/>
      <c r="P82" s="12" t="str">
        <f>IF($L82="","",$O82*(1+_xlfn.XLOOKUP(P$1,phases[Phase],phases[Multiplier])))</f>
        <v/>
      </c>
      <c r="Q82" s="12" t="str">
        <f>IF($L82="","",$O82*(1+_xlfn.XLOOKUP(Q$1,phases[Phase],phases[Multiplier])))</f>
        <v/>
      </c>
      <c r="R82" s="12" t="str">
        <f>IF($L82="","",$O82*(1+_xlfn.XLOOKUP(R$1,phases[Phase],phases[Multiplier])))</f>
        <v/>
      </c>
      <c r="S82" s="12" t="str">
        <f>IF($L82="","",$O82*(1+_xlfn.XLOOKUP(S$1,phases[Phase],phases[Multiplier])))</f>
        <v/>
      </c>
    </row>
    <row r="83" spans="1:19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IF(B83="","",COUNTA(_xlfn.UNIQUE(_xlfn._xlws.FILTER(N:N,L:L=B83))))</f>
        <v/>
      </c>
      <c r="E83" s="1" t="str" cm="1">
        <f t="array" ref="E83">IF(C83="","",SUM(_xlfn.UNIQUE(_xlfn._xlws.FILTER(O:O,(L:L=B83)*(K:K="fte")))))</f>
        <v/>
      </c>
      <c r="F83" s="40" t="str">
        <f>IF(B83="","",SUMIFS(enum!$T:$T,enum!$L:$L,$B83,enum!$G:$G,$B$2)/1000)</f>
        <v/>
      </c>
      <c r="G83" s="9" t="str">
        <f t="shared" si="5"/>
        <v/>
      </c>
      <c r="H83" s="9" t="str">
        <f t="shared" si="6"/>
        <v/>
      </c>
      <c r="I83" s="9" t="str">
        <f>IF(L83="","",IFERROR(_xlfn.XMATCH(N83,resources[Resource])&gt;0,FALSE))</f>
        <v/>
      </c>
      <c r="J83" s="9" t="str">
        <f>IF(M83="","",_xlfn.XLOOKUP(N83,resources[Resource],resources[expendType],""))</f>
        <v/>
      </c>
      <c r="K83" s="9" t="str">
        <f>IF(N83="","",_xlfn.XLOOKUP(N83,resources[Resource],resources[resourceType],""))</f>
        <v/>
      </c>
      <c r="M83" s="11"/>
      <c r="N83" s="11"/>
      <c r="P83" s="12" t="str">
        <f>IF($L83="","",$O83*(1+_xlfn.XLOOKUP(P$1,phases[Phase],phases[Multiplier])))</f>
        <v/>
      </c>
      <c r="Q83" s="12" t="str">
        <f>IF($L83="","",$O83*(1+_xlfn.XLOOKUP(Q$1,phases[Phase],phases[Multiplier])))</f>
        <v/>
      </c>
      <c r="R83" s="12" t="str">
        <f>IF($L83="","",$O83*(1+_xlfn.XLOOKUP(R$1,phases[Phase],phases[Multiplier])))</f>
        <v/>
      </c>
      <c r="S83" s="12" t="str">
        <f>IF($L83="","",$O83*(1+_xlfn.XLOOKUP(S$1,phases[Phase],phases[Multiplier])))</f>
        <v/>
      </c>
    </row>
    <row r="84" spans="1:19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IF(B84="","",COUNTA(_xlfn.UNIQUE(_xlfn._xlws.FILTER(N:N,L:L=B84))))</f>
        <v/>
      </c>
      <c r="E84" s="1" t="str" cm="1">
        <f t="array" ref="E84">IF(C84="","",SUM(_xlfn.UNIQUE(_xlfn._xlws.FILTER(O:O,(L:L=B84)*(K:K="fte")))))</f>
        <v/>
      </c>
      <c r="F84" s="40" t="str">
        <f>IF(B84="","",SUMIFS(enum!$T:$T,enum!$L:$L,$B84,enum!$G:$G,$B$2)/1000)</f>
        <v/>
      </c>
      <c r="G84" s="9" t="str">
        <f t="shared" si="5"/>
        <v/>
      </c>
      <c r="H84" s="9" t="str">
        <f t="shared" si="6"/>
        <v/>
      </c>
      <c r="I84" s="9" t="str">
        <f>IF(L84="","",IFERROR(_xlfn.XMATCH(N84,resources[Resource])&gt;0,FALSE))</f>
        <v/>
      </c>
      <c r="J84" s="9" t="str">
        <f>IF(M84="","",_xlfn.XLOOKUP(N84,resources[Resource],resources[expendType],""))</f>
        <v/>
      </c>
      <c r="K84" s="9" t="str">
        <f>IF(N84="","",_xlfn.XLOOKUP(N84,resources[Resource],resources[resourceType],""))</f>
        <v/>
      </c>
      <c r="M84" s="11"/>
      <c r="N84" s="11"/>
      <c r="P84" s="12" t="str">
        <f>IF($L84="","",$O84*(1+_xlfn.XLOOKUP(P$1,phases[Phase],phases[Multiplier])))</f>
        <v/>
      </c>
      <c r="Q84" s="12" t="str">
        <f>IF($L84="","",$O84*(1+_xlfn.XLOOKUP(Q$1,phases[Phase],phases[Multiplier])))</f>
        <v/>
      </c>
      <c r="R84" s="12" t="str">
        <f>IF($L84="","",$O84*(1+_xlfn.XLOOKUP(R$1,phases[Phase],phases[Multiplier])))</f>
        <v/>
      </c>
      <c r="S84" s="12" t="str">
        <f>IF($L84="","",$O84*(1+_xlfn.XLOOKUP(S$1,phases[Phase],phases[Multiplier])))</f>
        <v/>
      </c>
    </row>
    <row r="85" spans="1:19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IF(B85="","",COUNTA(_xlfn.UNIQUE(_xlfn._xlws.FILTER(N:N,L:L=B85))))</f>
        <v/>
      </c>
      <c r="E85" s="1" t="str" cm="1">
        <f t="array" ref="E85">IF(C85="","",SUM(_xlfn.UNIQUE(_xlfn._xlws.FILTER(O:O,(L:L=B85)*(K:K="fte")))))</f>
        <v/>
      </c>
      <c r="F85" s="40" t="str">
        <f>IF(B85="","",SUMIFS(enum!$T:$T,enum!$L:$L,$B85,enum!$G:$G,$B$2)/1000)</f>
        <v/>
      </c>
      <c r="G85" s="9" t="str">
        <f t="shared" si="5"/>
        <v/>
      </c>
      <c r="H85" s="9" t="str">
        <f t="shared" si="6"/>
        <v/>
      </c>
      <c r="I85" s="9" t="str">
        <f>IF(L85="","",IFERROR(_xlfn.XMATCH(N85,resources[Resource])&gt;0,FALSE))</f>
        <v/>
      </c>
      <c r="J85" s="9" t="str">
        <f>IF(M85="","",_xlfn.XLOOKUP(N85,resources[Resource],resources[expendType],""))</f>
        <v/>
      </c>
      <c r="K85" s="9" t="str">
        <f>IF(N85="","",_xlfn.XLOOKUP(N85,resources[Resource],resources[resourceType],""))</f>
        <v/>
      </c>
      <c r="M85" s="11"/>
      <c r="N85" s="11"/>
      <c r="P85" s="12" t="str">
        <f>IF($L85="","",$O85*(1+_xlfn.XLOOKUP(P$1,phases[Phase],phases[Multiplier])))</f>
        <v/>
      </c>
      <c r="Q85" s="12" t="str">
        <f>IF($L85="","",$O85*(1+_xlfn.XLOOKUP(Q$1,phases[Phase],phases[Multiplier])))</f>
        <v/>
      </c>
      <c r="R85" s="12" t="str">
        <f>IF($L85="","",$O85*(1+_xlfn.XLOOKUP(R$1,phases[Phase],phases[Multiplier])))</f>
        <v/>
      </c>
      <c r="S85" s="12" t="str">
        <f>IF($L85="","",$O85*(1+_xlfn.XLOOKUP(S$1,phases[Phase],phases[Multiplier])))</f>
        <v/>
      </c>
    </row>
    <row r="86" spans="1:19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IF(B86="","",COUNTA(_xlfn.UNIQUE(_xlfn._xlws.FILTER(N:N,L:L=B86))))</f>
        <v/>
      </c>
      <c r="E86" s="1" t="str" cm="1">
        <f t="array" ref="E86">IF(C86="","",SUM(_xlfn.UNIQUE(_xlfn._xlws.FILTER(O:O,(L:L=B86)*(K:K="fte")))))</f>
        <v/>
      </c>
      <c r="F86" s="40" t="str">
        <f>IF(B86="","",SUMIFS(enum!$T:$T,enum!$L:$L,$B86,enum!$G:$G,$B$2)/1000)</f>
        <v/>
      </c>
      <c r="G86" s="9" t="str">
        <f t="shared" si="5"/>
        <v/>
      </c>
      <c r="H86" s="9" t="str">
        <f t="shared" si="6"/>
        <v/>
      </c>
      <c r="I86" s="9" t="str">
        <f>IF(L86="","",IFERROR(_xlfn.XMATCH(N86,resources[Resource])&gt;0,FALSE))</f>
        <v/>
      </c>
      <c r="J86" s="9" t="str">
        <f>IF(M86="","",_xlfn.XLOOKUP(N86,resources[Resource],resources[expendType],""))</f>
        <v/>
      </c>
      <c r="K86" s="9" t="str">
        <f>IF(N86="","",_xlfn.XLOOKUP(N86,resources[Resource],resources[resourceType],""))</f>
        <v/>
      </c>
      <c r="M86" s="11"/>
      <c r="N86" s="11"/>
      <c r="P86" s="12" t="str">
        <f>IF($L86="","",$O86*(1+_xlfn.XLOOKUP(P$1,phases[Phase],phases[Multiplier])))</f>
        <v/>
      </c>
      <c r="Q86" s="12" t="str">
        <f>IF($L86="","",$O86*(1+_xlfn.XLOOKUP(Q$1,phases[Phase],phases[Multiplier])))</f>
        <v/>
      </c>
      <c r="R86" s="12" t="str">
        <f>IF($L86="","",$O86*(1+_xlfn.XLOOKUP(R$1,phases[Phase],phases[Multiplier])))</f>
        <v/>
      </c>
      <c r="S86" s="12" t="str">
        <f>IF($L86="","",$O86*(1+_xlfn.XLOOKUP(S$1,phases[Phase],phases[Multiplier])))</f>
        <v/>
      </c>
    </row>
    <row r="87" spans="1:19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IF(B87="","",COUNTA(_xlfn.UNIQUE(_xlfn._xlws.FILTER(N:N,L:L=B87))))</f>
        <v/>
      </c>
      <c r="E87" s="1" t="str" cm="1">
        <f t="array" ref="E87">IF(C87="","",SUM(_xlfn.UNIQUE(_xlfn._xlws.FILTER(O:O,(L:L=B87)*(K:K="fte")))))</f>
        <v/>
      </c>
      <c r="F87" s="40" t="str">
        <f>IF(B87="","",SUMIFS(enum!$T:$T,enum!$L:$L,$B87,enum!$G:$G,$B$2)/1000)</f>
        <v/>
      </c>
      <c r="G87" s="9" t="str">
        <f t="shared" si="5"/>
        <v/>
      </c>
      <c r="H87" s="9" t="str">
        <f t="shared" si="6"/>
        <v/>
      </c>
      <c r="I87" s="9" t="str">
        <f>IF(L87="","",IFERROR(_xlfn.XMATCH(N87,resources[Resource])&gt;0,FALSE))</f>
        <v/>
      </c>
      <c r="J87" s="9" t="str">
        <f>IF(M87="","",_xlfn.XLOOKUP(N87,resources[Resource],resources[expendType],""))</f>
        <v/>
      </c>
      <c r="K87" s="9" t="str">
        <f>IF(N87="","",_xlfn.XLOOKUP(N87,resources[Resource],resources[resourceType],""))</f>
        <v/>
      </c>
      <c r="M87" s="11"/>
      <c r="N87" s="11"/>
      <c r="P87" s="12" t="str">
        <f>IF($L87="","",$O87*(1+_xlfn.XLOOKUP(P$1,phases[Phase],phases[Multiplier])))</f>
        <v/>
      </c>
      <c r="Q87" s="12" t="str">
        <f>IF($L87="","",$O87*(1+_xlfn.XLOOKUP(Q$1,phases[Phase],phases[Multiplier])))</f>
        <v/>
      </c>
      <c r="R87" s="12" t="str">
        <f>IF($L87="","",$O87*(1+_xlfn.XLOOKUP(R$1,phases[Phase],phases[Multiplier])))</f>
        <v/>
      </c>
      <c r="S87" s="12" t="str">
        <f>IF($L87="","",$O87*(1+_xlfn.XLOOKUP(S$1,phases[Phase],phases[Multiplier])))</f>
        <v/>
      </c>
    </row>
    <row r="88" spans="1:19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IF(B88="","",COUNTA(_xlfn.UNIQUE(_xlfn._xlws.FILTER(N:N,L:L=B88))))</f>
        <v/>
      </c>
      <c r="E88" s="1" t="str" cm="1">
        <f t="array" ref="E88">IF(C88="","",SUM(_xlfn.UNIQUE(_xlfn._xlws.FILTER(O:O,(L:L=B88)*(K:K="fte")))))</f>
        <v/>
      </c>
      <c r="F88" s="40" t="str">
        <f>IF(B88="","",SUMIFS(enum!$T:$T,enum!$L:$L,$B88,enum!$G:$G,$B$2)/1000)</f>
        <v/>
      </c>
      <c r="G88" s="9" t="str">
        <f t="shared" si="5"/>
        <v/>
      </c>
      <c r="H88" s="9" t="str">
        <f t="shared" si="6"/>
        <v/>
      </c>
      <c r="I88" s="9" t="str">
        <f>IF(L88="","",IFERROR(_xlfn.XMATCH(N88,resources[Resource])&gt;0,FALSE))</f>
        <v/>
      </c>
      <c r="J88" s="9" t="str">
        <f>IF(M88="","",_xlfn.XLOOKUP(N88,resources[Resource],resources[expendType],""))</f>
        <v/>
      </c>
      <c r="K88" s="9" t="str">
        <f>IF(N88="","",_xlfn.XLOOKUP(N88,resources[Resource],resources[resourceType],""))</f>
        <v/>
      </c>
      <c r="M88" s="11"/>
      <c r="N88" s="11"/>
      <c r="P88" s="12" t="str">
        <f>IF($L88="","",$O88*(1+_xlfn.XLOOKUP(P$1,phases[Phase],phases[Multiplier])))</f>
        <v/>
      </c>
      <c r="Q88" s="12" t="str">
        <f>IF($L88="","",$O88*(1+_xlfn.XLOOKUP(Q$1,phases[Phase],phases[Multiplier])))</f>
        <v/>
      </c>
      <c r="R88" s="12" t="str">
        <f>IF($L88="","",$O88*(1+_xlfn.XLOOKUP(R$1,phases[Phase],phases[Multiplier])))</f>
        <v/>
      </c>
      <c r="S88" s="12" t="str">
        <f>IF($L88="","",$O88*(1+_xlfn.XLOOKUP(S$1,phases[Phase],phases[Multiplier])))</f>
        <v/>
      </c>
    </row>
    <row r="89" spans="1:19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IF(B89="","",COUNTA(_xlfn.UNIQUE(_xlfn._xlws.FILTER(N:N,L:L=B89))))</f>
        <v/>
      </c>
      <c r="E89" s="1" t="str" cm="1">
        <f t="array" ref="E89">IF(C89="","",SUM(_xlfn.UNIQUE(_xlfn._xlws.FILTER(O:O,(L:L=B89)*(K:K="fte")))))</f>
        <v/>
      </c>
      <c r="F89" s="40" t="str">
        <f>IF(B89="","",SUMIFS(enum!$T:$T,enum!$L:$L,$B89,enum!$G:$G,$B$2)/1000)</f>
        <v/>
      </c>
      <c r="G89" s="9" t="str">
        <f t="shared" si="5"/>
        <v/>
      </c>
      <c r="H89" s="9" t="str">
        <f t="shared" si="6"/>
        <v/>
      </c>
      <c r="I89" s="9" t="str">
        <f>IF(L89="","",IFERROR(_xlfn.XMATCH(N89,resources[Resource])&gt;0,FALSE))</f>
        <v/>
      </c>
      <c r="J89" s="9" t="str">
        <f>IF(M89="","",_xlfn.XLOOKUP(N89,resources[Resource],resources[expendType],""))</f>
        <v/>
      </c>
      <c r="K89" s="9" t="str">
        <f>IF(N89="","",_xlfn.XLOOKUP(N89,resources[Resource],resources[resourceType],""))</f>
        <v/>
      </c>
      <c r="M89" s="11"/>
      <c r="N89" s="11"/>
      <c r="P89" s="12" t="str">
        <f>IF($L89="","",$O89*(1+_xlfn.XLOOKUP(P$1,phases[Phase],phases[Multiplier])))</f>
        <v/>
      </c>
      <c r="Q89" s="12" t="str">
        <f>IF($L89="","",$O89*(1+_xlfn.XLOOKUP(Q$1,phases[Phase],phases[Multiplier])))</f>
        <v/>
      </c>
      <c r="R89" s="12" t="str">
        <f>IF($L89="","",$O89*(1+_xlfn.XLOOKUP(R$1,phases[Phase],phases[Multiplier])))</f>
        <v/>
      </c>
      <c r="S89" s="12" t="str">
        <f>IF($L89="","",$O89*(1+_xlfn.XLOOKUP(S$1,phases[Phase],phases[Multiplier])))</f>
        <v/>
      </c>
    </row>
    <row r="90" spans="1:19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IF(B90="","",COUNTA(_xlfn.UNIQUE(_xlfn._xlws.FILTER(N:N,L:L=B90))))</f>
        <v/>
      </c>
      <c r="E90" s="1" t="str" cm="1">
        <f t="array" ref="E90">IF(C90="","",SUM(_xlfn.UNIQUE(_xlfn._xlws.FILTER(O:O,(L:L=B90)*(K:K="fte")))))</f>
        <v/>
      </c>
      <c r="F90" s="40" t="str">
        <f>IF(B90="","",SUMIFS(enum!$T:$T,enum!$L:$L,$B90,enum!$G:$G,$B$2)/1000)</f>
        <v/>
      </c>
      <c r="G90" s="9" t="str">
        <f t="shared" si="5"/>
        <v/>
      </c>
      <c r="H90" s="9" t="str">
        <f t="shared" si="6"/>
        <v/>
      </c>
      <c r="I90" s="9" t="str">
        <f>IF(L90="","",IFERROR(_xlfn.XMATCH(N90,resources[Resource])&gt;0,FALSE))</f>
        <v/>
      </c>
      <c r="J90" s="9" t="str">
        <f>IF(M90="","",_xlfn.XLOOKUP(N90,resources[Resource],resources[expendType],""))</f>
        <v/>
      </c>
      <c r="K90" s="9" t="str">
        <f>IF(N90="","",_xlfn.XLOOKUP(N90,resources[Resource],resources[resourceType],""))</f>
        <v/>
      </c>
      <c r="M90" s="11"/>
      <c r="N90" s="11"/>
      <c r="P90" s="12" t="str">
        <f>IF($L90="","",$O90*(1+_xlfn.XLOOKUP(P$1,phases[Phase],phases[Multiplier])))</f>
        <v/>
      </c>
      <c r="Q90" s="12" t="str">
        <f>IF($L90="","",$O90*(1+_xlfn.XLOOKUP(Q$1,phases[Phase],phases[Multiplier])))</f>
        <v/>
      </c>
      <c r="R90" s="12" t="str">
        <f>IF($L90="","",$O90*(1+_xlfn.XLOOKUP(R$1,phases[Phase],phases[Multiplier])))</f>
        <v/>
      </c>
      <c r="S90" s="12" t="str">
        <f>IF($L90="","",$O90*(1+_xlfn.XLOOKUP(S$1,phases[Phase],phases[Multiplier])))</f>
        <v/>
      </c>
    </row>
    <row r="91" spans="1:19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IF(B91="","",COUNTA(_xlfn.UNIQUE(_xlfn._xlws.FILTER(N:N,L:L=B91))))</f>
        <v/>
      </c>
      <c r="E91" s="1" t="str" cm="1">
        <f t="array" ref="E91">IF(C91="","",SUM(_xlfn.UNIQUE(_xlfn._xlws.FILTER(O:O,(L:L=B91)*(K:K="fte")))))</f>
        <v/>
      </c>
      <c r="F91" s="40" t="str">
        <f>IF(B91="","",SUMIFS(enum!$T:$T,enum!$L:$L,$B91,enum!$G:$G,$B$2)/1000)</f>
        <v/>
      </c>
      <c r="G91" s="9" t="str">
        <f t="shared" si="5"/>
        <v/>
      </c>
      <c r="H91" s="9" t="str">
        <f t="shared" si="6"/>
        <v/>
      </c>
      <c r="I91" s="9" t="str">
        <f>IF(L91="","",IFERROR(_xlfn.XMATCH(N91,resources[Resource])&gt;0,FALSE))</f>
        <v/>
      </c>
      <c r="J91" s="9" t="str">
        <f>IF(M91="","",_xlfn.XLOOKUP(N91,resources[Resource],resources[expendType],""))</f>
        <v/>
      </c>
      <c r="K91" s="9" t="str">
        <f>IF(N91="","",_xlfn.XLOOKUP(N91,resources[Resource],resources[resourceType],""))</f>
        <v/>
      </c>
      <c r="M91" s="11"/>
      <c r="N91" s="11"/>
      <c r="P91" s="12" t="str">
        <f>IF($L91="","",$O91*(1+_xlfn.XLOOKUP(P$1,phases[Phase],phases[Multiplier])))</f>
        <v/>
      </c>
      <c r="Q91" s="12" t="str">
        <f>IF($L91="","",$O91*(1+_xlfn.XLOOKUP(Q$1,phases[Phase],phases[Multiplier])))</f>
        <v/>
      </c>
      <c r="R91" s="12" t="str">
        <f>IF($L91="","",$O91*(1+_xlfn.XLOOKUP(R$1,phases[Phase],phases[Multiplier])))</f>
        <v/>
      </c>
      <c r="S91" s="12" t="str">
        <f>IF($L91="","",$O91*(1+_xlfn.XLOOKUP(S$1,phases[Phase],phases[Multiplier])))</f>
        <v/>
      </c>
    </row>
    <row r="92" spans="1:19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IF(B92="","",COUNTA(_xlfn.UNIQUE(_xlfn._xlws.FILTER(N:N,L:L=B92))))</f>
        <v/>
      </c>
      <c r="E92" s="1" t="str" cm="1">
        <f t="array" ref="E92">IF(C92="","",SUM(_xlfn.UNIQUE(_xlfn._xlws.FILTER(O:O,(L:L=B92)*(K:K="fte")))))</f>
        <v/>
      </c>
      <c r="F92" s="40" t="str">
        <f>IF(B92="","",SUMIFS(enum!$T:$T,enum!$L:$L,$B92,enum!$G:$G,$B$2)/1000)</f>
        <v/>
      </c>
      <c r="G92" s="9" t="str">
        <f t="shared" si="5"/>
        <v/>
      </c>
      <c r="H92" s="9" t="str">
        <f t="shared" si="6"/>
        <v/>
      </c>
      <c r="I92" s="9" t="str">
        <f>IF(L92="","",IFERROR(_xlfn.XMATCH(N92,resources[Resource])&gt;0,FALSE))</f>
        <v/>
      </c>
      <c r="J92" s="9" t="str">
        <f>IF(M92="","",_xlfn.XLOOKUP(N92,resources[Resource],resources[expendType],""))</f>
        <v/>
      </c>
      <c r="K92" s="9" t="str">
        <f>IF(N92="","",_xlfn.XLOOKUP(N92,resources[Resource],resources[resourceType],""))</f>
        <v/>
      </c>
      <c r="M92" s="11"/>
      <c r="N92" s="11"/>
      <c r="P92" s="12" t="str">
        <f>IF($L92="","",$O92*(1+_xlfn.XLOOKUP(P$1,phases[Phase],phases[Multiplier])))</f>
        <v/>
      </c>
      <c r="Q92" s="12" t="str">
        <f>IF($L92="","",$O92*(1+_xlfn.XLOOKUP(Q$1,phases[Phase],phases[Multiplier])))</f>
        <v/>
      </c>
      <c r="R92" s="12" t="str">
        <f>IF($L92="","",$O92*(1+_xlfn.XLOOKUP(R$1,phases[Phase],phases[Multiplier])))</f>
        <v/>
      </c>
      <c r="S92" s="12" t="str">
        <f>IF($L92="","",$O92*(1+_xlfn.XLOOKUP(S$1,phases[Phase],phases[Multiplier])))</f>
        <v/>
      </c>
    </row>
    <row r="93" spans="1:19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IF(B93="","",COUNTA(_xlfn.UNIQUE(_xlfn._xlws.FILTER(N:N,L:L=B93))))</f>
        <v/>
      </c>
      <c r="E93" s="1" t="str" cm="1">
        <f t="array" ref="E93">IF(C93="","",SUM(_xlfn.UNIQUE(_xlfn._xlws.FILTER(O:O,(L:L=B93)*(K:K="fte")))))</f>
        <v/>
      </c>
      <c r="F93" s="40" t="str">
        <f>IF(B93="","",SUMIFS(enum!$T:$T,enum!$L:$L,$B93,enum!$G:$G,$B$2)/1000)</f>
        <v/>
      </c>
      <c r="G93" s="9" t="str">
        <f t="shared" si="5"/>
        <v/>
      </c>
      <c r="H93" s="9" t="str">
        <f t="shared" si="6"/>
        <v/>
      </c>
      <c r="I93" s="9" t="str">
        <f>IF(L93="","",IFERROR(_xlfn.XMATCH(N93,resources[Resource])&gt;0,FALSE))</f>
        <v/>
      </c>
      <c r="J93" s="9" t="str">
        <f>IF(M93="","",_xlfn.XLOOKUP(N93,resources[Resource],resources[expendType],""))</f>
        <v/>
      </c>
      <c r="K93" s="9" t="str">
        <f>IF(N93="","",_xlfn.XLOOKUP(N93,resources[Resource],resources[resourceType],""))</f>
        <v/>
      </c>
      <c r="M93" s="11"/>
      <c r="N93" s="11"/>
      <c r="P93" s="12" t="str">
        <f>IF($L93="","",$O93*(1+_xlfn.XLOOKUP(P$1,phases[Phase],phases[Multiplier])))</f>
        <v/>
      </c>
      <c r="Q93" s="12" t="str">
        <f>IF($L93="","",$O93*(1+_xlfn.XLOOKUP(Q$1,phases[Phase],phases[Multiplier])))</f>
        <v/>
      </c>
      <c r="R93" s="12" t="str">
        <f>IF($L93="","",$O93*(1+_xlfn.XLOOKUP(R$1,phases[Phase],phases[Multiplier])))</f>
        <v/>
      </c>
      <c r="S93" s="12" t="str">
        <f>IF($L93="","",$O93*(1+_xlfn.XLOOKUP(S$1,phases[Phase],phases[Multiplier])))</f>
        <v/>
      </c>
    </row>
    <row r="94" spans="1:19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IF(B94="","",COUNTA(_xlfn.UNIQUE(_xlfn._xlws.FILTER(N:N,L:L=B94))))</f>
        <v/>
      </c>
      <c r="E94" s="1" t="str" cm="1">
        <f t="array" ref="E94">IF(C94="","",SUM(_xlfn.UNIQUE(_xlfn._xlws.FILTER(O:O,(L:L=B94)*(K:K="fte")))))</f>
        <v/>
      </c>
      <c r="F94" s="40" t="str">
        <f>IF(B94="","",SUMIFS(enum!$T:$T,enum!$L:$L,$B94,enum!$G:$G,$B$2)/1000)</f>
        <v/>
      </c>
      <c r="G94" s="9" t="str">
        <f t="shared" si="5"/>
        <v/>
      </c>
      <c r="H94" s="9" t="str">
        <f t="shared" si="6"/>
        <v/>
      </c>
      <c r="I94" s="9" t="str">
        <f>IF(L94="","",IFERROR(_xlfn.XMATCH(N94,resources[Resource])&gt;0,FALSE))</f>
        <v/>
      </c>
      <c r="J94" s="9" t="str">
        <f>IF(M94="","",_xlfn.XLOOKUP(N94,resources[Resource],resources[expendType],""))</f>
        <v/>
      </c>
      <c r="K94" s="9" t="str">
        <f>IF(N94="","",_xlfn.XLOOKUP(N94,resources[Resource],resources[resourceType],""))</f>
        <v/>
      </c>
      <c r="M94" s="11"/>
      <c r="N94" s="11"/>
      <c r="P94" s="12" t="str">
        <f>IF($L94="","",$O94*(1+_xlfn.XLOOKUP(P$1,phases[Phase],phases[Multiplier])))</f>
        <v/>
      </c>
      <c r="Q94" s="12" t="str">
        <f>IF($L94="","",$O94*(1+_xlfn.XLOOKUP(Q$1,phases[Phase],phases[Multiplier])))</f>
        <v/>
      </c>
      <c r="R94" s="12" t="str">
        <f>IF($L94="","",$O94*(1+_xlfn.XLOOKUP(R$1,phases[Phase],phases[Multiplier])))</f>
        <v/>
      </c>
      <c r="S94" s="12" t="str">
        <f>IF($L94="","",$O94*(1+_xlfn.XLOOKUP(S$1,phases[Phase],phases[Multiplier])))</f>
        <v/>
      </c>
    </row>
    <row r="95" spans="1:19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IF(B95="","",COUNTA(_xlfn.UNIQUE(_xlfn._xlws.FILTER(N:N,L:L=B95))))</f>
        <v/>
      </c>
      <c r="E95" s="1" t="str" cm="1">
        <f t="array" ref="E95">IF(C95="","",SUM(_xlfn.UNIQUE(_xlfn._xlws.FILTER(O:O,(L:L=B95)*(K:K="fte")))))</f>
        <v/>
      </c>
      <c r="F95" s="40" t="str">
        <f>IF(B95="","",SUMIFS(enum!$T:$T,enum!$L:$L,$B95,enum!$G:$G,$B$2)/1000)</f>
        <v/>
      </c>
      <c r="G95" s="9" t="str">
        <f t="shared" si="5"/>
        <v/>
      </c>
      <c r="H95" s="9" t="str">
        <f t="shared" si="6"/>
        <v/>
      </c>
      <c r="I95" s="9" t="str">
        <f>IF(L95="","",IFERROR(_xlfn.XMATCH(N95,resources[Resource])&gt;0,FALSE))</f>
        <v/>
      </c>
      <c r="J95" s="9" t="str">
        <f>IF(M95="","",_xlfn.XLOOKUP(N95,resources[Resource],resources[expendType],""))</f>
        <v/>
      </c>
      <c r="K95" s="9" t="str">
        <f>IF(N95="","",_xlfn.XLOOKUP(N95,resources[Resource],resources[resourceType],""))</f>
        <v/>
      </c>
      <c r="M95" s="11"/>
      <c r="N95" s="11"/>
      <c r="P95" s="12" t="str">
        <f>IF($L95="","",$O95*(1+_xlfn.XLOOKUP(P$1,phases[Phase],phases[Multiplier])))</f>
        <v/>
      </c>
      <c r="Q95" s="12" t="str">
        <f>IF($L95="","",$O95*(1+_xlfn.XLOOKUP(Q$1,phases[Phase],phases[Multiplier])))</f>
        <v/>
      </c>
      <c r="R95" s="12" t="str">
        <f>IF($L95="","",$O95*(1+_xlfn.XLOOKUP(R$1,phases[Phase],phases[Multiplier])))</f>
        <v/>
      </c>
      <c r="S95" s="12" t="str">
        <f>IF($L95="","",$O95*(1+_xlfn.XLOOKUP(S$1,phases[Phase],phases[Multiplier])))</f>
        <v/>
      </c>
    </row>
    <row r="96" spans="1:19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IF(B96="","",COUNTA(_xlfn.UNIQUE(_xlfn._xlws.FILTER(N:N,L:L=B96))))</f>
        <v/>
      </c>
      <c r="E96" s="1" t="str" cm="1">
        <f t="array" ref="E96">IF(C96="","",SUM(_xlfn.UNIQUE(_xlfn._xlws.FILTER(O:O,(L:L=B96)*(K:K="fte")))))</f>
        <v/>
      </c>
      <c r="F96" s="40" t="str">
        <f>IF(B96="","",SUMIFS(enum!$T:$T,enum!$L:$L,$B96,enum!$G:$G,$B$2)/1000)</f>
        <v/>
      </c>
      <c r="G96" s="9" t="str">
        <f t="shared" si="5"/>
        <v/>
      </c>
      <c r="H96" s="9" t="str">
        <f t="shared" si="6"/>
        <v/>
      </c>
      <c r="I96" s="9" t="str">
        <f>IF(L96="","",IFERROR(_xlfn.XMATCH(N96,resources[Resource])&gt;0,FALSE))</f>
        <v/>
      </c>
      <c r="J96" s="9" t="str">
        <f>IF(M96="","",_xlfn.XLOOKUP(N96,resources[Resource],resources[expendType],""))</f>
        <v/>
      </c>
      <c r="K96" s="9" t="str">
        <f>IF(N96="","",_xlfn.XLOOKUP(N96,resources[Resource],resources[resourceType],""))</f>
        <v/>
      </c>
      <c r="M96" s="11"/>
      <c r="N96" s="11"/>
      <c r="P96" s="12" t="str">
        <f>IF($L96="","",$O96*(1+_xlfn.XLOOKUP(P$1,phases[Phase],phases[Multiplier])))</f>
        <v/>
      </c>
      <c r="Q96" s="12" t="str">
        <f>IF($L96="","",$O96*(1+_xlfn.XLOOKUP(Q$1,phases[Phase],phases[Multiplier])))</f>
        <v/>
      </c>
      <c r="R96" s="12" t="str">
        <f>IF($L96="","",$O96*(1+_xlfn.XLOOKUP(R$1,phases[Phase],phases[Multiplier])))</f>
        <v/>
      </c>
      <c r="S96" s="12" t="str">
        <f>IF($L96="","",$O96*(1+_xlfn.XLOOKUP(S$1,phases[Phase],phases[Multiplier])))</f>
        <v/>
      </c>
    </row>
    <row r="97" spans="1:19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IF(B97="","",COUNTA(_xlfn.UNIQUE(_xlfn._xlws.FILTER(N:N,L:L=B97))))</f>
        <v/>
      </c>
      <c r="E97" s="1" t="str" cm="1">
        <f t="array" ref="E97">IF(C97="","",SUM(_xlfn.UNIQUE(_xlfn._xlws.FILTER(O:O,(L:L=B97)*(K:K="fte")))))</f>
        <v/>
      </c>
      <c r="F97" s="40" t="str">
        <f>IF(B97="","",SUMIFS(enum!$T:$T,enum!$L:$L,$B97,enum!$G:$G,$B$2)/1000)</f>
        <v/>
      </c>
      <c r="G97" s="9" t="str">
        <f t="shared" si="5"/>
        <v/>
      </c>
      <c r="H97" s="9" t="str">
        <f t="shared" si="6"/>
        <v/>
      </c>
      <c r="I97" s="9" t="str">
        <f>IF(L97="","",IFERROR(_xlfn.XMATCH(N97,resources[Resource])&gt;0,FALSE))</f>
        <v/>
      </c>
      <c r="J97" s="9" t="str">
        <f>IF(M97="","",_xlfn.XLOOKUP(N97,resources[Resource],resources[expendType],""))</f>
        <v/>
      </c>
      <c r="K97" s="9" t="str">
        <f>IF(N97="","",_xlfn.XLOOKUP(N97,resources[Resource],resources[resourceType],""))</f>
        <v/>
      </c>
      <c r="M97" s="11"/>
      <c r="N97" s="11"/>
      <c r="P97" s="12" t="str">
        <f>IF($L97="","",$O97*(1+_xlfn.XLOOKUP(P$1,phases[Phase],phases[Multiplier])))</f>
        <v/>
      </c>
      <c r="Q97" s="12" t="str">
        <f>IF($L97="","",$O97*(1+_xlfn.XLOOKUP(Q$1,phases[Phase],phases[Multiplier])))</f>
        <v/>
      </c>
      <c r="R97" s="12" t="str">
        <f>IF($L97="","",$O97*(1+_xlfn.XLOOKUP(R$1,phases[Phase],phases[Multiplier])))</f>
        <v/>
      </c>
      <c r="S97" s="12" t="str">
        <f>IF($L97="","",$O97*(1+_xlfn.XLOOKUP(S$1,phases[Phase],phases[Multiplier])))</f>
        <v/>
      </c>
    </row>
    <row r="98" spans="1:19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IF(B98="","",COUNTA(_xlfn.UNIQUE(_xlfn._xlws.FILTER(N:N,L:L=B98))))</f>
        <v/>
      </c>
      <c r="E98" s="1" t="str" cm="1">
        <f t="array" ref="E98">IF(C98="","",SUM(_xlfn.UNIQUE(_xlfn._xlws.FILTER(O:O,(L:L=B98)*(K:K="fte")))))</f>
        <v/>
      </c>
      <c r="F98" s="40" t="str">
        <f>IF(B98="","",SUMIFS(enum!$T:$T,enum!$L:$L,$B98,enum!$G:$G,$B$2)/1000)</f>
        <v/>
      </c>
      <c r="G98" s="9" t="str">
        <f t="shared" si="5"/>
        <v/>
      </c>
      <c r="H98" s="9" t="str">
        <f t="shared" si="6"/>
        <v/>
      </c>
      <c r="I98" s="9" t="str">
        <f>IF(L98="","",IFERROR(_xlfn.XMATCH(N98,resources[Resource])&gt;0,FALSE))</f>
        <v/>
      </c>
      <c r="J98" s="9" t="str">
        <f>IF(M98="","",_xlfn.XLOOKUP(N98,resources[Resource],resources[expendType],""))</f>
        <v/>
      </c>
      <c r="K98" s="9" t="str">
        <f>IF(N98="","",_xlfn.XLOOKUP(N98,resources[Resource],resources[resourceType],""))</f>
        <v/>
      </c>
      <c r="M98" s="11"/>
      <c r="N98" s="11"/>
      <c r="P98" s="12" t="str">
        <f>IF($L98="","",$O98*(1+_xlfn.XLOOKUP(P$1,phases[Phase],phases[Multiplier])))</f>
        <v/>
      </c>
      <c r="Q98" s="12" t="str">
        <f>IF($L98="","",$O98*(1+_xlfn.XLOOKUP(Q$1,phases[Phase],phases[Multiplier])))</f>
        <v/>
      </c>
      <c r="R98" s="12" t="str">
        <f>IF($L98="","",$O98*(1+_xlfn.XLOOKUP(R$1,phases[Phase],phases[Multiplier])))</f>
        <v/>
      </c>
      <c r="S98" s="12" t="str">
        <f>IF($L98="","",$O98*(1+_xlfn.XLOOKUP(S$1,phases[Phase],phases[Multiplier])))</f>
        <v/>
      </c>
    </row>
    <row r="99" spans="1:19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IF(B99="","",COUNTA(_xlfn.UNIQUE(_xlfn._xlws.FILTER(N:N,L:L=B99))))</f>
        <v/>
      </c>
      <c r="E99" s="1" t="str" cm="1">
        <f t="array" ref="E99">IF(C99="","",SUM(_xlfn.UNIQUE(_xlfn._xlws.FILTER(O:O,(L:L=B99)*(K:K="fte")))))</f>
        <v/>
      </c>
      <c r="F99" s="40" t="str">
        <f>IF(B99="","",SUMIFS(enum!$T:$T,enum!$L:$L,$B99,enum!$G:$G,$B$2)/1000)</f>
        <v/>
      </c>
      <c r="G99" s="9" t="str">
        <f t="shared" si="5"/>
        <v/>
      </c>
      <c r="H99" s="9" t="str">
        <f t="shared" si="6"/>
        <v/>
      </c>
      <c r="I99" s="9" t="str">
        <f>IF(L99="","",IFERROR(_xlfn.XMATCH(N99,resources[Resource])&gt;0,FALSE))</f>
        <v/>
      </c>
      <c r="J99" s="9" t="str">
        <f>IF(M99="","",_xlfn.XLOOKUP(N99,resources[Resource],resources[expendType],""))</f>
        <v/>
      </c>
      <c r="K99" s="9" t="str">
        <f>IF(N99="","",_xlfn.XLOOKUP(N99,resources[Resource],resources[resourceType],""))</f>
        <v/>
      </c>
      <c r="M99" s="11"/>
      <c r="N99" s="11"/>
      <c r="P99" s="12" t="str">
        <f>IF($L99="","",$O99*(1+_xlfn.XLOOKUP(P$1,phases[Phase],phases[Multiplier])))</f>
        <v/>
      </c>
      <c r="Q99" s="12" t="str">
        <f>IF($L99="","",$O99*(1+_xlfn.XLOOKUP(Q$1,phases[Phase],phases[Multiplier])))</f>
        <v/>
      </c>
      <c r="R99" s="12" t="str">
        <f>IF($L99="","",$O99*(1+_xlfn.XLOOKUP(R$1,phases[Phase],phases[Multiplier])))</f>
        <v/>
      </c>
      <c r="S99" s="12" t="str">
        <f>IF($L99="","",$O99*(1+_xlfn.XLOOKUP(S$1,phases[Phase],phases[Multiplier])))</f>
        <v/>
      </c>
    </row>
    <row r="100" spans="1:19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IF(B100="","",COUNTA(_xlfn.UNIQUE(_xlfn._xlws.FILTER(N:N,L:L=B100))))</f>
        <v/>
      </c>
      <c r="E100" s="1" t="str" cm="1">
        <f t="array" ref="E100">IF(C100="","",SUM(_xlfn.UNIQUE(_xlfn._xlws.FILTER(O:O,(L:L=B100)*(K:K="fte")))))</f>
        <v/>
      </c>
      <c r="F100" s="40" t="str">
        <f>IF(B100="","",SUMIFS(enum!$T:$T,enum!$L:$L,$B100,enum!$G:$G,$B$2)/1000)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IF(L100="","",IFERROR(_xlfn.XMATCH(N100,resources[Resource])&gt;0,FALSE))</f>
        <v/>
      </c>
      <c r="J100" s="9" t="str">
        <f>IF(M100="","",_xlfn.XLOOKUP(N100,resources[Resource],resources[expendType],""))</f>
        <v/>
      </c>
      <c r="K100" s="9" t="str">
        <f>IF(N100="","",_xlfn.XLOOKUP(N100,resources[Resource],resources[resourceType],""))</f>
        <v/>
      </c>
      <c r="M100" s="11"/>
      <c r="N100" s="11"/>
      <c r="P100" s="12" t="str">
        <f>IF($L100="","",$O100*(1+_xlfn.XLOOKUP(P$1,phases[Phase],phases[Multiplier])))</f>
        <v/>
      </c>
      <c r="Q100" s="12" t="str">
        <f>IF($L100="","",$O100*(1+_xlfn.XLOOKUP(Q$1,phases[Phase],phases[Multiplier])))</f>
        <v/>
      </c>
      <c r="R100" s="12" t="str">
        <f>IF($L100="","",$O100*(1+_xlfn.XLOOKUP(R$1,phases[Phase],phases[Multiplier])))</f>
        <v/>
      </c>
      <c r="S100" s="12" t="str">
        <f>IF($L100="","",$O100*(1+_xlfn.XLOOKUP(S$1,phases[Phase],phases[Multiplier])))</f>
        <v/>
      </c>
    </row>
    <row r="101" spans="1:19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IF(B101="","",COUNTA(_xlfn.UNIQUE(_xlfn._xlws.FILTER(N:N,L:L=B101))))</f>
        <v/>
      </c>
      <c r="E101" s="1" t="str" cm="1">
        <f t="array" ref="E101">IF(C101="","",SUM(_xlfn.UNIQUE(_xlfn._xlws.FILTER(O:O,(L:L=B101)*(K:K="fte")))))</f>
        <v/>
      </c>
      <c r="F101" s="40" t="str">
        <f>IF(B101="","",SUMIFS(enum!$T:$T,enum!$L:$L,$B101,enum!$G:$G,$B$2)/1000)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IF(L101="","",IFERROR(_xlfn.XMATCH(N101,resources[Resource])&gt;0,FALSE))</f>
        <v/>
      </c>
      <c r="J101" s="9" t="str">
        <f>IF(M101="","",_xlfn.XLOOKUP(N101,resources[Resource],resources[expendType],""))</f>
        <v/>
      </c>
      <c r="K101" s="9" t="str">
        <f>IF(N101="","",_xlfn.XLOOKUP(N101,resources[Resource],resources[resourceType],""))</f>
        <v/>
      </c>
      <c r="M101" s="11"/>
      <c r="N101" s="11"/>
      <c r="P101" s="12" t="str">
        <f>IF($L101="","",$O101*(1+_xlfn.XLOOKUP(P$1,phases[Phase],phases[Multiplier])))</f>
        <v/>
      </c>
      <c r="Q101" s="12" t="str">
        <f>IF($L101="","",$O101*(1+_xlfn.XLOOKUP(Q$1,phases[Phase],phases[Multiplier])))</f>
        <v/>
      </c>
      <c r="R101" s="12" t="str">
        <f>IF($L101="","",$O101*(1+_xlfn.XLOOKUP(R$1,phases[Phase],phases[Multiplier])))</f>
        <v/>
      </c>
      <c r="S101" s="12" t="str">
        <f>IF($L101="","",$O101*(1+_xlfn.XLOOKUP(S$1,phases[Phase],phases[Multiplier])))</f>
        <v/>
      </c>
    </row>
    <row r="102" spans="1:19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IF(B102="","",COUNTA(_xlfn.UNIQUE(_xlfn._xlws.FILTER(N:N,L:L=B102))))</f>
        <v/>
      </c>
      <c r="E102" s="1" t="str" cm="1">
        <f t="array" ref="E102">IF(C102="","",SUM(_xlfn.UNIQUE(_xlfn._xlws.FILTER(O:O,(L:L=B102)*(K:K="fte")))))</f>
        <v/>
      </c>
      <c r="F102" s="40" t="str">
        <f>IF(B102="","",SUMIFS(enum!$T:$T,enum!$L:$L,$B102,enum!$G:$G,$B$2)/1000)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IF(L102="","",IFERROR(_xlfn.XMATCH(N102,resources[Resource])&gt;0,FALSE))</f>
        <v/>
      </c>
      <c r="J102" s="9" t="str">
        <f>IF(M102="","",_xlfn.XLOOKUP(N102,resources[Resource],resources[expendType],""))</f>
        <v/>
      </c>
      <c r="K102" s="9" t="str">
        <f>IF(N102="","",_xlfn.XLOOKUP(N102,resources[Resource],resources[resourceType],""))</f>
        <v/>
      </c>
      <c r="M102" s="11"/>
      <c r="N102" s="11"/>
      <c r="P102" s="12" t="str">
        <f>IF($L102="","",$O102*(1+_xlfn.XLOOKUP(P$1,phases[Phase],phases[Multiplier])))</f>
        <v/>
      </c>
      <c r="Q102" s="12" t="str">
        <f>IF($L102="","",$O102*(1+_xlfn.XLOOKUP(Q$1,phases[Phase],phases[Multiplier])))</f>
        <v/>
      </c>
      <c r="R102" s="12" t="str">
        <f>IF($L102="","",$O102*(1+_xlfn.XLOOKUP(R$1,phases[Phase],phases[Multiplier])))</f>
        <v/>
      </c>
      <c r="S102" s="12" t="str">
        <f>IF($L102="","",$O102*(1+_xlfn.XLOOKUP(S$1,phases[Phase],phases[Multiplier])))</f>
        <v/>
      </c>
    </row>
    <row r="103" spans="1:19" x14ac:dyDescent="0.5">
      <c r="A103" s="16" t="str">
        <f t="shared" si="7"/>
        <v/>
      </c>
      <c r="C103" s="1" t="str" cm="1">
        <f t="array" ref="C103">IF($B103="","",COUNTA(_xlfn.UNIQUE(_xlfn._xlws.FILTER($M:$M,$B103=$L:$L))))</f>
        <v/>
      </c>
      <c r="D103" s="1" t="str" cm="1">
        <f t="array" ref="D103">IF(B103="","",COUNTA(_xlfn.UNIQUE(_xlfn._xlws.FILTER(N:N,L:L=B103))))</f>
        <v/>
      </c>
      <c r="E103" s="1" t="str" cm="1">
        <f t="array" ref="E103">IF(C103="","",SUM(_xlfn.UNIQUE(_xlfn._xlws.FILTER(O:O,(L:L=B103)*(K:K="fte")))))</f>
        <v/>
      </c>
      <c r="F103" s="40" t="str">
        <f>IF(B103="","",SUMIFS(enum!$T:$T,enum!$L:$L,$B103,enum!$G:$G,$B$2)/1000)</f>
        <v/>
      </c>
    </row>
  </sheetData>
  <sheetProtection sheet="1" autoFilter="0"/>
  <autoFilter ref="L1:O1" xr:uid="{53B4FF67-B821-4CDE-B222-EBE121F66766}"/>
  <conditionalFormatting sqref="A1:C1 F1">
    <cfRule type="expression" dxfId="63" priority="29" stopIfTrue="1">
      <formula>AND(ROW()=1,A1&lt;&gt;"")</formula>
    </cfRule>
  </conditionalFormatting>
  <conditionalFormatting sqref="B11:E1048576 B5:D10 F5:F103">
    <cfRule type="expression" dxfId="62" priority="9">
      <formula>B5&lt;&gt;""</formula>
    </cfRule>
  </conditionalFormatting>
  <conditionalFormatting sqref="C5:C103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{04A25377-2E10-4467-9A88-6FA3BA987F3A}</x14:id>
        </ext>
      </extLst>
    </cfRule>
  </conditionalFormatting>
  <conditionalFormatting sqref="D5:D103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{31845420-9B49-47C6-993D-EF0D59B12151}</x14:id>
        </ext>
      </extLst>
    </cfRule>
  </conditionalFormatting>
  <conditionalFormatting sqref="E11:E103 F5:F10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{C1DA6A34-194F-462E-8BC3-F9612D92BFDA}</x14:id>
        </ext>
      </extLst>
    </cfRule>
  </conditionalFormatting>
  <conditionalFormatting sqref="L2:L19">
    <cfRule type="expression" dxfId="61" priority="18">
      <formula>AND(MOD(ROW(),2)=1,L$1&lt;&gt;"",$L2&lt;&gt;"")</formula>
    </cfRule>
    <cfRule type="expression" dxfId="60" priority="19">
      <formula>AND(MOD(ROW(),2)=0,L$1&lt;&gt;"",$L2&lt;&gt;"")</formula>
    </cfRule>
  </conditionalFormatting>
  <conditionalFormatting sqref="L17:M1048576 O1:O1048576 M2:M17">
    <cfRule type="expression" dxfId="59" priority="30">
      <formula>AND(MOD(ROW(),2)=1,L$1&lt;&gt;"",$L1&lt;&gt;"")</formula>
    </cfRule>
  </conditionalFormatting>
  <conditionalFormatting sqref="L1:N1">
    <cfRule type="expression" dxfId="58" priority="16">
      <formula>AND(MOD(ROW(),2)=1,L$1&lt;&gt;"",$L1&lt;&gt;"")</formula>
    </cfRule>
    <cfRule type="expression" dxfId="57" priority="17">
      <formula>AND(MOD(ROW(),2)=0,L$1&lt;&gt;"",$L1&lt;&gt;"")</formula>
    </cfRule>
  </conditionalFormatting>
  <conditionalFormatting sqref="L1:O1">
    <cfRule type="expression" dxfId="56" priority="15" stopIfTrue="1">
      <formula>AND(ROW()=1,L1&lt;&gt;"")</formula>
    </cfRule>
  </conditionalFormatting>
  <conditionalFormatting sqref="N1:N1048576">
    <cfRule type="expression" dxfId="55" priority="12">
      <formula>$I1=FALSE</formula>
    </cfRule>
  </conditionalFormatting>
  <conditionalFormatting sqref="N2:N1048576">
    <cfRule type="expression" dxfId="54" priority="13">
      <formula>AND(MOD(ROW(),2)=1,N$1&lt;&gt;"",$L2&lt;&gt;"")</formula>
    </cfRule>
    <cfRule type="expression" dxfId="53" priority="14">
      <formula>AND(MOD(ROW(),2)=0,N$1&lt;&gt;"",$L2&lt;&gt;"")</formula>
    </cfRule>
  </conditionalFormatting>
  <conditionalFormatting sqref="O1:O1048576 M2:M17 L17:M1048576">
    <cfRule type="expression" dxfId="52" priority="31">
      <formula>AND(MOD(ROW(),2)=0,L$1&lt;&gt;"",$L1&lt;&gt;"")</formula>
    </cfRule>
  </conditionalFormatting>
  <conditionalFormatting sqref="P1:S1">
    <cfRule type="expression" dxfId="51" priority="4">
      <formula>$E$2="Off"</formula>
    </cfRule>
  </conditionalFormatting>
  <conditionalFormatting sqref="P1:S1048576">
    <cfRule type="expression" dxfId="50" priority="5" stopIfTrue="1">
      <formula>$E$2="Off"</formula>
    </cfRule>
  </conditionalFormatting>
  <conditionalFormatting sqref="P2:S102">
    <cfRule type="expression" dxfId="49" priority="3">
      <formula>_xlfn.ISFORMULA(P2)&lt;&gt;TRUE</formula>
    </cfRule>
  </conditionalFormatting>
  <conditionalFormatting sqref="P1:AH1048576">
    <cfRule type="expression" dxfId="48" priority="7">
      <formula>AND(MOD(ROW(),2)=1,P$1&lt;&gt;"",$L1&lt;&gt;"")</formula>
    </cfRule>
    <cfRule type="expression" dxfId="47" priority="8">
      <formula>AND(MOD(ROW(),2)=0,P$1&lt;&gt;"",$L1&lt;&gt;"")</formula>
    </cfRule>
  </conditionalFormatting>
  <conditionalFormatting sqref="P1:XFD1">
    <cfRule type="expression" dxfId="46" priority="6" stopIfTrue="1">
      <formula>AND(ROW()=1,P1&lt;&gt;"")</formula>
    </cfRule>
  </conditionalFormatting>
  <conditionalFormatting sqref="E5:E103">
    <cfRule type="expression" dxfId="45" priority="1">
      <formula>E5&lt;&gt;""</formula>
    </cfRule>
  </conditionalFormatting>
  <conditionalFormatting sqref="E5:E10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{8ACA4812-4A71-4D88-998E-6BF4E4731A74}</x14:id>
        </ext>
      </extLst>
    </cfRule>
  </conditionalFormatting>
  <dataValidations count="3">
    <dataValidation type="list" allowBlank="1" showInputMessage="1" showErrorMessage="1" errorTitle="Undefined Task" error="Once you enter your task name into the &quot;Available Tasks&quot; table on the left, it will appear in this list.  " sqref="L1" xr:uid="{D87D1B80-DCFE-4C54-BFE5-C54033D8E479}">
      <formula1>_xlfn.ANCHORARRAY($XES$1)</formula1>
    </dataValidation>
    <dataValidation type="list" allowBlank="1" showInputMessage="1" showErrorMessage="1" sqref="E2" xr:uid="{49A9CEE4-EAA7-43A6-B0E0-DF06BF9CC05A}">
      <formula1>"On,Off"</formula1>
    </dataValidation>
    <dataValidation type="list" allowBlank="1" showInputMessage="1" showErrorMessage="1" sqref="L2:N1048576" xr:uid="{2136522B-F2FB-4276-A017-9B3F945204D9}">
      <formula1>_xlfn.ANCHORARRAY(XER$1)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A25377-2E10-4467-9A88-6FA3BA987F3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31845420-9B49-47C6-993D-EF0D59B1215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C1DA6A34-194F-462E-8BC3-F9612D92BFD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E11:E103 F5:F103</xm:sqref>
        </x14:conditionalFormatting>
        <x14:conditionalFormatting xmlns:xm="http://schemas.microsoft.com/office/excel/2006/main">
          <x14:cfRule type="dataBar" id="{8ACA4812-4A71-4D88-998E-6BF4E4731A7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0D5D-98EC-4937-9D38-F866D0CAEF0A}">
  <sheetPr>
    <tabColor theme="1" tint="0.499984740745262"/>
  </sheetPr>
  <dimension ref="A1:XET103"/>
  <sheetViews>
    <sheetView showGridLines="0" workbookViewId="0">
      <pane ySplit="1" topLeftCell="A2" activePane="bottomLeft" state="frozen"/>
      <selection activeCell="A5" sqref="A5:A103"/>
      <selection pane="bottomLeft" activeCell="E1" sqref="E1:F1048576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6" max="6" width="11.703125" customWidth="1"/>
    <col min="7" max="7" width="9.1171875" style="9"/>
    <col min="8" max="11" width="0" style="9" hidden="1" customWidth="1"/>
    <col min="12" max="12" width="12.29296875" style="11" bestFit="1" customWidth="1"/>
    <col min="13" max="14" width="24.703125" style="22" customWidth="1"/>
    <col min="15" max="19" width="10.1171875" style="12" customWidth="1"/>
    <col min="20" max="20" width="12.1171875" customWidth="1"/>
  </cols>
  <sheetData>
    <row r="1" spans="1:19 16372:16374" ht="21" customHeight="1" x14ac:dyDescent="0.5">
      <c r="B1"/>
      <c r="C1"/>
      <c r="D1"/>
      <c r="E1"/>
      <c r="G1" s="9" t="s">
        <v>11</v>
      </c>
      <c r="H1" s="9" t="s">
        <v>12</v>
      </c>
      <c r="I1" s="9" t="s">
        <v>102</v>
      </c>
      <c r="J1" s="9" t="s">
        <v>114</v>
      </c>
      <c r="K1" s="9" t="s">
        <v>115</v>
      </c>
      <c r="L1" s="2" t="s">
        <v>0</v>
      </c>
      <c r="M1" s="2" t="s">
        <v>13</v>
      </c>
      <c r="N1" s="2" t="s">
        <v>1</v>
      </c>
      <c r="O1" t="str" cm="1">
        <f t="array" ref="O1:S1">_xlfn.HSTACK("qty",TRANSPOSE(phases[Phase]))</f>
        <v>qty</v>
      </c>
      <c r="P1" t="str">
        <v>Establish</v>
      </c>
      <c r="Q1" t="str">
        <v>Evolve</v>
      </c>
      <c r="R1" t="str">
        <v>Grow</v>
      </c>
      <c r="S1" t="str">
        <v>Mature</v>
      </c>
      <c r="XER1" t="str" cm="1">
        <f t="array" ref="XER1:XER6">_xlfn._xlws.SORT(_xlfn.UNIQUE(_xlfn._xlws.FILTER(L:L,(L:L&lt;&gt;"")*(L:L&lt;&gt;"Task"),"")))</f>
        <v>Design</v>
      </c>
      <c r="XES1" t="str" cm="1">
        <f t="array" ref="XES1:XES18">_xlfn._xlws.SORT(_xlfn.UNIQUE(_xlfn._xlws.FILTER(M:M,(M:M&lt;&gt;"")*(M:M&lt;&gt;"Subtask"),"")))</f>
        <v>API contract</v>
      </c>
      <c r="XET1" t="str" cm="1">
        <f t="array" ref="XET1:XET30">_xlfn._xlws.SORT(_xlfn.UNIQUE(_xlfn.VSTACK(_xlfn._xlws.FILTER(N:N,(N:N&lt;&gt;"")*(N:N&lt;&gt;"Resource")),_xlfn.UNIQUE(resources[Resource]))))</f>
        <v>Analyst</v>
      </c>
    </row>
    <row r="2" spans="1:19 16372:16374" x14ac:dyDescent="0.5">
      <c r="A2" s="5" t="s">
        <v>61</v>
      </c>
      <c r="B2" s="14" t="s">
        <v>25</v>
      </c>
      <c r="C2"/>
      <c r="D2" s="5" t="s">
        <v>7</v>
      </c>
      <c r="E2" s="13" t="s">
        <v>18</v>
      </c>
      <c r="G2" s="9" t="str">
        <f>IF(L2="","",$B$2)</f>
        <v>Software</v>
      </c>
      <c r="H2" s="9" t="str">
        <f>IF(M2="","",$E$2)</f>
        <v>On</v>
      </c>
      <c r="I2" s="9" t="b">
        <f>IF(L2="","",IFERROR(_xlfn.XMATCH(N2,resources[Resource])&gt;0,FALSE))</f>
        <v>1</v>
      </c>
      <c r="J2" s="9" t="str">
        <f>IF(M2="","",_xlfn.XLOOKUP(N2,resources[Resource],resources[expendType],""))</f>
        <v>Opex</v>
      </c>
      <c r="K2" s="9" t="str">
        <f>IF(N2="","",_xlfn.XLOOKUP(N2,resources[Resource],resources[resourceType],""))</f>
        <v>fte</v>
      </c>
      <c r="L2" s="11" t="s">
        <v>26</v>
      </c>
      <c r="M2" s="11" t="s">
        <v>19</v>
      </c>
      <c r="N2" s="11" t="s">
        <v>74</v>
      </c>
      <c r="O2" s="12">
        <v>0.75</v>
      </c>
      <c r="P2" s="12">
        <f>IF($L2="","",$O2*(1+_xlfn.XLOOKUP(P$1,phases[Phase],phases[Multiplier])))</f>
        <v>0.75</v>
      </c>
      <c r="Q2" s="12">
        <f>IF($L2="","",$O2*(1+_xlfn.XLOOKUP(Q$1,phases[Phase],phases[Multiplier])))</f>
        <v>0.79500000000000004</v>
      </c>
      <c r="R2" s="12">
        <f>IF($L2="","",$O2*(1+_xlfn.XLOOKUP(R$1,phases[Phase],phases[Multiplier])))</f>
        <v>0.89999999999999991</v>
      </c>
      <c r="S2" s="12">
        <f>IF($L2="","",$O2*(1+_xlfn.XLOOKUP(S$1,phases[Phase],phases[Multiplier])))</f>
        <v>0.71249999999999991</v>
      </c>
      <c r="XER2" t="str">
        <v>Development</v>
      </c>
      <c r="XES2" t="str">
        <v>Data model</v>
      </c>
      <c r="XET2" t="str">
        <v>CAD Designer</v>
      </c>
    </row>
    <row r="3" spans="1:19 16372:16374" x14ac:dyDescent="0.5">
      <c r="C3"/>
      <c r="D3"/>
      <c r="E3"/>
      <c r="G3" s="9" t="str">
        <f t="shared" ref="G3:G66" si="0">IF(L3="","",$B$2)</f>
        <v>Software</v>
      </c>
      <c r="H3" s="9" t="str">
        <f t="shared" ref="H3:H66" si="1">IF(M3="","",$E$2)</f>
        <v>On</v>
      </c>
      <c r="I3" s="9" t="b">
        <f>IF(L3="","",IFERROR(_xlfn.XMATCH(N3,resources[Resource])&gt;0,FALSE))</f>
        <v>1</v>
      </c>
      <c r="J3" s="9" t="str">
        <f>IF(M3="","",_xlfn.XLOOKUP(N3,resources[Resource],resources[expendType],""))</f>
        <v>Opex</v>
      </c>
      <c r="K3" s="9" t="str">
        <f>IF(N3="","",_xlfn.XLOOKUP(N3,resources[Resource],resources[resourceType],""))</f>
        <v>fte</v>
      </c>
      <c r="L3" s="11" t="s">
        <v>26</v>
      </c>
      <c r="M3" s="11" t="s">
        <v>20</v>
      </c>
      <c r="N3" s="11" t="s">
        <v>8</v>
      </c>
      <c r="O3" s="12">
        <v>0.3</v>
      </c>
      <c r="P3" s="12">
        <f>IF($L3="","",$O3*(1+_xlfn.XLOOKUP(P$1,phases[Phase],phases[Multiplier])))</f>
        <v>0.3</v>
      </c>
      <c r="Q3" s="12">
        <f>IF($L3="","",$O3*(1+_xlfn.XLOOKUP(Q$1,phases[Phase],phases[Multiplier])))</f>
        <v>0.318</v>
      </c>
      <c r="R3" s="12">
        <f>IF($L3="","",$O3*(1+_xlfn.XLOOKUP(R$1,phases[Phase],phases[Multiplier])))</f>
        <v>0.36</v>
      </c>
      <c r="S3" s="12">
        <f>IF($L3="","",$O3*(1+_xlfn.XLOOKUP(S$1,phases[Phase],phases[Multiplier])))</f>
        <v>0.28499999999999998</v>
      </c>
      <c r="XER3" t="str">
        <v>Ideation</v>
      </c>
      <c r="XES3" t="str">
        <v>Data Model Mockup</v>
      </c>
      <c r="XET3" t="str">
        <v>Contract Analyst</v>
      </c>
    </row>
    <row r="4" spans="1:19 16372:16374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110</v>
      </c>
      <c r="F4" s="3" t="s">
        <v>105</v>
      </c>
      <c r="G4" s="9" t="str">
        <f t="shared" si="0"/>
        <v>Software</v>
      </c>
      <c r="H4" s="9" t="str">
        <f t="shared" si="1"/>
        <v>On</v>
      </c>
      <c r="I4" s="9" t="b">
        <f>IF(L4="","",IFERROR(_xlfn.XMATCH(N4,resources[Resource])&gt;0,FALSE))</f>
        <v>1</v>
      </c>
      <c r="J4" s="9" t="str">
        <f>IF(M4="","",_xlfn.XLOOKUP(N4,resources[Resource],resources[expendType],""))</f>
        <v>Opex</v>
      </c>
      <c r="K4" s="9" t="str">
        <f>IF(N4="","",_xlfn.XLOOKUP(N4,resources[Resource],resources[resourceType],""))</f>
        <v>fte</v>
      </c>
      <c r="L4" s="11" t="s">
        <v>26</v>
      </c>
      <c r="M4" s="11" t="s">
        <v>29</v>
      </c>
      <c r="N4" s="11" t="s">
        <v>16</v>
      </c>
      <c r="O4" s="12">
        <v>0.2</v>
      </c>
      <c r="P4" s="12">
        <f>IF($L4="","",$O4*(1+_xlfn.XLOOKUP(P$1,phases[Phase],phases[Multiplier])))</f>
        <v>0.2</v>
      </c>
      <c r="Q4" s="12">
        <f>IF($L4="","",$O4*(1+_xlfn.XLOOKUP(Q$1,phases[Phase],phases[Multiplier])))</f>
        <v>0.21200000000000002</v>
      </c>
      <c r="R4" s="12">
        <f>IF($L4="","",$O4*(1+_xlfn.XLOOKUP(R$1,phases[Phase],phases[Multiplier])))</f>
        <v>0.24</v>
      </c>
      <c r="S4" s="12">
        <f>IF($L4="","",$O4*(1+_xlfn.XLOOKUP(S$1,phases[Phase],phases[Multiplier])))</f>
        <v>0.19</v>
      </c>
      <c r="XER4" t="str">
        <v>Operations</v>
      </c>
      <c r="XES4" t="str">
        <v>Feasibility</v>
      </c>
      <c r="XET4" t="str">
        <v>Director</v>
      </c>
    </row>
    <row r="5" spans="1:19 16372:16374" x14ac:dyDescent="0.5">
      <c r="A5" s="16" t="str">
        <f>IF(B5="","","• "&amp;B5&amp;CHAR(10)&amp;
"      "&amp;C5&amp;" "&amp;C$4&amp;", "&amp;D5&amp;" "&amp;D$4&amp; ", $"&amp;E5&amp; " "&amp;"k")</f>
        <v>• Ideation
      4 subtasks, 3 resources, $1.25 k</v>
      </c>
      <c r="B5" s="10" t="str" cm="1">
        <f t="array" ref="B5:B10">_xlfn.UNIQUE(_xlfn._xlws.FILTER(L:L,(L:L&lt;&gt;"")*(L:L&lt;&gt;"Task")))</f>
        <v>Ideation</v>
      </c>
      <c r="C5" s="1" cm="1">
        <f t="array" ref="C5">COUNTA(_xlfn.UNIQUE(_xlfn._xlws.FILTER(M:M,L:L=B5)))</f>
        <v>4</v>
      </c>
      <c r="D5" s="1" cm="1">
        <f t="array" ref="D5">IF(B5="","",COUNTA(_xlfn.UNIQUE(_xlfn._xlws.FILTER(N:N,L:L=B5))))</f>
        <v>3</v>
      </c>
      <c r="E5" s="1" cm="1">
        <f t="array" ref="E5">IF(C5="","",SUM(_xlfn.UNIQUE(_xlfn._xlws.FILTER(O:O,(L:L=B5)*(K:K="fte")))))</f>
        <v>1.25</v>
      </c>
      <c r="F5" s="40">
        <f ca="1">IF(B5="","",SUMIFS(enum!$T:$T,enum!$L:$L,$B5,enum!$G:$G,$B$2)/1000)</f>
        <v>180</v>
      </c>
      <c r="G5" s="9" t="str">
        <f t="shared" si="0"/>
        <v>Software</v>
      </c>
      <c r="H5" s="9" t="str">
        <f t="shared" si="1"/>
        <v>On</v>
      </c>
      <c r="I5" s="9" t="b">
        <f>IF(L5="","",IFERROR(_xlfn.XMATCH(N5,resources[Resource])&gt;0,FALSE))</f>
        <v>1</v>
      </c>
      <c r="J5" s="9" t="str">
        <f>IF(M5="","",_xlfn.XLOOKUP(N5,resources[Resource],resources[expendType],""))</f>
        <v>Opex</v>
      </c>
      <c r="K5" s="9" t="str">
        <f>IF(N5="","",_xlfn.XLOOKUP(N5,resources[Resource],resources[resourceType],""))</f>
        <v>fte</v>
      </c>
      <c r="L5" s="11" t="s">
        <v>26</v>
      </c>
      <c r="M5" s="11" t="s">
        <v>23</v>
      </c>
      <c r="N5" s="11" t="s">
        <v>16</v>
      </c>
      <c r="O5" s="12">
        <v>0.3</v>
      </c>
      <c r="P5" s="12">
        <f>IF($L5="","",$O5*(1+_xlfn.XLOOKUP(P$1,phases[Phase],phases[Multiplier])))</f>
        <v>0.3</v>
      </c>
      <c r="Q5" s="12">
        <f>IF($L5="","",$O5*(1+_xlfn.XLOOKUP(Q$1,phases[Phase],phases[Multiplier])))</f>
        <v>0.318</v>
      </c>
      <c r="R5" s="12">
        <f>IF($L5="","",$O5*(1+_xlfn.XLOOKUP(R$1,phases[Phase],phases[Multiplier])))</f>
        <v>0.36</v>
      </c>
      <c r="S5" s="12">
        <f>IF($L5="","",$O5*(1+_xlfn.XLOOKUP(S$1,phases[Phase],phases[Multiplier])))</f>
        <v>0.28499999999999998</v>
      </c>
      <c r="XER5" t="str">
        <v>Prototype</v>
      </c>
      <c r="XES5" t="str">
        <v>Finance Support</v>
      </c>
      <c r="XET5" t="str">
        <v>Equipment Leasing</v>
      </c>
    </row>
    <row r="6" spans="1:19 16372:16374" x14ac:dyDescent="0.5">
      <c r="A6" s="16" t="str">
        <f t="shared" ref="A6:A69" si="2">IF(B6="","","• "&amp;B6&amp;CHAR(10)&amp;
"      "&amp;C6&amp;" "&amp;C$4&amp;", "&amp;D6&amp;" "&amp;D$4&amp; ", $"&amp;E6&amp; " "&amp;"k")</f>
        <v>• Design
      3 subtasks, 2 resources, $2.3 k</v>
      </c>
      <c r="B6" s="10" t="str">
        <v>Design</v>
      </c>
      <c r="C6" s="1">
        <f t="shared" ref="C6:C10" si="3">IF($B6="","",COUNTIFS(L:L,B6))</f>
        <v>3</v>
      </c>
      <c r="D6" s="1" cm="1">
        <f t="array" ref="D6">IF(B6="","",COUNTA(_xlfn.UNIQUE(_xlfn._xlws.FILTER(N:N,L:L=B6))))</f>
        <v>2</v>
      </c>
      <c r="E6" s="1" cm="1">
        <f t="array" ref="E6">IF(C6="","",SUM(_xlfn.UNIQUE(_xlfn._xlws.FILTER(O:O,(L:L=B6)*(K:K="fte")))))</f>
        <v>2.2999999999999998</v>
      </c>
      <c r="F6" s="40">
        <f ca="1">IF(B6="","",SUMIFS(enum!$T:$T,enum!$L:$L,$B6,enum!$G:$G,$B$2)/1000)</f>
        <v>297</v>
      </c>
      <c r="G6" s="9" t="str">
        <f t="shared" si="0"/>
        <v>Software</v>
      </c>
      <c r="H6" s="9" t="str">
        <f t="shared" si="1"/>
        <v>On</v>
      </c>
      <c r="I6" s="9" t="b">
        <f>IF(L6="","",IFERROR(_xlfn.XMATCH(N6,resources[Resource])&gt;0,FALSE))</f>
        <v>1</v>
      </c>
      <c r="J6" s="9" t="str">
        <f>IF(M6="","",_xlfn.XLOOKUP(N6,resources[Resource],resources[expendType],""))</f>
        <v>Opex</v>
      </c>
      <c r="K6" s="9" t="str">
        <f>IF(N6="","",_xlfn.XLOOKUP(N6,resources[Resource],resources[resourceType],""))</f>
        <v>fte</v>
      </c>
      <c r="L6" s="11" t="s">
        <v>21</v>
      </c>
      <c r="M6" s="11" t="s">
        <v>32</v>
      </c>
      <c r="N6" s="11" t="s">
        <v>33</v>
      </c>
      <c r="O6" s="12">
        <v>0.1</v>
      </c>
      <c r="P6" s="12">
        <f>IF($L6="","",$O6*(1+_xlfn.XLOOKUP(P$1,phases[Phase],phases[Multiplier])))</f>
        <v>0.1</v>
      </c>
      <c r="Q6" s="12">
        <f>IF($L6="","",$O6*(1+_xlfn.XLOOKUP(Q$1,phases[Phase],phases[Multiplier])))</f>
        <v>0.10600000000000001</v>
      </c>
      <c r="R6" s="12">
        <f>IF($L6="","",$O6*(1+_xlfn.XLOOKUP(R$1,phases[Phase],phases[Multiplier])))</f>
        <v>0.12</v>
      </c>
      <c r="S6" s="12">
        <f>IF($L6="","",$O6*(1+_xlfn.XLOOKUP(S$1,phases[Phase],phases[Multiplier])))</f>
        <v>9.5000000000000001E-2</v>
      </c>
      <c r="XER6" t="str">
        <v>Testing</v>
      </c>
      <c r="XES6" t="str">
        <v>Integration Testing</v>
      </c>
      <c r="XET6" t="str">
        <v>Equipment Procurement</v>
      </c>
    </row>
    <row r="7" spans="1:19 16372:16374" x14ac:dyDescent="0.5">
      <c r="A7" s="16" t="str">
        <f t="shared" si="2"/>
        <v>• Prototype
      2 subtasks, 2 resources, $0.5 k</v>
      </c>
      <c r="B7" s="10" t="str">
        <v>Prototype</v>
      </c>
      <c r="C7" s="1">
        <f t="shared" si="3"/>
        <v>2</v>
      </c>
      <c r="D7" s="1" cm="1">
        <f t="array" ref="D7">IF(B7="","",COUNTA(_xlfn.UNIQUE(_xlfn._xlws.FILTER(N:N,L:L=B7))))</f>
        <v>2</v>
      </c>
      <c r="E7" s="1" cm="1">
        <f t="array" ref="E7">IF(C7="","",SUM(_xlfn.UNIQUE(_xlfn._xlws.FILTER(O:O,(L:L=B7)*(K:K="fte")))))</f>
        <v>0.5</v>
      </c>
      <c r="F7" s="40">
        <f ca="1">IF(B7="","",SUMIFS(enum!$T:$T,enum!$L:$L,$B7,enum!$G:$G,$B$2)/1000)</f>
        <v>120</v>
      </c>
      <c r="G7" s="9" t="str">
        <f t="shared" si="0"/>
        <v>Software</v>
      </c>
      <c r="H7" s="9" t="str">
        <f t="shared" si="1"/>
        <v>On</v>
      </c>
      <c r="I7" s="9" t="b">
        <f>IF(L7="","",IFERROR(_xlfn.XMATCH(N7,resources[Resource])&gt;0,FALSE))</f>
        <v>1</v>
      </c>
      <c r="J7" s="9" t="str">
        <f>IF(M7="","",_xlfn.XLOOKUP(N7,resources[Resource],resources[expendType],""))</f>
        <v>Opex</v>
      </c>
      <c r="K7" s="9" t="str">
        <f>IF(N7="","",_xlfn.XLOOKUP(N7,resources[Resource],resources[resourceType],""))</f>
        <v>fte</v>
      </c>
      <c r="L7" s="11" t="s">
        <v>21</v>
      </c>
      <c r="M7" s="11" t="s">
        <v>34</v>
      </c>
      <c r="N7" s="11" t="s">
        <v>82</v>
      </c>
      <c r="O7" s="12">
        <v>0.2</v>
      </c>
      <c r="P7" s="12">
        <f>IF($L7="","",$O7*(1+_xlfn.XLOOKUP(P$1,phases[Phase],phases[Multiplier])))</f>
        <v>0.2</v>
      </c>
      <c r="Q7" s="12">
        <f>IF($L7="","",$O7*(1+_xlfn.XLOOKUP(Q$1,phases[Phase],phases[Multiplier])))</f>
        <v>0.21200000000000002</v>
      </c>
      <c r="R7" s="12">
        <f>IF($L7="","",$O7*(1+_xlfn.XLOOKUP(R$1,phases[Phase],phases[Multiplier])))</f>
        <v>0.24</v>
      </c>
      <c r="S7" s="12">
        <f>IF($L7="","",$O7*(1+_xlfn.XLOOKUP(S$1,phases[Phase],phases[Multiplier])))</f>
        <v>0.19</v>
      </c>
      <c r="XES7" t="str">
        <v>Market Research</v>
      </c>
      <c r="XET7" t="str">
        <v>Facilities Maintenance</v>
      </c>
    </row>
    <row r="8" spans="1:19 16372:16374" x14ac:dyDescent="0.5">
      <c r="A8" s="16" t="str">
        <f t="shared" si="2"/>
        <v>• Development
      3 subtasks, 1 resources, $0.3 k</v>
      </c>
      <c r="B8" s="10" t="str">
        <v>Development</v>
      </c>
      <c r="C8" s="1">
        <f t="shared" si="3"/>
        <v>3</v>
      </c>
      <c r="D8" s="1" cm="1">
        <f t="array" ref="D8">IF(B8="","",COUNTA(_xlfn.UNIQUE(_xlfn._xlws.FILTER(N:N,L:L=B8))))</f>
        <v>1</v>
      </c>
      <c r="E8" s="1" cm="1">
        <f t="array" ref="E8">IF(C8="","",SUM(_xlfn.UNIQUE(_xlfn._xlws.FILTER(O:O,(L:L=B8)*(K:K="fte")))))</f>
        <v>0.30000000000000004</v>
      </c>
      <c r="F8" s="40">
        <f ca="1">IF(B8="","",SUMIFS(enum!$T:$T,enum!$L:$L,$B8,enum!$G:$G,$B$2)/1000)</f>
        <v>52.5</v>
      </c>
      <c r="G8" s="9" t="str">
        <f t="shared" si="0"/>
        <v>Software</v>
      </c>
      <c r="H8" s="9" t="str">
        <f t="shared" si="1"/>
        <v>On</v>
      </c>
      <c r="I8" s="9" t="b">
        <f>IF(L8="","",IFERROR(_xlfn.XMATCH(N8,resources[Resource])&gt;0,FALSE))</f>
        <v>1</v>
      </c>
      <c r="J8" s="9" t="str">
        <f>IF(M8="","",_xlfn.XLOOKUP(N8,resources[Resource],resources[expendType],""))</f>
        <v>Opex</v>
      </c>
      <c r="K8" s="9" t="str">
        <f>IF(N8="","",_xlfn.XLOOKUP(N8,resources[Resource],resources[resourceType],""))</f>
        <v>fte</v>
      </c>
      <c r="L8" s="11" t="s">
        <v>21</v>
      </c>
      <c r="M8" s="11" t="s">
        <v>35</v>
      </c>
      <c r="N8" s="11" t="s">
        <v>82</v>
      </c>
      <c r="O8" s="12">
        <v>2</v>
      </c>
      <c r="P8" s="12">
        <f>IF($L8="","",$O8*(1+_xlfn.XLOOKUP(P$1,phases[Phase],phases[Multiplier])))</f>
        <v>2</v>
      </c>
      <c r="Q8" s="12">
        <f>IF($L8="","",$O8*(1+_xlfn.XLOOKUP(Q$1,phases[Phase],phases[Multiplier])))</f>
        <v>2.12</v>
      </c>
      <c r="R8" s="12">
        <f>IF($L8="","",$O8*(1+_xlfn.XLOOKUP(R$1,phases[Phase],phases[Multiplier])))</f>
        <v>2.4</v>
      </c>
      <c r="S8" s="12">
        <f>IF($L8="","",$O8*(1+_xlfn.XLOOKUP(S$1,phases[Phase],phases[Multiplier])))</f>
        <v>1.9</v>
      </c>
      <c r="XES8" t="str">
        <v>Office Equipment</v>
      </c>
      <c r="XET8" t="str">
        <v>Finance Analyst</v>
      </c>
    </row>
    <row r="9" spans="1:19 16372:16374" x14ac:dyDescent="0.5">
      <c r="A9" s="16" t="str">
        <f t="shared" si="2"/>
        <v>• Testing
      3 subtasks, 3 resources, $1.2 k</v>
      </c>
      <c r="B9" s="10" t="str">
        <v>Testing</v>
      </c>
      <c r="C9" s="1">
        <f t="shared" si="3"/>
        <v>3</v>
      </c>
      <c r="D9" s="1" cm="1">
        <f t="array" ref="D9">IF(B9="","",COUNTA(_xlfn.UNIQUE(_xlfn._xlws.FILTER(N:N,L:L=B9))))</f>
        <v>3</v>
      </c>
      <c r="E9" s="1" cm="1">
        <f t="array" ref="E9">IF(C9="","",SUM(_xlfn.UNIQUE(_xlfn._xlws.FILTER(O:O,(L:L=B9)*(K:K="fte")))))</f>
        <v>1.2000000000000002</v>
      </c>
      <c r="F9" s="40">
        <f ca="1">IF(B9="","",SUMIFS(enum!$T:$T,enum!$L:$L,$B9,enum!$G:$G,$B$2)/1000)</f>
        <v>132.5</v>
      </c>
      <c r="G9" s="9" t="str">
        <f t="shared" si="0"/>
        <v>Software</v>
      </c>
      <c r="H9" s="9" t="str">
        <f t="shared" si="1"/>
        <v>On</v>
      </c>
      <c r="I9" s="9" t="b">
        <f>IF(L9="","",IFERROR(_xlfn.XMATCH(N9,resources[Resource])&gt;0,FALSE))</f>
        <v>1</v>
      </c>
      <c r="J9" s="9" t="str">
        <f>IF(M9="","",_xlfn.XLOOKUP(N9,resources[Resource],resources[expendType],""))</f>
        <v>Opex</v>
      </c>
      <c r="K9" s="9" t="str">
        <f>IF(N9="","",_xlfn.XLOOKUP(N9,resources[Resource],resources[resourceType],""))</f>
        <v>fte</v>
      </c>
      <c r="L9" s="11" t="s">
        <v>22</v>
      </c>
      <c r="M9" s="11" t="s">
        <v>36</v>
      </c>
      <c r="N9" s="11" t="s">
        <v>33</v>
      </c>
      <c r="O9" s="12">
        <v>0.5</v>
      </c>
      <c r="P9" s="12">
        <f>IF($L9="","",$O9*(1+_xlfn.XLOOKUP(P$1,phases[Phase],phases[Multiplier])))</f>
        <v>0.5</v>
      </c>
      <c r="Q9" s="12">
        <f>IF($L9="","",$O9*(1+_xlfn.XLOOKUP(Q$1,phases[Phase],phases[Multiplier])))</f>
        <v>0.53</v>
      </c>
      <c r="R9" s="12">
        <f>IF($L9="","",$O9*(1+_xlfn.XLOOKUP(R$1,phases[Phase],phases[Multiplier])))</f>
        <v>0.6</v>
      </c>
      <c r="S9" s="12">
        <f>IF($L9="","",$O9*(1+_xlfn.XLOOKUP(S$1,phases[Phase],phases[Multiplier])))</f>
        <v>0.47499999999999998</v>
      </c>
      <c r="XES9" t="str">
        <v>Operating Environment</v>
      </c>
      <c r="XET9" t="str">
        <v>General Capex</v>
      </c>
    </row>
    <row r="10" spans="1:19 16372:16374" x14ac:dyDescent="0.5">
      <c r="A10" s="16" t="str">
        <f t="shared" si="2"/>
        <v>• Operations
      3 subtasks, 3 resources, $1.4 k</v>
      </c>
      <c r="B10" s="10" t="str">
        <v>Operations</v>
      </c>
      <c r="C10" s="1">
        <f t="shared" si="3"/>
        <v>3</v>
      </c>
      <c r="D10" s="1" cm="1">
        <f t="array" ref="D10">IF(B10="","",COUNTA(_xlfn.UNIQUE(_xlfn._xlws.FILTER(N:N,L:L=B10))))</f>
        <v>3</v>
      </c>
      <c r="E10" s="1" cm="1">
        <f t="array" ref="E10">IF(C10="","",SUM(_xlfn.UNIQUE(_xlfn._xlws.FILTER(O:O,(L:L=B10)*(K:K="fte")))))</f>
        <v>1.4</v>
      </c>
      <c r="F10" s="40">
        <f ca="1">IF(B10="","",SUMIFS(enum!$T:$T,enum!$L:$L,$B10,enum!$G:$G,$B$2)/1000)</f>
        <v>183.5</v>
      </c>
      <c r="G10" s="9" t="str">
        <f t="shared" si="0"/>
        <v>Software</v>
      </c>
      <c r="H10" s="9" t="str">
        <f t="shared" si="1"/>
        <v>On</v>
      </c>
      <c r="I10" s="9" t="b">
        <f>IF(L10="","",IFERROR(_xlfn.XMATCH(N10,resources[Resource])&gt;0,FALSE))</f>
        <v>1</v>
      </c>
      <c r="J10" s="9" t="str">
        <f>IF(M10="","",_xlfn.XLOOKUP(N10,resources[Resource],resources[expendType],""))</f>
        <v>Opex</v>
      </c>
      <c r="K10" s="9" t="str">
        <f>IF(N10="","",_xlfn.XLOOKUP(N10,resources[Resource],resources[resourceType],""))</f>
        <v>fte</v>
      </c>
      <c r="L10" s="11" t="s">
        <v>22</v>
      </c>
      <c r="M10" s="11" t="s">
        <v>37</v>
      </c>
      <c r="N10" s="11" t="s">
        <v>82</v>
      </c>
      <c r="O10" s="12">
        <v>0.5</v>
      </c>
      <c r="P10" s="12">
        <f>IF($L10="","",$O10*(1+_xlfn.XLOOKUP(P$1,phases[Phase],phases[Multiplier])))</f>
        <v>0.5</v>
      </c>
      <c r="Q10" s="12">
        <f>IF($L10="","",$O10*(1+_xlfn.XLOOKUP(Q$1,phases[Phase],phases[Multiplier])))</f>
        <v>0.53</v>
      </c>
      <c r="R10" s="12">
        <f>IF($L10="","",$O10*(1+_xlfn.XLOOKUP(R$1,phases[Phase],phases[Multiplier])))</f>
        <v>0.6</v>
      </c>
      <c r="S10" s="12">
        <f>IF($L10="","",$O10*(1+_xlfn.XLOOKUP(S$1,phases[Phase],phases[Multiplier])))</f>
        <v>0.47499999999999998</v>
      </c>
      <c r="XES10" t="str">
        <v>Penetration Testing</v>
      </c>
      <c r="XET10" t="str">
        <v>General Opex</v>
      </c>
    </row>
    <row r="11" spans="1:19 16372:16374" x14ac:dyDescent="0.5">
      <c r="A11" s="16" t="str">
        <f t="shared" si="2"/>
        <v/>
      </c>
      <c r="B11" s="10"/>
      <c r="C11" s="1" t="str">
        <f>IF($B11="","",COUNTIFS(L:L,B11))</f>
        <v/>
      </c>
      <c r="D11" s="1" t="str" cm="1">
        <f t="array" ref="D11">IF(B11="","",COUNTA(_xlfn.UNIQUE(_xlfn._xlws.FILTER(N:N,L:L=B11))))</f>
        <v/>
      </c>
      <c r="E11" s="1" t="str" cm="1">
        <f t="array" ref="E11">IF(C11="","",SUM(_xlfn.UNIQUE(_xlfn._xlws.FILTER(O:O,(L:L=B11)*(K:K="fte")))))</f>
        <v/>
      </c>
      <c r="F11" s="40" t="str">
        <f>IF(B11="","",SUMIFS(enum!$T:$T,enum!$L:$L,$B11,enum!$G:$G,$B$2)/1000)</f>
        <v/>
      </c>
      <c r="G11" s="9" t="str">
        <f t="shared" si="0"/>
        <v>Software</v>
      </c>
      <c r="H11" s="9" t="str">
        <f t="shared" si="1"/>
        <v>On</v>
      </c>
      <c r="I11" s="9" t="b">
        <f>IF(L11="","",IFERROR(_xlfn.XMATCH(N11,resources[Resource])&gt;0,FALSE))</f>
        <v>1</v>
      </c>
      <c r="J11" s="9" t="str">
        <f>IF(M11="","",_xlfn.XLOOKUP(N11,resources[Resource],resources[expendType],""))</f>
        <v>Opex</v>
      </c>
      <c r="K11" s="9" t="str">
        <f>IF(N11="","",_xlfn.XLOOKUP(N11,resources[Resource],resources[resourceType],""))</f>
        <v>fte</v>
      </c>
      <c r="L11" s="11" t="s">
        <v>27</v>
      </c>
      <c r="M11" s="11" t="s">
        <v>38</v>
      </c>
      <c r="N11" s="11" t="s">
        <v>83</v>
      </c>
      <c r="O11" s="12">
        <v>0.2</v>
      </c>
      <c r="P11" s="12">
        <f>IF($L11="","",$O11*(1+_xlfn.XLOOKUP(P$1,phases[Phase],phases[Multiplier])))</f>
        <v>0.2</v>
      </c>
      <c r="Q11" s="12">
        <f>IF($L11="","",$O11*(1+_xlfn.XLOOKUP(Q$1,phases[Phase],phases[Multiplier])))</f>
        <v>0.21200000000000002</v>
      </c>
      <c r="R11" s="12">
        <f>IF($L11="","",$O11*(1+_xlfn.XLOOKUP(R$1,phases[Phase],phases[Multiplier])))</f>
        <v>0.24</v>
      </c>
      <c r="S11" s="12">
        <f>IF($L11="","",$O11*(1+_xlfn.XLOOKUP(S$1,phases[Phase],phases[Multiplier])))</f>
        <v>0.19</v>
      </c>
      <c r="XES11" t="str">
        <v>Product Experience</v>
      </c>
      <c r="XET11" t="str">
        <v>Hardware Engineer 1</v>
      </c>
    </row>
    <row r="12" spans="1:19 16372:16374" x14ac:dyDescent="0.5">
      <c r="A12" s="16" t="str">
        <f t="shared" si="2"/>
        <v/>
      </c>
      <c r="B12" s="10"/>
      <c r="C12" s="1" t="str">
        <f t="shared" ref="C12:C75" si="4">IF($B12="","",COUNTIFS(L:L,B12))</f>
        <v/>
      </c>
      <c r="D12" s="1" t="str" cm="1">
        <f t="array" ref="D12">IF(B12="","",COUNTA(_xlfn.UNIQUE(_xlfn._xlws.FILTER(N:N,L:L=B12))))</f>
        <v/>
      </c>
      <c r="E12" s="1" t="str" cm="1">
        <f t="array" ref="E12">IF(C12="","",SUM(_xlfn.UNIQUE(_xlfn._xlws.FILTER(O:O,(L:L=B12)*(K:K="fte")))))</f>
        <v/>
      </c>
      <c r="F12" s="40" t="str">
        <f>IF(B12="","",SUMIFS(enum!$T:$T,enum!$L:$L,$B12,enum!$G:$G,$B$2)/1000)</f>
        <v/>
      </c>
      <c r="G12" s="9" t="str">
        <f t="shared" si="0"/>
        <v>Software</v>
      </c>
      <c r="H12" s="9" t="str">
        <f t="shared" si="1"/>
        <v>On</v>
      </c>
      <c r="I12" s="9" t="b">
        <f>IF(L12="","",IFERROR(_xlfn.XMATCH(N12,resources[Resource])&gt;0,FALSE))</f>
        <v>1</v>
      </c>
      <c r="J12" s="9" t="str">
        <f>IF(M12="","",_xlfn.XLOOKUP(N12,resources[Resource],resources[expendType],""))</f>
        <v>Opex</v>
      </c>
      <c r="K12" s="9" t="str">
        <f>IF(N12="","",_xlfn.XLOOKUP(N12,resources[Resource],resources[resourceType],""))</f>
        <v>fte</v>
      </c>
      <c r="L12" s="11" t="s">
        <v>27</v>
      </c>
      <c r="M12" s="11" t="s">
        <v>39</v>
      </c>
      <c r="N12" s="11" t="s">
        <v>83</v>
      </c>
      <c r="O12" s="12">
        <v>0.2</v>
      </c>
      <c r="P12" s="12">
        <f>IF($L12="","",$O12*(1+_xlfn.XLOOKUP(P$1,phases[Phase],phases[Multiplier])))</f>
        <v>0.2</v>
      </c>
      <c r="Q12" s="12">
        <f>IF($L12="","",$O12*(1+_xlfn.XLOOKUP(Q$1,phases[Phase],phases[Multiplier])))</f>
        <v>0.21200000000000002</v>
      </c>
      <c r="R12" s="12">
        <f>IF($L12="","",$O12*(1+_xlfn.XLOOKUP(R$1,phases[Phase],phases[Multiplier])))</f>
        <v>0.24</v>
      </c>
      <c r="S12" s="12">
        <f>IF($L12="","",$O12*(1+_xlfn.XLOOKUP(S$1,phases[Phase],phases[Multiplier])))</f>
        <v>0.19</v>
      </c>
      <c r="XES12" t="str">
        <v>Program Management</v>
      </c>
      <c r="XET12" t="str">
        <v>Hardware Engineer 2</v>
      </c>
    </row>
    <row r="13" spans="1:19 16372:16374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IF(B13="","",COUNTA(_xlfn.UNIQUE(_xlfn._xlws.FILTER(N:N,L:L=B13))))</f>
        <v/>
      </c>
      <c r="E13" s="1" t="str" cm="1">
        <f t="array" ref="E13">IF(C13="","",SUM(_xlfn.UNIQUE(_xlfn._xlws.FILTER(O:O,(L:L=B13)*(K:K="fte")))))</f>
        <v/>
      </c>
      <c r="F13" s="40" t="str">
        <f>IF(B13="","",SUMIFS(enum!$T:$T,enum!$L:$L,$B13,enum!$G:$G,$B$2)/1000)</f>
        <v/>
      </c>
      <c r="G13" s="9" t="str">
        <f t="shared" si="0"/>
        <v>Software</v>
      </c>
      <c r="H13" s="9" t="str">
        <f t="shared" si="1"/>
        <v>On</v>
      </c>
      <c r="I13" s="9" t="b">
        <f>IF(L13="","",IFERROR(_xlfn.XMATCH(N13,resources[Resource])&gt;0,FALSE))</f>
        <v>1</v>
      </c>
      <c r="J13" s="9" t="str">
        <f>IF(M13="","",_xlfn.XLOOKUP(N13,resources[Resource],resources[expendType],""))</f>
        <v>Opex</v>
      </c>
      <c r="K13" s="9" t="str">
        <f>IF(N13="","",_xlfn.XLOOKUP(N13,resources[Resource],resources[resourceType],""))</f>
        <v>fte</v>
      </c>
      <c r="L13" s="11" t="s">
        <v>27</v>
      </c>
      <c r="M13" s="11" t="s">
        <v>40</v>
      </c>
      <c r="N13" s="11" t="s">
        <v>83</v>
      </c>
      <c r="O13" s="12">
        <v>0.1</v>
      </c>
      <c r="P13" s="12">
        <f>IF($L13="","",$O13*(1+_xlfn.XLOOKUP(P$1,phases[Phase],phases[Multiplier])))</f>
        <v>0.1</v>
      </c>
      <c r="Q13" s="12">
        <f>IF($L13="","",$O13*(1+_xlfn.XLOOKUP(Q$1,phases[Phase],phases[Multiplier])))</f>
        <v>0.10600000000000001</v>
      </c>
      <c r="R13" s="12">
        <f>IF($L13="","",$O13*(1+_xlfn.XLOOKUP(R$1,phases[Phase],phases[Multiplier])))</f>
        <v>0.12</v>
      </c>
      <c r="S13" s="12">
        <f>IF($L13="","",$O13*(1+_xlfn.XLOOKUP(S$1,phases[Phase],phases[Multiplier])))</f>
        <v>9.5000000000000001E-2</v>
      </c>
      <c r="XES13" t="str">
        <v>Project Management</v>
      </c>
      <c r="XET13" t="str">
        <v>Hardware Engineer 3</v>
      </c>
    </row>
    <row r="14" spans="1:19 16372:16374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IF(B14="","",COUNTA(_xlfn.UNIQUE(_xlfn._xlws.FILTER(N:N,L:L=B14))))</f>
        <v/>
      </c>
      <c r="E14" s="1" t="str" cm="1">
        <f t="array" ref="E14">IF(C14="","",SUM(_xlfn.UNIQUE(_xlfn._xlws.FILTER(O:O,(L:L=B14)*(K:K="fte")))))</f>
        <v/>
      </c>
      <c r="F14" s="40" t="str">
        <f>IF(B14="","",SUMIFS(enum!$T:$T,enum!$L:$L,$B14,enum!$G:$G,$B$2)/1000)</f>
        <v/>
      </c>
      <c r="G14" s="9" t="str">
        <f t="shared" si="0"/>
        <v>Software</v>
      </c>
      <c r="H14" s="9" t="str">
        <f t="shared" si="1"/>
        <v>On</v>
      </c>
      <c r="I14" s="9" t="b">
        <f>IF(L14="","",IFERROR(_xlfn.XMATCH(N14,resources[Resource])&gt;0,FALSE))</f>
        <v>1</v>
      </c>
      <c r="J14" s="9" t="str">
        <f>IF(M14="","",_xlfn.XLOOKUP(N14,resources[Resource],resources[expendType],""))</f>
        <v>Opex</v>
      </c>
      <c r="K14" s="9" t="str">
        <f>IF(N14="","",_xlfn.XLOOKUP(N14,resources[Resource],resources[resourceType],""))</f>
        <v>fte</v>
      </c>
      <c r="L14" s="11" t="s">
        <v>28</v>
      </c>
      <c r="M14" s="11" t="s">
        <v>41</v>
      </c>
      <c r="N14" s="11" t="s">
        <v>82</v>
      </c>
      <c r="O14" s="12">
        <v>0.3</v>
      </c>
      <c r="P14" s="12">
        <f>IF($L14="","",$O14*(1+_xlfn.XLOOKUP(P$1,phases[Phase],phases[Multiplier])))</f>
        <v>0.3</v>
      </c>
      <c r="Q14" s="12">
        <f>IF($L14="","",$O14*(1+_xlfn.XLOOKUP(Q$1,phases[Phase],phases[Multiplier])))</f>
        <v>0.318</v>
      </c>
      <c r="R14" s="12">
        <f>IF($L14="","",$O14*(1+_xlfn.XLOOKUP(R$1,phases[Phase],phases[Multiplier])))</f>
        <v>0.36</v>
      </c>
      <c r="S14" s="12">
        <f>IF($L14="","",$O14*(1+_xlfn.XLOOKUP(S$1,phases[Phase],phases[Multiplier])))</f>
        <v>0.28499999999999998</v>
      </c>
      <c r="XES14" t="str">
        <v>Security Hardening</v>
      </c>
      <c r="XET14" t="str">
        <v>Logistics Analyst</v>
      </c>
    </row>
    <row r="15" spans="1:19 16372:16374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IF(B15="","",COUNTA(_xlfn.UNIQUE(_xlfn._xlws.FILTER(N:N,L:L=B15))))</f>
        <v/>
      </c>
      <c r="E15" s="1" t="str" cm="1">
        <f t="array" ref="E15">IF(C15="","",SUM(_xlfn.UNIQUE(_xlfn._xlws.FILTER(O:O,(L:L=B15)*(K:K="fte")))))</f>
        <v/>
      </c>
      <c r="F15" s="40" t="str">
        <f>IF(B15="","",SUMIFS(enum!$T:$T,enum!$L:$L,$B15,enum!$G:$G,$B$2)/1000)</f>
        <v/>
      </c>
      <c r="G15" s="9" t="str">
        <f t="shared" si="0"/>
        <v>Software</v>
      </c>
      <c r="H15" s="9" t="str">
        <f t="shared" si="1"/>
        <v>On</v>
      </c>
      <c r="I15" s="9" t="b">
        <f>IF(L15="","",IFERROR(_xlfn.XMATCH(N15,resources[Resource])&gt;0,FALSE))</f>
        <v>1</v>
      </c>
      <c r="J15" s="9" t="str">
        <f>IF(M15="","",_xlfn.XLOOKUP(N15,resources[Resource],resources[expendType],""))</f>
        <v>Opex</v>
      </c>
      <c r="K15" s="9" t="str">
        <f>IF(N15="","",_xlfn.XLOOKUP(N15,resources[Resource],resources[resourceType],""))</f>
        <v>fte</v>
      </c>
      <c r="L15" s="11" t="s">
        <v>28</v>
      </c>
      <c r="M15" s="11" t="s">
        <v>42</v>
      </c>
      <c r="N15" s="11" t="s">
        <v>83</v>
      </c>
      <c r="O15" s="12">
        <v>0.8</v>
      </c>
      <c r="P15" s="12">
        <f>IF($L15="","",$O15*(1+_xlfn.XLOOKUP(P$1,phases[Phase],phases[Multiplier])))</f>
        <v>0.8</v>
      </c>
      <c r="Q15" s="12">
        <f>IF($L15="","",$O15*(1+_xlfn.XLOOKUP(Q$1,phases[Phase],phases[Multiplier])))</f>
        <v>0.84800000000000009</v>
      </c>
      <c r="R15" s="12">
        <f>IF($L15="","",$O15*(1+_xlfn.XLOOKUP(R$1,phases[Phase],phases[Multiplier])))</f>
        <v>0.96</v>
      </c>
      <c r="S15" s="12">
        <f>IF($L15="","",$O15*(1+_xlfn.XLOOKUP(S$1,phases[Phase],phases[Multiplier])))</f>
        <v>0.76</v>
      </c>
      <c r="XES15" t="str">
        <v>UI Simulation</v>
      </c>
      <c r="XET15" t="str">
        <v>Machinist 1</v>
      </c>
    </row>
    <row r="16" spans="1:19 16372:16374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IF(B16="","",COUNTA(_xlfn.UNIQUE(_xlfn._xlws.FILTER(N:N,L:L=B16))))</f>
        <v/>
      </c>
      <c r="E16" s="1" t="str" cm="1">
        <f t="array" ref="E16">IF(C16="","",SUM(_xlfn.UNIQUE(_xlfn._xlws.FILTER(O:O,(L:L=B16)*(K:K="fte")))))</f>
        <v/>
      </c>
      <c r="F16" s="40" t="str">
        <f>IF(B16="","",SUMIFS(enum!$T:$T,enum!$L:$L,$B16,enum!$G:$G,$B$2)/1000)</f>
        <v/>
      </c>
      <c r="G16" s="9" t="str">
        <f t="shared" si="0"/>
        <v>Software</v>
      </c>
      <c r="H16" s="9" t="str">
        <f t="shared" si="1"/>
        <v>On</v>
      </c>
      <c r="I16" s="9" t="b">
        <f>IF(L16="","",IFERROR(_xlfn.XMATCH(N16,resources[Resource])&gt;0,FALSE))</f>
        <v>1</v>
      </c>
      <c r="J16" s="9" t="str">
        <f>IF(M16="","",_xlfn.XLOOKUP(N16,resources[Resource],resources[expendType],""))</f>
        <v>Opex</v>
      </c>
      <c r="K16" s="9" t="str">
        <f>IF(N16="","",_xlfn.XLOOKUP(N16,resources[Resource],resources[resourceType],""))</f>
        <v>fte</v>
      </c>
      <c r="L16" s="11" t="s">
        <v>28</v>
      </c>
      <c r="M16" s="11" t="s">
        <v>43</v>
      </c>
      <c r="N16" s="11" t="s">
        <v>44</v>
      </c>
      <c r="O16" s="12">
        <v>0.1</v>
      </c>
      <c r="P16" s="12">
        <f>IF($L16="","",$O16*(1+_xlfn.XLOOKUP(P$1,phases[Phase],phases[Multiplier])))</f>
        <v>0.1</v>
      </c>
      <c r="Q16" s="12">
        <f>IF($L16="","",$O16*(1+_xlfn.XLOOKUP(Q$1,phases[Phase],phases[Multiplier])))</f>
        <v>0.10600000000000001</v>
      </c>
      <c r="R16" s="12">
        <f>IF($L16="","",$O16*(1+_xlfn.XLOOKUP(R$1,phases[Phase],phases[Multiplier])))</f>
        <v>0.12</v>
      </c>
      <c r="S16" s="12">
        <f>IF($L16="","",$O16*(1+_xlfn.XLOOKUP(S$1,phases[Phase],phases[Multiplier])))</f>
        <v>9.5000000000000001E-2</v>
      </c>
      <c r="XES16" t="str">
        <v>Unit Testing</v>
      </c>
      <c r="XET16" t="str">
        <v>Manager</v>
      </c>
    </row>
    <row r="17" spans="1:19 16373:16374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IF(B17="","",COUNTA(_xlfn.UNIQUE(_xlfn._xlws.FILTER(N:N,L:L=B17))))</f>
        <v/>
      </c>
      <c r="E17" s="1" t="str" cm="1">
        <f t="array" ref="E17">IF(C17="","",SUM(_xlfn.UNIQUE(_xlfn._xlws.FILTER(O:O,(L:L=B17)*(K:K="fte")))))</f>
        <v/>
      </c>
      <c r="F17" s="40" t="str">
        <f>IF(B17="","",SUMIFS(enum!$T:$T,enum!$L:$L,$B17,enum!$G:$G,$B$2)/1000)</f>
        <v/>
      </c>
      <c r="G17" s="9" t="str">
        <f t="shared" si="0"/>
        <v>Software</v>
      </c>
      <c r="H17" s="9" t="str">
        <f t="shared" si="1"/>
        <v>On</v>
      </c>
      <c r="I17" s="9" t="b">
        <f>IF(L17="","",IFERROR(_xlfn.XMATCH(N17,resources[Resource])&gt;0,FALSE))</f>
        <v>1</v>
      </c>
      <c r="J17" s="9" t="str">
        <f>IF(M17="","",_xlfn.XLOOKUP(N17,resources[Resource],resources[expendType],""))</f>
        <v>Opex</v>
      </c>
      <c r="K17" s="9" t="str">
        <f>IF(N17="","",_xlfn.XLOOKUP(N17,resources[Resource],resources[resourceType],""))</f>
        <v>fte</v>
      </c>
      <c r="L17" s="11" t="s">
        <v>30</v>
      </c>
      <c r="M17" s="11" t="s">
        <v>9</v>
      </c>
      <c r="N17" s="11" t="s">
        <v>84</v>
      </c>
      <c r="O17" s="12">
        <v>0.9</v>
      </c>
      <c r="P17" s="12">
        <f>IF($L17="","",$O17*(1+_xlfn.XLOOKUP(P$1,phases[Phase],phases[Multiplier])))</f>
        <v>0.9</v>
      </c>
      <c r="Q17" s="12">
        <f>IF($L17="","",$O17*(1+_xlfn.XLOOKUP(Q$1,phases[Phase],phases[Multiplier])))</f>
        <v>0.95400000000000007</v>
      </c>
      <c r="R17" s="12">
        <f>IF($L17="","",$O17*(1+_xlfn.XLOOKUP(R$1,phases[Phase],phases[Multiplier])))</f>
        <v>1.08</v>
      </c>
      <c r="S17" s="12">
        <f>IF($L17="","",$O17*(1+_xlfn.XLOOKUP(S$1,phases[Phase],phases[Multiplier])))</f>
        <v>0.85499999999999998</v>
      </c>
      <c r="XES17" t="str">
        <v>User journey</v>
      </c>
      <c r="XET17" t="str">
        <v>Manager 2</v>
      </c>
    </row>
    <row r="18" spans="1:19 16373:16374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IF(B18="","",COUNTA(_xlfn.UNIQUE(_xlfn._xlws.FILTER(N:N,L:L=B18))))</f>
        <v/>
      </c>
      <c r="E18" s="1" t="str" cm="1">
        <f t="array" ref="E18">IF(C18="","",SUM(_xlfn.UNIQUE(_xlfn._xlws.FILTER(O:O,(L:L=B18)*(K:K="fte")))))</f>
        <v/>
      </c>
      <c r="F18" s="40" t="str">
        <f>IF(B18="","",SUMIFS(enum!$T:$T,enum!$L:$L,$B18,enum!$G:$G,$B$2)/1000)</f>
        <v/>
      </c>
      <c r="G18" s="9" t="str">
        <f t="shared" si="0"/>
        <v>Software</v>
      </c>
      <c r="H18" s="9" t="str">
        <f t="shared" si="1"/>
        <v>On</v>
      </c>
      <c r="I18" s="9" t="b">
        <f>IF(L18="","",IFERROR(_xlfn.XMATCH(N18,resources[Resource])&gt;0,FALSE))</f>
        <v>1</v>
      </c>
      <c r="J18" s="9" t="str">
        <f>IF(M18="","",_xlfn.XLOOKUP(N18,resources[Resource],resources[expendType],""))</f>
        <v>Opex</v>
      </c>
      <c r="K18" s="9" t="str">
        <f>IF(N18="","",_xlfn.XLOOKUP(N18,resources[Resource],resources[resourceType],""))</f>
        <v>fte</v>
      </c>
      <c r="L18" s="11" t="s">
        <v>30</v>
      </c>
      <c r="M18" s="11" t="s">
        <v>31</v>
      </c>
      <c r="N18" s="11" t="s">
        <v>85</v>
      </c>
      <c r="O18" s="12">
        <v>0.5</v>
      </c>
      <c r="P18" s="12">
        <f>IF($L18="","",$O18*(1+_xlfn.XLOOKUP(P$1,phases[Phase],phases[Multiplier])))</f>
        <v>0.5</v>
      </c>
      <c r="Q18" s="12">
        <f>IF($L18="","",$O18*(1+_xlfn.XLOOKUP(Q$1,phases[Phase],phases[Multiplier])))</f>
        <v>0.53</v>
      </c>
      <c r="R18" s="12">
        <f>IF($L18="","",$O18*(1+_xlfn.XLOOKUP(R$1,phases[Phase],phases[Multiplier])))</f>
        <v>0.6</v>
      </c>
      <c r="S18" s="12">
        <f>IF($L18="","",$O18*(1+_xlfn.XLOOKUP(S$1,phases[Phase],phases[Multiplier])))</f>
        <v>0.47499999999999998</v>
      </c>
      <c r="XES18" t="str">
        <v>UX Workflow Testing</v>
      </c>
      <c r="XET18" t="str">
        <v>Market Analyst</v>
      </c>
    </row>
    <row r="19" spans="1:19 16373:16374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IF(B19="","",COUNTA(_xlfn.UNIQUE(_xlfn._xlws.FILTER(N:N,L:L=B19))))</f>
        <v/>
      </c>
      <c r="E19" s="1" t="str" cm="1">
        <f t="array" ref="E19">IF(C19="","",SUM(_xlfn.UNIQUE(_xlfn._xlws.FILTER(O:O,(L:L=B19)*(K:K="fte")))))</f>
        <v/>
      </c>
      <c r="F19" s="40" t="str">
        <f>IF(B19="","",SUMIFS(enum!$T:$T,enum!$L:$L,$B19,enum!$G:$G,$B$2)/1000)</f>
        <v/>
      </c>
      <c r="G19" s="9" t="str">
        <f t="shared" si="0"/>
        <v>Software</v>
      </c>
      <c r="H19" s="9" t="str">
        <f t="shared" si="1"/>
        <v>On</v>
      </c>
      <c r="I19" s="9" t="b">
        <f>IF(L19="","",IFERROR(_xlfn.XMATCH(N19,resources[Resource])&gt;0,FALSE))</f>
        <v>1</v>
      </c>
      <c r="J19" s="9" t="str">
        <f>IF(M19="","",_xlfn.XLOOKUP(N19,resources[Resource],resources[expendType],""))</f>
        <v>Opex</v>
      </c>
      <c r="K19" s="9" t="str">
        <f>IF(N19="","",_xlfn.XLOOKUP(N19,resources[Resource],resources[resourceType],""))</f>
        <v>services</v>
      </c>
      <c r="L19" s="11" t="s">
        <v>30</v>
      </c>
      <c r="M19" s="11" t="s">
        <v>104</v>
      </c>
      <c r="N19" s="11" t="s">
        <v>98</v>
      </c>
      <c r="O19" s="12">
        <v>2500</v>
      </c>
      <c r="P19" s="12">
        <f>IF($L19="","",$O19*(1+_xlfn.XLOOKUP(P$1,phases[Phase],phases[Multiplier])))</f>
        <v>2500</v>
      </c>
      <c r="Q19" s="12">
        <f>IF($L19="","",$O19*(1+_xlfn.XLOOKUP(Q$1,phases[Phase],phases[Multiplier])))</f>
        <v>2650</v>
      </c>
      <c r="R19" s="12">
        <f>IF($L19="","",$O19*(1+_xlfn.XLOOKUP(R$1,phases[Phase],phases[Multiplier])))</f>
        <v>3000</v>
      </c>
      <c r="S19" s="12">
        <f>IF($L19="","",$O19*(1+_xlfn.XLOOKUP(S$1,phases[Phase],phases[Multiplier])))</f>
        <v>2375</v>
      </c>
      <c r="XET19" t="str">
        <v>Marketer</v>
      </c>
    </row>
    <row r="20" spans="1:19 16373:16374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IF(B20="","",COUNTA(_xlfn.UNIQUE(_xlfn._xlws.FILTER(N:N,L:L=B20))))</f>
        <v/>
      </c>
      <c r="E20" s="1" t="str" cm="1">
        <f t="array" ref="E20">IF(C20="","",SUM(_xlfn.UNIQUE(_xlfn._xlws.FILTER(O:O,(L:L=B20)*(K:K="fte")))))</f>
        <v/>
      </c>
      <c r="F20" s="40" t="str">
        <f>IF(B20="","",SUMIFS(enum!$T:$T,enum!$L:$L,$B20,enum!$G:$G,$B$2)/1000)</f>
        <v/>
      </c>
      <c r="G20" s="9" t="str">
        <f t="shared" si="0"/>
        <v/>
      </c>
      <c r="H20" s="9" t="str">
        <f t="shared" si="1"/>
        <v/>
      </c>
      <c r="I20" s="9" t="str">
        <f>IF(L20="","",IFERROR(_xlfn.XMATCH(N20,resources[Resource])&gt;0,FALSE))</f>
        <v/>
      </c>
      <c r="J20" s="9" t="str">
        <f>IF(M20="","",_xlfn.XLOOKUP(N20,resources[Resource],resources[expendType],""))</f>
        <v/>
      </c>
      <c r="K20" s="9" t="str">
        <f>IF(N20="","",_xlfn.XLOOKUP(N20,resources[Resource],resources[resourceType],""))</f>
        <v/>
      </c>
      <c r="M20" s="11"/>
      <c r="N20" s="11"/>
      <c r="P20" s="12" t="str">
        <f>IF($L20="","",$O20*(1+_xlfn.XLOOKUP(P$1,phases[Phase],phases[Multiplier])))</f>
        <v/>
      </c>
      <c r="Q20" s="12" t="str">
        <f>IF($L20="","",$O20*(1+_xlfn.XLOOKUP(Q$1,phases[Phase],phases[Multiplier])))</f>
        <v/>
      </c>
      <c r="R20" s="12" t="str">
        <f>IF($L20="","",$O20*(1+_xlfn.XLOOKUP(R$1,phases[Phase],phases[Multiplier])))</f>
        <v/>
      </c>
      <c r="S20" s="12" t="str">
        <f>IF($L20="","",$O20*(1+_xlfn.XLOOKUP(S$1,phases[Phase],phases[Multiplier])))</f>
        <v/>
      </c>
      <c r="XET20" t="str">
        <v>Offer Analyst</v>
      </c>
    </row>
    <row r="21" spans="1:19 16373:16374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IF(B21="","",COUNTA(_xlfn.UNIQUE(_xlfn._xlws.FILTER(N:N,L:L=B21))))</f>
        <v/>
      </c>
      <c r="E21" s="1" t="str" cm="1">
        <f t="array" ref="E21">IF(C21="","",SUM(_xlfn.UNIQUE(_xlfn._xlws.FILTER(O:O,(L:L=B21)*(K:K="fte")))))</f>
        <v/>
      </c>
      <c r="F21" s="40" t="str">
        <f>IF(B21="","",SUMIFS(enum!$T:$T,enum!$L:$L,$B21,enum!$G:$G,$B$2)/1000)</f>
        <v/>
      </c>
      <c r="G21" s="9" t="str">
        <f t="shared" si="0"/>
        <v/>
      </c>
      <c r="H21" s="9" t="str">
        <f t="shared" si="1"/>
        <v/>
      </c>
      <c r="I21" s="9" t="str">
        <f>IF(L21="","",IFERROR(_xlfn.XMATCH(N21,resources[Resource])&gt;0,FALSE))</f>
        <v/>
      </c>
      <c r="J21" s="9" t="str">
        <f>IF(M21="","",_xlfn.XLOOKUP(N21,resources[Resource],resources[expendType],""))</f>
        <v/>
      </c>
      <c r="K21" s="9" t="str">
        <f>IF(N21="","",_xlfn.XLOOKUP(N21,resources[Resource],resources[resourceType],""))</f>
        <v/>
      </c>
      <c r="M21" s="11"/>
      <c r="N21" s="11"/>
      <c r="P21" s="12" t="str">
        <f>IF($L21="","",$O21*(1+_xlfn.XLOOKUP(P$1,phases[Phase],phases[Multiplier])))</f>
        <v/>
      </c>
      <c r="Q21" s="12" t="str">
        <f>IF($L21="","",$O21*(1+_xlfn.XLOOKUP(Q$1,phases[Phase],phases[Multiplier])))</f>
        <v/>
      </c>
      <c r="R21" s="12" t="str">
        <f>IF($L21="","",$O21*(1+_xlfn.XLOOKUP(R$1,phases[Phase],phases[Multiplier])))</f>
        <v/>
      </c>
      <c r="S21" s="12" t="str">
        <f>IF($L21="","",$O21*(1+_xlfn.XLOOKUP(S$1,phases[Phase],phases[Multiplier])))</f>
        <v/>
      </c>
      <c r="XET21" t="str">
        <v>Planner</v>
      </c>
    </row>
    <row r="22" spans="1:19 16373:16374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IF(B22="","",COUNTA(_xlfn.UNIQUE(_xlfn._xlws.FILTER(N:N,L:L=B22))))</f>
        <v/>
      </c>
      <c r="E22" s="1" t="str" cm="1">
        <f t="array" ref="E22">IF(C22="","",SUM(_xlfn.UNIQUE(_xlfn._xlws.FILTER(O:O,(L:L=B22)*(K:K="fte")))))</f>
        <v/>
      </c>
      <c r="F22" s="40" t="str">
        <f>IF(B22="","",SUMIFS(enum!$T:$T,enum!$L:$L,$B22,enum!$G:$G,$B$2)/1000)</f>
        <v/>
      </c>
      <c r="G22" s="9" t="str">
        <f t="shared" si="0"/>
        <v/>
      </c>
      <c r="H22" s="9" t="str">
        <f t="shared" si="1"/>
        <v/>
      </c>
      <c r="I22" s="9" t="str">
        <f>IF(L22="","",IFERROR(_xlfn.XMATCH(N22,resources[Resource])&gt;0,FALSE))</f>
        <v/>
      </c>
      <c r="J22" s="9" t="str">
        <f>IF(M22="","",_xlfn.XLOOKUP(N22,resources[Resource],resources[expendType],""))</f>
        <v/>
      </c>
      <c r="K22" s="9" t="str">
        <f>IF(N22="","",_xlfn.XLOOKUP(N22,resources[Resource],resources[resourceType],""))</f>
        <v/>
      </c>
      <c r="M22" s="11"/>
      <c r="N22" s="11"/>
      <c r="P22" s="12" t="str">
        <f>IF($L22="","",$O22*(1+_xlfn.XLOOKUP(P$1,phases[Phase],phases[Multiplier])))</f>
        <v/>
      </c>
      <c r="Q22" s="12" t="str">
        <f>IF($L22="","",$O22*(1+_xlfn.XLOOKUP(Q$1,phases[Phase],phases[Multiplier])))</f>
        <v/>
      </c>
      <c r="R22" s="12" t="str">
        <f>IF($L22="","",$O22*(1+_xlfn.XLOOKUP(R$1,phases[Phase],phases[Multiplier])))</f>
        <v/>
      </c>
      <c r="S22" s="12" t="str">
        <f>IF($L22="","",$O22*(1+_xlfn.XLOOKUP(S$1,phases[Phase],phases[Multiplier])))</f>
        <v/>
      </c>
      <c r="XET22" t="str">
        <v>Product Manager</v>
      </c>
    </row>
    <row r="23" spans="1:19 16373:16374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IF(B23="","",COUNTA(_xlfn.UNIQUE(_xlfn._xlws.FILTER(N:N,L:L=B23))))</f>
        <v/>
      </c>
      <c r="E23" s="1" t="str" cm="1">
        <f t="array" ref="E23">IF(C23="","",SUM(_xlfn.UNIQUE(_xlfn._xlws.FILTER(O:O,(L:L=B23)*(K:K="fte")))))</f>
        <v/>
      </c>
      <c r="F23" s="40" t="str">
        <f>IF(B23="","",SUMIFS(enum!$T:$T,enum!$L:$L,$B23,enum!$G:$G,$B$2)/1000)</f>
        <v/>
      </c>
      <c r="G23" s="9" t="str">
        <f t="shared" si="0"/>
        <v/>
      </c>
      <c r="H23" s="9" t="str">
        <f t="shared" si="1"/>
        <v/>
      </c>
      <c r="I23" s="9" t="str">
        <f>IF(L23="","",IFERROR(_xlfn.XMATCH(N23,resources[Resource])&gt;0,FALSE))</f>
        <v/>
      </c>
      <c r="J23" s="9" t="str">
        <f>IF(M23="","",_xlfn.XLOOKUP(N23,resources[Resource],resources[expendType],""))</f>
        <v/>
      </c>
      <c r="K23" s="9" t="str">
        <f>IF(N23="","",_xlfn.XLOOKUP(N23,resources[Resource],resources[resourceType],""))</f>
        <v/>
      </c>
      <c r="M23" s="11"/>
      <c r="N23" s="11"/>
      <c r="P23" s="12" t="str">
        <f>IF($L23="","",$O23*(1+_xlfn.XLOOKUP(P$1,phases[Phase],phases[Multiplier])))</f>
        <v/>
      </c>
      <c r="Q23" s="12" t="str">
        <f>IF($L23="","",$O23*(1+_xlfn.XLOOKUP(Q$1,phases[Phase],phases[Multiplier])))</f>
        <v/>
      </c>
      <c r="R23" s="12" t="str">
        <f>IF($L23="","",$O23*(1+_xlfn.XLOOKUP(R$1,phases[Phase],phases[Multiplier])))</f>
        <v/>
      </c>
      <c r="S23" s="12" t="str">
        <f>IF($L23="","",$O23*(1+_xlfn.XLOOKUP(S$1,phases[Phase],phases[Multiplier])))</f>
        <v/>
      </c>
      <c r="XET23" t="str">
        <v>Program Manager</v>
      </c>
    </row>
    <row r="24" spans="1:19 16373:16374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IF(B24="","",COUNTA(_xlfn.UNIQUE(_xlfn._xlws.FILTER(N:N,L:L=B24))))</f>
        <v/>
      </c>
      <c r="E24" s="1" t="str" cm="1">
        <f t="array" ref="E24">IF(C24="","",SUM(_xlfn.UNIQUE(_xlfn._xlws.FILTER(O:O,(L:L=B24)*(K:K="fte")))))</f>
        <v/>
      </c>
      <c r="F24" s="40" t="str">
        <f>IF(B24="","",SUMIFS(enum!$T:$T,enum!$L:$L,$B24,enum!$G:$G,$B$2)/1000)</f>
        <v/>
      </c>
      <c r="G24" s="9" t="str">
        <f t="shared" si="0"/>
        <v/>
      </c>
      <c r="H24" s="9" t="str">
        <f t="shared" si="1"/>
        <v/>
      </c>
      <c r="I24" s="9" t="str">
        <f>IF(L24="","",IFERROR(_xlfn.XMATCH(N24,resources[Resource])&gt;0,FALSE))</f>
        <v/>
      </c>
      <c r="J24" s="9" t="str">
        <f>IF(M24="","",_xlfn.XLOOKUP(N24,resources[Resource],resources[expendType],""))</f>
        <v/>
      </c>
      <c r="K24" s="9" t="str">
        <f>IF(N24="","",_xlfn.XLOOKUP(N24,resources[Resource],resources[resourceType],""))</f>
        <v/>
      </c>
      <c r="M24" s="11"/>
      <c r="N24" s="11"/>
      <c r="P24" s="12" t="str">
        <f>IF($L24="","",$O24*(1+_xlfn.XLOOKUP(P$1,phases[Phase],phases[Multiplier])))</f>
        <v/>
      </c>
      <c r="Q24" s="12" t="str">
        <f>IF($L24="","",$O24*(1+_xlfn.XLOOKUP(Q$1,phases[Phase],phases[Multiplier])))</f>
        <v/>
      </c>
      <c r="R24" s="12" t="str">
        <f>IF($L24="","",$O24*(1+_xlfn.XLOOKUP(R$1,phases[Phase],phases[Multiplier])))</f>
        <v/>
      </c>
      <c r="S24" s="12" t="str">
        <f>IF($L24="","",$O24*(1+_xlfn.XLOOKUP(S$1,phases[Phase],phases[Multiplier])))</f>
        <v/>
      </c>
      <c r="XET24" t="str">
        <v>Project Manager</v>
      </c>
    </row>
    <row r="25" spans="1:19 16373:16374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IF(B25="","",COUNTA(_xlfn.UNIQUE(_xlfn._xlws.FILTER(N:N,L:L=B25))))</f>
        <v/>
      </c>
      <c r="E25" s="1" t="str" cm="1">
        <f t="array" ref="E25">IF(C25="","",SUM(_xlfn.UNIQUE(_xlfn._xlws.FILTER(O:O,(L:L=B25)*(K:K="fte")))))</f>
        <v/>
      </c>
      <c r="F25" s="40" t="str">
        <f>IF(B25="","",SUMIFS(enum!$T:$T,enum!$L:$L,$B25,enum!$G:$G,$B$2)/1000)</f>
        <v/>
      </c>
      <c r="G25" s="9" t="str">
        <f t="shared" si="0"/>
        <v/>
      </c>
      <c r="H25" s="9" t="str">
        <f t="shared" si="1"/>
        <v/>
      </c>
      <c r="I25" s="9" t="str">
        <f>IF(L25="","",IFERROR(_xlfn.XMATCH(N25,resources[Resource])&gt;0,FALSE))</f>
        <v/>
      </c>
      <c r="J25" s="9" t="str">
        <f>IF(M25="","",_xlfn.XLOOKUP(N25,resources[Resource],resources[expendType],""))</f>
        <v/>
      </c>
      <c r="K25" s="9" t="str">
        <f>IF(N25="","",_xlfn.XLOOKUP(N25,resources[Resource],resources[resourceType],""))</f>
        <v/>
      </c>
      <c r="M25" s="11"/>
      <c r="N25" s="11"/>
      <c r="P25" s="12" t="str">
        <f>IF($L25="","",$O25*(1+_xlfn.XLOOKUP(P$1,phases[Phase],phases[Multiplier])))</f>
        <v/>
      </c>
      <c r="Q25" s="12" t="str">
        <f>IF($L25="","",$O25*(1+_xlfn.XLOOKUP(Q$1,phases[Phase],phases[Multiplier])))</f>
        <v/>
      </c>
      <c r="R25" s="12" t="str">
        <f>IF($L25="","",$O25*(1+_xlfn.XLOOKUP(R$1,phases[Phase],phases[Multiplier])))</f>
        <v/>
      </c>
      <c r="S25" s="12" t="str">
        <f>IF($L25="","",$O25*(1+_xlfn.XLOOKUP(S$1,phases[Phase],phases[Multiplier])))</f>
        <v/>
      </c>
      <c r="XET25" t="str">
        <v>Software Engineer 1</v>
      </c>
    </row>
    <row r="26" spans="1:19 16373:16374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IF(B26="","",COUNTA(_xlfn.UNIQUE(_xlfn._xlws.FILTER(N:N,L:L=B26))))</f>
        <v/>
      </c>
      <c r="E26" s="1" t="str" cm="1">
        <f t="array" ref="E26">IF(C26="","",SUM(_xlfn.UNIQUE(_xlfn._xlws.FILTER(O:O,(L:L=B26)*(K:K="fte")))))</f>
        <v/>
      </c>
      <c r="F26" s="40" t="str">
        <f>IF(B26="","",SUMIFS(enum!$T:$T,enum!$L:$L,$B26,enum!$G:$G,$B$2)/1000)</f>
        <v/>
      </c>
      <c r="G26" s="9" t="str">
        <f t="shared" si="0"/>
        <v/>
      </c>
      <c r="H26" s="9" t="str">
        <f t="shared" si="1"/>
        <v/>
      </c>
      <c r="I26" s="9" t="str">
        <f>IF(L26="","",IFERROR(_xlfn.XMATCH(N26,resources[Resource])&gt;0,FALSE))</f>
        <v/>
      </c>
      <c r="J26" s="9" t="str">
        <f>IF(M26="","",_xlfn.XLOOKUP(N26,resources[Resource],resources[expendType],""))</f>
        <v/>
      </c>
      <c r="K26" s="9" t="str">
        <f>IF(N26="","",_xlfn.XLOOKUP(N26,resources[Resource],resources[resourceType],""))</f>
        <v/>
      </c>
      <c r="M26" s="11"/>
      <c r="N26" s="11"/>
      <c r="P26" s="12" t="str">
        <f>IF($L26="","",$O26*(1+_xlfn.XLOOKUP(P$1,phases[Phase],phases[Multiplier])))</f>
        <v/>
      </c>
      <c r="Q26" s="12" t="str">
        <f>IF($L26="","",$O26*(1+_xlfn.XLOOKUP(Q$1,phases[Phase],phases[Multiplier])))</f>
        <v/>
      </c>
      <c r="R26" s="12" t="str">
        <f>IF($L26="","",$O26*(1+_xlfn.XLOOKUP(R$1,phases[Phase],phases[Multiplier])))</f>
        <v/>
      </c>
      <c r="S26" s="12" t="str">
        <f>IF($L26="","",$O26*(1+_xlfn.XLOOKUP(S$1,phases[Phase],phases[Multiplier])))</f>
        <v/>
      </c>
      <c r="XET26" t="str">
        <v>Software Engineer 2</v>
      </c>
    </row>
    <row r="27" spans="1:19 16373:16374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IF(B27="","",COUNTA(_xlfn.UNIQUE(_xlfn._xlws.FILTER(N:N,L:L=B27))))</f>
        <v/>
      </c>
      <c r="E27" s="1" t="str" cm="1">
        <f t="array" ref="E27">IF(C27="","",SUM(_xlfn.UNIQUE(_xlfn._xlws.FILTER(O:O,(L:L=B27)*(K:K="fte")))))</f>
        <v/>
      </c>
      <c r="F27" s="40" t="str">
        <f>IF(B27="","",SUMIFS(enum!$T:$T,enum!$L:$L,$B27,enum!$G:$G,$B$2)/1000)</f>
        <v/>
      </c>
      <c r="G27" s="9" t="str">
        <f t="shared" si="0"/>
        <v/>
      </c>
      <c r="H27" s="9" t="str">
        <f t="shared" si="1"/>
        <v/>
      </c>
      <c r="I27" s="9" t="str">
        <f>IF(L27="","",IFERROR(_xlfn.XMATCH(N27,resources[Resource])&gt;0,FALSE))</f>
        <v/>
      </c>
      <c r="J27" s="9" t="str">
        <f>IF(M27="","",_xlfn.XLOOKUP(N27,resources[Resource],resources[expendType],""))</f>
        <v/>
      </c>
      <c r="K27" s="9" t="str">
        <f>IF(N27="","",_xlfn.XLOOKUP(N27,resources[Resource],resources[resourceType],""))</f>
        <v/>
      </c>
      <c r="M27" s="11"/>
      <c r="N27" s="11"/>
      <c r="P27" s="12" t="str">
        <f>IF($L27="","",$O27*(1+_xlfn.XLOOKUP(P$1,phases[Phase],phases[Multiplier])))</f>
        <v/>
      </c>
      <c r="Q27" s="12" t="str">
        <f>IF($L27="","",$O27*(1+_xlfn.XLOOKUP(Q$1,phases[Phase],phases[Multiplier])))</f>
        <v/>
      </c>
      <c r="R27" s="12" t="str">
        <f>IF($L27="","",$O27*(1+_xlfn.XLOOKUP(R$1,phases[Phase],phases[Multiplier])))</f>
        <v/>
      </c>
      <c r="S27" s="12" t="str">
        <f>IF($L27="","",$O27*(1+_xlfn.XLOOKUP(S$1,phases[Phase],phases[Multiplier])))</f>
        <v/>
      </c>
      <c r="XET27" t="str">
        <v>Support Engineer 2</v>
      </c>
    </row>
    <row r="28" spans="1:19 16373:16374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IF(B28="","",COUNTA(_xlfn.UNIQUE(_xlfn._xlws.FILTER(N:N,L:L=B28))))</f>
        <v/>
      </c>
      <c r="E28" s="1" t="str" cm="1">
        <f t="array" ref="E28">IF(C28="","",SUM(_xlfn.UNIQUE(_xlfn._xlws.FILTER(O:O,(L:L=B28)*(K:K="fte")))))</f>
        <v/>
      </c>
      <c r="F28" s="40" t="str">
        <f>IF(B28="","",SUMIFS(enum!$T:$T,enum!$L:$L,$B28,enum!$G:$G,$B$2)/1000)</f>
        <v/>
      </c>
      <c r="G28" s="9" t="str">
        <f t="shared" si="0"/>
        <v/>
      </c>
      <c r="H28" s="9" t="str">
        <f t="shared" si="1"/>
        <v/>
      </c>
      <c r="I28" s="9" t="str">
        <f>IF(L28="","",IFERROR(_xlfn.XMATCH(N28,resources[Resource])&gt;0,FALSE))</f>
        <v/>
      </c>
      <c r="J28" s="9" t="str">
        <f>IF(M28="","",_xlfn.XLOOKUP(N28,resources[Resource],resources[expendType],""))</f>
        <v/>
      </c>
      <c r="K28" s="9" t="str">
        <f>IF(N28="","",_xlfn.XLOOKUP(N28,resources[Resource],resources[resourceType],""))</f>
        <v/>
      </c>
      <c r="M28" s="11"/>
      <c r="N28" s="11"/>
      <c r="P28" s="12" t="str">
        <f>IF($L28="","",$O28*(1+_xlfn.XLOOKUP(P$1,phases[Phase],phases[Multiplier])))</f>
        <v/>
      </c>
      <c r="Q28" s="12" t="str">
        <f>IF($L28="","",$O28*(1+_xlfn.XLOOKUP(Q$1,phases[Phase],phases[Multiplier])))</f>
        <v/>
      </c>
      <c r="R28" s="12" t="str">
        <f>IF($L28="","",$O28*(1+_xlfn.XLOOKUP(R$1,phases[Phase],phases[Multiplier])))</f>
        <v/>
      </c>
      <c r="S28" s="12" t="str">
        <f>IF($L28="","",$O28*(1+_xlfn.XLOOKUP(S$1,phases[Phase],phases[Multiplier])))</f>
        <v/>
      </c>
      <c r="XET28" t="str">
        <v>Travel</v>
      </c>
    </row>
    <row r="29" spans="1:19 16373:16374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IF(B29="","",COUNTA(_xlfn.UNIQUE(_xlfn._xlws.FILTER(N:N,L:L=B29))))</f>
        <v/>
      </c>
      <c r="E29" s="1" t="str" cm="1">
        <f t="array" ref="E29">IF(C29="","",SUM(_xlfn.UNIQUE(_xlfn._xlws.FILTER(O:O,(L:L=B29)*(K:K="fte")))))</f>
        <v/>
      </c>
      <c r="F29" s="40" t="str">
        <f>IF(B29="","",SUMIFS(enum!$T:$T,enum!$L:$L,$B29,enum!$G:$G,$B$2)/1000)</f>
        <v/>
      </c>
      <c r="G29" s="9" t="str">
        <f t="shared" si="0"/>
        <v/>
      </c>
      <c r="H29" s="9" t="str">
        <f t="shared" si="1"/>
        <v/>
      </c>
      <c r="I29" s="9" t="str">
        <f>IF(L29="","",IFERROR(_xlfn.XMATCH(N29,resources[Resource])&gt;0,FALSE))</f>
        <v/>
      </c>
      <c r="J29" s="9" t="str">
        <f>IF(M29="","",_xlfn.XLOOKUP(N29,resources[Resource],resources[expendType],""))</f>
        <v/>
      </c>
      <c r="K29" s="9" t="str">
        <f>IF(N29="","",_xlfn.XLOOKUP(N29,resources[Resource],resources[resourceType],""))</f>
        <v/>
      </c>
      <c r="M29" s="11"/>
      <c r="N29" s="11"/>
      <c r="P29" s="12" t="str">
        <f>IF($L29="","",$O29*(1+_xlfn.XLOOKUP(P$1,phases[Phase],phases[Multiplier])))</f>
        <v/>
      </c>
      <c r="Q29" s="12" t="str">
        <f>IF($L29="","",$O29*(1+_xlfn.XLOOKUP(Q$1,phases[Phase],phases[Multiplier])))</f>
        <v/>
      </c>
      <c r="R29" s="12" t="str">
        <f>IF($L29="","",$O29*(1+_xlfn.XLOOKUP(R$1,phases[Phase],phases[Multiplier])))</f>
        <v/>
      </c>
      <c r="S29" s="12" t="str">
        <f>IF($L29="","",$O29*(1+_xlfn.XLOOKUP(S$1,phases[Phase],phases[Multiplier])))</f>
        <v/>
      </c>
      <c r="XET29" t="str">
        <v>UX Analyst</v>
      </c>
    </row>
    <row r="30" spans="1:19 16373:16374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IF(B30="","",COUNTA(_xlfn.UNIQUE(_xlfn._xlws.FILTER(N:N,L:L=B30))))</f>
        <v/>
      </c>
      <c r="E30" s="1" t="str" cm="1">
        <f t="array" ref="E30">IF(C30="","",SUM(_xlfn.UNIQUE(_xlfn._xlws.FILTER(O:O,(L:L=B30)*(K:K="fte")))))</f>
        <v/>
      </c>
      <c r="F30" s="40" t="str">
        <f>IF(B30="","",SUMIFS(enum!$T:$T,enum!$L:$L,$B30,enum!$G:$G,$B$2)/1000)</f>
        <v/>
      </c>
      <c r="G30" s="9" t="str">
        <f t="shared" si="0"/>
        <v/>
      </c>
      <c r="H30" s="9" t="str">
        <f t="shared" si="1"/>
        <v/>
      </c>
      <c r="I30" s="9" t="str">
        <f>IF(L30="","",IFERROR(_xlfn.XMATCH(N30,resources[Resource])&gt;0,FALSE))</f>
        <v/>
      </c>
      <c r="J30" s="9" t="str">
        <f>IF(M30="","",_xlfn.XLOOKUP(N30,resources[Resource],resources[expendType],""))</f>
        <v/>
      </c>
      <c r="K30" s="9" t="str">
        <f>IF(N30="","",_xlfn.XLOOKUP(N30,resources[Resource],resources[resourceType],""))</f>
        <v/>
      </c>
      <c r="M30" s="11"/>
      <c r="N30" s="11"/>
      <c r="P30" s="12" t="str">
        <f>IF($L30="","",$O30*(1+_xlfn.XLOOKUP(P$1,phases[Phase],phases[Multiplier])))</f>
        <v/>
      </c>
      <c r="Q30" s="12" t="str">
        <f>IF($L30="","",$O30*(1+_xlfn.XLOOKUP(Q$1,phases[Phase],phases[Multiplier])))</f>
        <v/>
      </c>
      <c r="R30" s="12" t="str">
        <f>IF($L30="","",$O30*(1+_xlfn.XLOOKUP(R$1,phases[Phase],phases[Multiplier])))</f>
        <v/>
      </c>
      <c r="S30" s="12" t="str">
        <f>IF($L30="","",$O30*(1+_xlfn.XLOOKUP(S$1,phases[Phase],phases[Multiplier])))</f>
        <v/>
      </c>
      <c r="XET30" t="str">
        <v>UX Designer</v>
      </c>
    </row>
    <row r="31" spans="1:19 16373:16374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IF(B31="","",COUNTA(_xlfn.UNIQUE(_xlfn._xlws.FILTER(N:N,L:L=B31))))</f>
        <v/>
      </c>
      <c r="E31" s="1" t="str" cm="1">
        <f t="array" ref="E31">IF(C31="","",SUM(_xlfn.UNIQUE(_xlfn._xlws.FILTER(O:O,(L:L=B31)*(K:K="fte")))))</f>
        <v/>
      </c>
      <c r="F31" s="40" t="str">
        <f>IF(B31="","",SUMIFS(enum!$T:$T,enum!$L:$L,$B31,enum!$G:$G,$B$2)/1000)</f>
        <v/>
      </c>
      <c r="G31" s="9" t="str">
        <f t="shared" si="0"/>
        <v/>
      </c>
      <c r="H31" s="9" t="str">
        <f t="shared" si="1"/>
        <v/>
      </c>
      <c r="I31" s="9" t="str">
        <f>IF(L31="","",IFERROR(_xlfn.XMATCH(N31,resources[Resource])&gt;0,FALSE))</f>
        <v/>
      </c>
      <c r="J31" s="9" t="str">
        <f>IF(M31="","",_xlfn.XLOOKUP(N31,resources[Resource],resources[expendType],""))</f>
        <v/>
      </c>
      <c r="K31" s="9" t="str">
        <f>IF(N31="","",_xlfn.XLOOKUP(N31,resources[Resource],resources[resourceType],""))</f>
        <v/>
      </c>
      <c r="M31" s="11"/>
      <c r="N31" s="11"/>
      <c r="P31" s="12" t="str">
        <f>IF($L31="","",$O31*(1+_xlfn.XLOOKUP(P$1,phases[Phase],phases[Multiplier])))</f>
        <v/>
      </c>
      <c r="Q31" s="12" t="str">
        <f>IF($L31="","",$O31*(1+_xlfn.XLOOKUP(Q$1,phases[Phase],phases[Multiplier])))</f>
        <v/>
      </c>
      <c r="R31" s="12" t="str">
        <f>IF($L31="","",$O31*(1+_xlfn.XLOOKUP(R$1,phases[Phase],phases[Multiplier])))</f>
        <v/>
      </c>
      <c r="S31" s="12" t="str">
        <f>IF($L31="","",$O31*(1+_xlfn.XLOOKUP(S$1,phases[Phase],phases[Multiplier])))</f>
        <v/>
      </c>
    </row>
    <row r="32" spans="1:19 16373:16374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IF(B32="","",COUNTA(_xlfn.UNIQUE(_xlfn._xlws.FILTER(N:N,L:L=B32))))</f>
        <v/>
      </c>
      <c r="E32" s="1" t="str" cm="1">
        <f t="array" ref="E32">IF(C32="","",SUM(_xlfn.UNIQUE(_xlfn._xlws.FILTER(O:O,(L:L=B32)*(K:K="fte")))))</f>
        <v/>
      </c>
      <c r="F32" s="40" t="str">
        <f>IF(B32="","",SUMIFS(enum!$T:$T,enum!$L:$L,$B32,enum!$G:$G,$B$2)/1000)</f>
        <v/>
      </c>
      <c r="G32" s="9" t="str">
        <f t="shared" si="0"/>
        <v/>
      </c>
      <c r="H32" s="9" t="str">
        <f t="shared" si="1"/>
        <v/>
      </c>
      <c r="I32" s="9" t="str">
        <f>IF(L32="","",IFERROR(_xlfn.XMATCH(N32,resources[Resource])&gt;0,FALSE))</f>
        <v/>
      </c>
      <c r="J32" s="9" t="str">
        <f>IF(M32="","",_xlfn.XLOOKUP(N32,resources[Resource],resources[expendType],""))</f>
        <v/>
      </c>
      <c r="K32" s="9" t="str">
        <f>IF(N32="","",_xlfn.XLOOKUP(N32,resources[Resource],resources[resourceType],""))</f>
        <v/>
      </c>
      <c r="M32" s="11"/>
      <c r="N32" s="11"/>
      <c r="P32" s="12" t="str">
        <f>IF($L32="","",$O32*(1+_xlfn.XLOOKUP(P$1,phases[Phase],phases[Multiplier])))</f>
        <v/>
      </c>
      <c r="Q32" s="12" t="str">
        <f>IF($L32="","",$O32*(1+_xlfn.XLOOKUP(Q$1,phases[Phase],phases[Multiplier])))</f>
        <v/>
      </c>
      <c r="R32" s="12" t="str">
        <f>IF($L32="","",$O32*(1+_xlfn.XLOOKUP(R$1,phases[Phase],phases[Multiplier])))</f>
        <v/>
      </c>
      <c r="S32" s="12" t="str">
        <f>IF($L32="","",$O32*(1+_xlfn.XLOOKUP(S$1,phases[Phase],phases[Multiplier])))</f>
        <v/>
      </c>
    </row>
    <row r="33" spans="1:19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IF(B33="","",COUNTA(_xlfn.UNIQUE(_xlfn._xlws.FILTER(N:N,L:L=B33))))</f>
        <v/>
      </c>
      <c r="E33" s="1" t="str" cm="1">
        <f t="array" ref="E33">IF(C33="","",SUM(_xlfn.UNIQUE(_xlfn._xlws.FILTER(O:O,(L:L=B33)*(K:K="fte")))))</f>
        <v/>
      </c>
      <c r="F33" s="40" t="str">
        <f>IF(B33="","",SUMIFS(enum!$T:$T,enum!$L:$L,$B33,enum!$G:$G,$B$2)/1000)</f>
        <v/>
      </c>
      <c r="G33" s="9" t="str">
        <f t="shared" si="0"/>
        <v/>
      </c>
      <c r="H33" s="9" t="str">
        <f t="shared" si="1"/>
        <v/>
      </c>
      <c r="I33" s="9" t="str">
        <f>IF(L33="","",IFERROR(_xlfn.XMATCH(N33,resources[Resource])&gt;0,FALSE))</f>
        <v/>
      </c>
      <c r="J33" s="9" t="str">
        <f>IF(M33="","",_xlfn.XLOOKUP(N33,resources[Resource],resources[expendType],""))</f>
        <v/>
      </c>
      <c r="K33" s="9" t="str">
        <f>IF(N33="","",_xlfn.XLOOKUP(N33,resources[Resource],resources[resourceType],""))</f>
        <v/>
      </c>
      <c r="M33" s="11"/>
      <c r="N33" s="11"/>
      <c r="P33" s="12" t="str">
        <f>IF($L33="","",$O33*(1+_xlfn.XLOOKUP(P$1,phases[Phase],phases[Multiplier])))</f>
        <v/>
      </c>
      <c r="Q33" s="12" t="str">
        <f>IF($L33="","",$O33*(1+_xlfn.XLOOKUP(Q$1,phases[Phase],phases[Multiplier])))</f>
        <v/>
      </c>
      <c r="R33" s="12" t="str">
        <f>IF($L33="","",$O33*(1+_xlfn.XLOOKUP(R$1,phases[Phase],phases[Multiplier])))</f>
        <v/>
      </c>
      <c r="S33" s="12" t="str">
        <f>IF($L33="","",$O33*(1+_xlfn.XLOOKUP(S$1,phases[Phase],phases[Multiplier])))</f>
        <v/>
      </c>
    </row>
    <row r="34" spans="1:19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IF(B34="","",COUNTA(_xlfn.UNIQUE(_xlfn._xlws.FILTER(N:N,L:L=B34))))</f>
        <v/>
      </c>
      <c r="E34" s="1" t="str" cm="1">
        <f t="array" ref="E34">IF(C34="","",SUM(_xlfn.UNIQUE(_xlfn._xlws.FILTER(O:O,(L:L=B34)*(K:K="fte")))))</f>
        <v/>
      </c>
      <c r="F34" s="40" t="str">
        <f>IF(B34="","",SUMIFS(enum!$T:$T,enum!$L:$L,$B34,enum!$G:$G,$B$2)/1000)</f>
        <v/>
      </c>
      <c r="G34" s="9" t="str">
        <f t="shared" si="0"/>
        <v/>
      </c>
      <c r="H34" s="9" t="str">
        <f t="shared" si="1"/>
        <v/>
      </c>
      <c r="I34" s="9" t="str">
        <f>IF(L34="","",IFERROR(_xlfn.XMATCH(N34,resources[Resource])&gt;0,FALSE))</f>
        <v/>
      </c>
      <c r="J34" s="9" t="str">
        <f>IF(M34="","",_xlfn.XLOOKUP(N34,resources[Resource],resources[expendType],""))</f>
        <v/>
      </c>
      <c r="K34" s="9" t="str">
        <f>IF(N34="","",_xlfn.XLOOKUP(N34,resources[Resource],resources[resourceType],""))</f>
        <v/>
      </c>
      <c r="M34" s="11"/>
      <c r="N34" s="11"/>
      <c r="P34" s="12" t="str">
        <f>IF($L34="","",$O34*(1+_xlfn.XLOOKUP(P$1,phases[Phase],phases[Multiplier])))</f>
        <v/>
      </c>
      <c r="Q34" s="12" t="str">
        <f>IF($L34="","",$O34*(1+_xlfn.XLOOKUP(Q$1,phases[Phase],phases[Multiplier])))</f>
        <v/>
      </c>
      <c r="R34" s="12" t="str">
        <f>IF($L34="","",$O34*(1+_xlfn.XLOOKUP(R$1,phases[Phase],phases[Multiplier])))</f>
        <v/>
      </c>
      <c r="S34" s="12" t="str">
        <f>IF($L34="","",$O34*(1+_xlfn.XLOOKUP(S$1,phases[Phase],phases[Multiplier])))</f>
        <v/>
      </c>
    </row>
    <row r="35" spans="1:19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IF(B35="","",COUNTA(_xlfn.UNIQUE(_xlfn._xlws.FILTER(N:N,L:L=B35))))</f>
        <v/>
      </c>
      <c r="E35" s="1" t="str" cm="1">
        <f t="array" ref="E35">IF(C35="","",SUM(_xlfn.UNIQUE(_xlfn._xlws.FILTER(O:O,(L:L=B35)*(K:K="fte")))))</f>
        <v/>
      </c>
      <c r="F35" s="40" t="str">
        <f>IF(B35="","",SUMIFS(enum!$T:$T,enum!$L:$L,$B35,enum!$G:$G,$B$2)/1000)</f>
        <v/>
      </c>
      <c r="G35" s="9" t="str">
        <f t="shared" si="0"/>
        <v/>
      </c>
      <c r="H35" s="9" t="str">
        <f t="shared" si="1"/>
        <v/>
      </c>
      <c r="I35" s="9" t="str">
        <f>IF(L35="","",IFERROR(_xlfn.XMATCH(N35,resources[Resource])&gt;0,FALSE))</f>
        <v/>
      </c>
      <c r="J35" s="9" t="str">
        <f>IF(M35="","",_xlfn.XLOOKUP(N35,resources[Resource],resources[expendType],""))</f>
        <v/>
      </c>
      <c r="K35" s="9" t="str">
        <f>IF(N35="","",_xlfn.XLOOKUP(N35,resources[Resource],resources[resourceType],""))</f>
        <v/>
      </c>
      <c r="M35" s="11"/>
      <c r="N35" s="11"/>
      <c r="P35" s="12" t="str">
        <f>IF($L35="","",$O35*(1+_xlfn.XLOOKUP(P$1,phases[Phase],phases[Multiplier])))</f>
        <v/>
      </c>
      <c r="Q35" s="12" t="str">
        <f>IF($L35="","",$O35*(1+_xlfn.XLOOKUP(Q$1,phases[Phase],phases[Multiplier])))</f>
        <v/>
      </c>
      <c r="R35" s="12" t="str">
        <f>IF($L35="","",$O35*(1+_xlfn.XLOOKUP(R$1,phases[Phase],phases[Multiplier])))</f>
        <v/>
      </c>
      <c r="S35" s="12" t="str">
        <f>IF($L35="","",$O35*(1+_xlfn.XLOOKUP(S$1,phases[Phase],phases[Multiplier])))</f>
        <v/>
      </c>
    </row>
    <row r="36" spans="1:19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IF(B36="","",COUNTA(_xlfn.UNIQUE(_xlfn._xlws.FILTER(N:N,L:L=B36))))</f>
        <v/>
      </c>
      <c r="E36" s="1" t="str" cm="1">
        <f t="array" ref="E36">IF(C36="","",SUM(_xlfn.UNIQUE(_xlfn._xlws.FILTER(O:O,(L:L=B36)*(K:K="fte")))))</f>
        <v/>
      </c>
      <c r="F36" s="40" t="str">
        <f>IF(B36="","",SUMIFS(enum!$T:$T,enum!$L:$L,$B36,enum!$G:$G,$B$2)/1000)</f>
        <v/>
      </c>
      <c r="G36" s="9" t="str">
        <f t="shared" si="0"/>
        <v/>
      </c>
      <c r="H36" s="9" t="str">
        <f t="shared" si="1"/>
        <v/>
      </c>
      <c r="I36" s="9" t="str">
        <f>IF(L36="","",IFERROR(_xlfn.XMATCH(N36,resources[Resource])&gt;0,FALSE))</f>
        <v/>
      </c>
      <c r="J36" s="9" t="str">
        <f>IF(M36="","",_xlfn.XLOOKUP(N36,resources[Resource],resources[expendType],""))</f>
        <v/>
      </c>
      <c r="K36" s="9" t="str">
        <f>IF(N36="","",_xlfn.XLOOKUP(N36,resources[Resource],resources[resourceType],""))</f>
        <v/>
      </c>
      <c r="M36" s="11"/>
      <c r="N36" s="11"/>
      <c r="P36" s="12" t="str">
        <f>IF($L36="","",$O36*(1+_xlfn.XLOOKUP(P$1,phases[Phase],phases[Multiplier])))</f>
        <v/>
      </c>
      <c r="Q36" s="12" t="str">
        <f>IF($L36="","",$O36*(1+_xlfn.XLOOKUP(Q$1,phases[Phase],phases[Multiplier])))</f>
        <v/>
      </c>
      <c r="R36" s="12" t="str">
        <f>IF($L36="","",$O36*(1+_xlfn.XLOOKUP(R$1,phases[Phase],phases[Multiplier])))</f>
        <v/>
      </c>
      <c r="S36" s="12" t="str">
        <f>IF($L36="","",$O36*(1+_xlfn.XLOOKUP(S$1,phases[Phase],phases[Multiplier])))</f>
        <v/>
      </c>
    </row>
    <row r="37" spans="1:19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IF(B37="","",COUNTA(_xlfn.UNIQUE(_xlfn._xlws.FILTER(N:N,L:L=B37))))</f>
        <v/>
      </c>
      <c r="E37" s="1" t="str" cm="1">
        <f t="array" ref="E37">IF(C37="","",SUM(_xlfn.UNIQUE(_xlfn._xlws.FILTER(O:O,(L:L=B37)*(K:K="fte")))))</f>
        <v/>
      </c>
      <c r="F37" s="40" t="str">
        <f>IF(B37="","",SUMIFS(enum!$T:$T,enum!$L:$L,$B37,enum!$G:$G,$B$2)/1000)</f>
        <v/>
      </c>
      <c r="G37" s="9" t="str">
        <f t="shared" si="0"/>
        <v/>
      </c>
      <c r="H37" s="9" t="str">
        <f t="shared" si="1"/>
        <v/>
      </c>
      <c r="I37" s="9" t="str">
        <f>IF(L37="","",IFERROR(_xlfn.XMATCH(N37,resources[Resource])&gt;0,FALSE))</f>
        <v/>
      </c>
      <c r="J37" s="9" t="str">
        <f>IF(M37="","",_xlfn.XLOOKUP(N37,resources[Resource],resources[expendType],""))</f>
        <v/>
      </c>
      <c r="K37" s="9" t="str">
        <f>IF(N37="","",_xlfn.XLOOKUP(N37,resources[Resource],resources[resourceType],""))</f>
        <v/>
      </c>
      <c r="M37" s="11"/>
      <c r="N37" s="11"/>
      <c r="P37" s="12" t="str">
        <f>IF($L37="","",$O37*(1+_xlfn.XLOOKUP(P$1,phases[Phase],phases[Multiplier])))</f>
        <v/>
      </c>
      <c r="Q37" s="12" t="str">
        <f>IF($L37="","",$O37*(1+_xlfn.XLOOKUP(Q$1,phases[Phase],phases[Multiplier])))</f>
        <v/>
      </c>
      <c r="R37" s="12" t="str">
        <f>IF($L37="","",$O37*(1+_xlfn.XLOOKUP(R$1,phases[Phase],phases[Multiplier])))</f>
        <v/>
      </c>
      <c r="S37" s="12" t="str">
        <f>IF($L37="","",$O37*(1+_xlfn.XLOOKUP(S$1,phases[Phase],phases[Multiplier])))</f>
        <v/>
      </c>
    </row>
    <row r="38" spans="1:19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IF(B38="","",COUNTA(_xlfn.UNIQUE(_xlfn._xlws.FILTER(N:N,L:L=B38))))</f>
        <v/>
      </c>
      <c r="E38" s="1" t="str" cm="1">
        <f t="array" ref="E38">IF(C38="","",SUM(_xlfn.UNIQUE(_xlfn._xlws.FILTER(O:O,(L:L=B38)*(K:K="fte")))))</f>
        <v/>
      </c>
      <c r="F38" s="40" t="str">
        <f>IF(B38="","",SUMIFS(enum!$T:$T,enum!$L:$L,$B38,enum!$G:$G,$B$2)/1000)</f>
        <v/>
      </c>
      <c r="G38" s="9" t="str">
        <f t="shared" si="0"/>
        <v/>
      </c>
      <c r="H38" s="9" t="str">
        <f t="shared" si="1"/>
        <v/>
      </c>
      <c r="I38" s="9" t="str">
        <f>IF(L38="","",IFERROR(_xlfn.XMATCH(N38,resources[Resource])&gt;0,FALSE))</f>
        <v/>
      </c>
      <c r="J38" s="9" t="str">
        <f>IF(M38="","",_xlfn.XLOOKUP(N38,resources[Resource],resources[expendType],""))</f>
        <v/>
      </c>
      <c r="K38" s="9" t="str">
        <f>IF(N38="","",_xlfn.XLOOKUP(N38,resources[Resource],resources[resourceType],""))</f>
        <v/>
      </c>
      <c r="M38" s="11"/>
      <c r="N38" s="11"/>
      <c r="P38" s="12" t="str">
        <f>IF($L38="","",$O38*(1+_xlfn.XLOOKUP(P$1,phases[Phase],phases[Multiplier])))</f>
        <v/>
      </c>
      <c r="Q38" s="12" t="str">
        <f>IF($L38="","",$O38*(1+_xlfn.XLOOKUP(Q$1,phases[Phase],phases[Multiplier])))</f>
        <v/>
      </c>
      <c r="R38" s="12" t="str">
        <f>IF($L38="","",$O38*(1+_xlfn.XLOOKUP(R$1,phases[Phase],phases[Multiplier])))</f>
        <v/>
      </c>
      <c r="S38" s="12" t="str">
        <f>IF($L38="","",$O38*(1+_xlfn.XLOOKUP(S$1,phases[Phase],phases[Multiplier])))</f>
        <v/>
      </c>
    </row>
    <row r="39" spans="1:19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IF(B39="","",COUNTA(_xlfn.UNIQUE(_xlfn._xlws.FILTER(N:N,L:L=B39))))</f>
        <v/>
      </c>
      <c r="E39" s="1" t="str" cm="1">
        <f t="array" ref="E39">IF(C39="","",SUM(_xlfn.UNIQUE(_xlfn._xlws.FILTER(O:O,(L:L=B39)*(K:K="fte")))))</f>
        <v/>
      </c>
      <c r="F39" s="40" t="str">
        <f>IF(B39="","",SUMIFS(enum!$T:$T,enum!$L:$L,$B39,enum!$G:$G,$B$2)/1000)</f>
        <v/>
      </c>
      <c r="G39" s="9" t="str">
        <f t="shared" si="0"/>
        <v/>
      </c>
      <c r="H39" s="9" t="str">
        <f t="shared" si="1"/>
        <v/>
      </c>
      <c r="I39" s="9" t="str">
        <f>IF(L39="","",IFERROR(_xlfn.XMATCH(N39,resources[Resource])&gt;0,FALSE))</f>
        <v/>
      </c>
      <c r="J39" s="9" t="str">
        <f>IF(M39="","",_xlfn.XLOOKUP(N39,resources[Resource],resources[expendType],""))</f>
        <v/>
      </c>
      <c r="K39" s="9" t="str">
        <f>IF(N39="","",_xlfn.XLOOKUP(N39,resources[Resource],resources[resourceType],""))</f>
        <v/>
      </c>
      <c r="M39" s="11"/>
      <c r="N39" s="11"/>
      <c r="P39" s="12" t="str">
        <f>IF($L39="","",$O39*(1+_xlfn.XLOOKUP(P$1,phases[Phase],phases[Multiplier])))</f>
        <v/>
      </c>
      <c r="Q39" s="12" t="str">
        <f>IF($L39="","",$O39*(1+_xlfn.XLOOKUP(Q$1,phases[Phase],phases[Multiplier])))</f>
        <v/>
      </c>
      <c r="R39" s="12" t="str">
        <f>IF($L39="","",$O39*(1+_xlfn.XLOOKUP(R$1,phases[Phase],phases[Multiplier])))</f>
        <v/>
      </c>
      <c r="S39" s="12" t="str">
        <f>IF($L39="","",$O39*(1+_xlfn.XLOOKUP(S$1,phases[Phase],phases[Multiplier])))</f>
        <v/>
      </c>
    </row>
    <row r="40" spans="1:19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IF(B40="","",COUNTA(_xlfn.UNIQUE(_xlfn._xlws.FILTER(N:N,L:L=B40))))</f>
        <v/>
      </c>
      <c r="E40" s="1" t="str" cm="1">
        <f t="array" ref="E40">IF(C40="","",SUM(_xlfn.UNIQUE(_xlfn._xlws.FILTER(O:O,(L:L=B40)*(K:K="fte")))))</f>
        <v/>
      </c>
      <c r="F40" s="40" t="str">
        <f>IF(B40="","",SUMIFS(enum!$T:$T,enum!$L:$L,$B40,enum!$G:$G,$B$2)/1000)</f>
        <v/>
      </c>
      <c r="G40" s="9" t="str">
        <f t="shared" si="0"/>
        <v/>
      </c>
      <c r="H40" s="9" t="str">
        <f t="shared" si="1"/>
        <v/>
      </c>
      <c r="I40" s="9" t="str">
        <f>IF(L40="","",IFERROR(_xlfn.XMATCH(N40,resources[Resource])&gt;0,FALSE))</f>
        <v/>
      </c>
      <c r="J40" s="9" t="str">
        <f>IF(M40="","",_xlfn.XLOOKUP(N40,resources[Resource],resources[expendType],""))</f>
        <v/>
      </c>
      <c r="K40" s="9" t="str">
        <f>IF(N40="","",_xlfn.XLOOKUP(N40,resources[Resource],resources[resourceType],""))</f>
        <v/>
      </c>
      <c r="M40" s="11"/>
      <c r="N40" s="11"/>
      <c r="P40" s="12" t="str">
        <f>IF($L40="","",$O40*(1+_xlfn.XLOOKUP(P$1,phases[Phase],phases[Multiplier])))</f>
        <v/>
      </c>
      <c r="Q40" s="12" t="str">
        <f>IF($L40="","",$O40*(1+_xlfn.XLOOKUP(Q$1,phases[Phase],phases[Multiplier])))</f>
        <v/>
      </c>
      <c r="R40" s="12" t="str">
        <f>IF($L40="","",$O40*(1+_xlfn.XLOOKUP(R$1,phases[Phase],phases[Multiplier])))</f>
        <v/>
      </c>
      <c r="S40" s="12" t="str">
        <f>IF($L40="","",$O40*(1+_xlfn.XLOOKUP(S$1,phases[Phase],phases[Multiplier])))</f>
        <v/>
      </c>
    </row>
    <row r="41" spans="1:19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IF(B41="","",COUNTA(_xlfn.UNIQUE(_xlfn._xlws.FILTER(N:N,L:L=B41))))</f>
        <v/>
      </c>
      <c r="E41" s="1" t="str" cm="1">
        <f t="array" ref="E41">IF(C41="","",SUM(_xlfn.UNIQUE(_xlfn._xlws.FILTER(O:O,(L:L=B41)*(K:K="fte")))))</f>
        <v/>
      </c>
      <c r="F41" s="40" t="str">
        <f>IF(B41="","",SUMIFS(enum!$T:$T,enum!$L:$L,$B41,enum!$G:$G,$B$2)/1000)</f>
        <v/>
      </c>
      <c r="G41" s="9" t="str">
        <f t="shared" si="0"/>
        <v/>
      </c>
      <c r="H41" s="9" t="str">
        <f t="shared" si="1"/>
        <v/>
      </c>
      <c r="I41" s="9" t="str">
        <f>IF(L41="","",IFERROR(_xlfn.XMATCH(N41,resources[Resource])&gt;0,FALSE))</f>
        <v/>
      </c>
      <c r="J41" s="9" t="str">
        <f>IF(M41="","",_xlfn.XLOOKUP(N41,resources[Resource],resources[expendType],""))</f>
        <v/>
      </c>
      <c r="K41" s="9" t="str">
        <f>IF(N41="","",_xlfn.XLOOKUP(N41,resources[Resource],resources[resourceType],""))</f>
        <v/>
      </c>
      <c r="M41" s="11"/>
      <c r="N41" s="11"/>
      <c r="P41" s="12" t="str">
        <f>IF($L41="","",$O41*(1+_xlfn.XLOOKUP(P$1,phases[Phase],phases[Multiplier])))</f>
        <v/>
      </c>
      <c r="Q41" s="12" t="str">
        <f>IF($L41="","",$O41*(1+_xlfn.XLOOKUP(Q$1,phases[Phase],phases[Multiplier])))</f>
        <v/>
      </c>
      <c r="R41" s="12" t="str">
        <f>IF($L41="","",$O41*(1+_xlfn.XLOOKUP(R$1,phases[Phase],phases[Multiplier])))</f>
        <v/>
      </c>
      <c r="S41" s="12" t="str">
        <f>IF($L41="","",$O41*(1+_xlfn.XLOOKUP(S$1,phases[Phase],phases[Multiplier])))</f>
        <v/>
      </c>
    </row>
    <row r="42" spans="1:19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IF(B42="","",COUNTA(_xlfn.UNIQUE(_xlfn._xlws.FILTER(N:N,L:L=B42))))</f>
        <v/>
      </c>
      <c r="E42" s="1" t="str" cm="1">
        <f t="array" ref="E42">IF(C42="","",SUM(_xlfn.UNIQUE(_xlfn._xlws.FILTER(O:O,(L:L=B42)*(K:K="fte")))))</f>
        <v/>
      </c>
      <c r="F42" s="40" t="str">
        <f>IF(B42="","",SUMIFS(enum!$T:$T,enum!$L:$L,$B42,enum!$G:$G,$B$2)/1000)</f>
        <v/>
      </c>
      <c r="G42" s="9" t="str">
        <f t="shared" si="0"/>
        <v/>
      </c>
      <c r="H42" s="9" t="str">
        <f t="shared" si="1"/>
        <v/>
      </c>
      <c r="I42" s="9" t="str">
        <f>IF(L42="","",IFERROR(_xlfn.XMATCH(N42,resources[Resource])&gt;0,FALSE))</f>
        <v/>
      </c>
      <c r="J42" s="9" t="str">
        <f>IF(M42="","",_xlfn.XLOOKUP(N42,resources[Resource],resources[expendType],""))</f>
        <v/>
      </c>
      <c r="K42" s="9" t="str">
        <f>IF(N42="","",_xlfn.XLOOKUP(N42,resources[Resource],resources[resourceType],""))</f>
        <v/>
      </c>
      <c r="M42" s="11"/>
      <c r="N42" s="11"/>
      <c r="P42" s="12" t="str">
        <f>IF($L42="","",$O42*(1+_xlfn.XLOOKUP(P$1,phases[Phase],phases[Multiplier])))</f>
        <v/>
      </c>
      <c r="Q42" s="12" t="str">
        <f>IF($L42="","",$O42*(1+_xlfn.XLOOKUP(Q$1,phases[Phase],phases[Multiplier])))</f>
        <v/>
      </c>
      <c r="R42" s="12" t="str">
        <f>IF($L42="","",$O42*(1+_xlfn.XLOOKUP(R$1,phases[Phase],phases[Multiplier])))</f>
        <v/>
      </c>
      <c r="S42" s="12" t="str">
        <f>IF($L42="","",$O42*(1+_xlfn.XLOOKUP(S$1,phases[Phase],phases[Multiplier])))</f>
        <v/>
      </c>
    </row>
    <row r="43" spans="1:19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IF(B43="","",COUNTA(_xlfn.UNIQUE(_xlfn._xlws.FILTER(N:N,L:L=B43))))</f>
        <v/>
      </c>
      <c r="E43" s="1" t="str" cm="1">
        <f t="array" ref="E43">IF(C43="","",SUM(_xlfn.UNIQUE(_xlfn._xlws.FILTER(O:O,(L:L=B43)*(K:K="fte")))))</f>
        <v/>
      </c>
      <c r="F43" s="40" t="str">
        <f>IF(B43="","",SUMIFS(enum!$T:$T,enum!$L:$L,$B43,enum!$G:$G,$B$2)/1000)</f>
        <v/>
      </c>
      <c r="G43" s="9" t="str">
        <f t="shared" si="0"/>
        <v/>
      </c>
      <c r="H43" s="9" t="str">
        <f t="shared" si="1"/>
        <v/>
      </c>
      <c r="I43" s="9" t="str">
        <f>IF(L43="","",IFERROR(_xlfn.XMATCH(N43,resources[Resource])&gt;0,FALSE))</f>
        <v/>
      </c>
      <c r="J43" s="9" t="str">
        <f>IF(M43="","",_xlfn.XLOOKUP(N43,resources[Resource],resources[expendType],""))</f>
        <v/>
      </c>
      <c r="K43" s="9" t="str">
        <f>IF(N43="","",_xlfn.XLOOKUP(N43,resources[Resource],resources[resourceType],""))</f>
        <v/>
      </c>
      <c r="M43" s="11"/>
      <c r="N43" s="11"/>
      <c r="P43" s="12" t="str">
        <f>IF($L43="","",$O43*(1+_xlfn.XLOOKUP(P$1,phases[Phase],phases[Multiplier])))</f>
        <v/>
      </c>
      <c r="Q43" s="12" t="str">
        <f>IF($L43="","",$O43*(1+_xlfn.XLOOKUP(Q$1,phases[Phase],phases[Multiplier])))</f>
        <v/>
      </c>
      <c r="R43" s="12" t="str">
        <f>IF($L43="","",$O43*(1+_xlfn.XLOOKUP(R$1,phases[Phase],phases[Multiplier])))</f>
        <v/>
      </c>
      <c r="S43" s="12" t="str">
        <f>IF($L43="","",$O43*(1+_xlfn.XLOOKUP(S$1,phases[Phase],phases[Multiplier])))</f>
        <v/>
      </c>
    </row>
    <row r="44" spans="1:19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IF(B44="","",COUNTA(_xlfn.UNIQUE(_xlfn._xlws.FILTER(N:N,L:L=B44))))</f>
        <v/>
      </c>
      <c r="E44" s="1" t="str" cm="1">
        <f t="array" ref="E44">IF(C44="","",SUM(_xlfn.UNIQUE(_xlfn._xlws.FILTER(O:O,(L:L=B44)*(K:K="fte")))))</f>
        <v/>
      </c>
      <c r="F44" s="40" t="str">
        <f>IF(B44="","",SUMIFS(enum!$T:$T,enum!$L:$L,$B44,enum!$G:$G,$B$2)/1000)</f>
        <v/>
      </c>
      <c r="G44" s="9" t="str">
        <f t="shared" si="0"/>
        <v/>
      </c>
      <c r="H44" s="9" t="str">
        <f t="shared" si="1"/>
        <v/>
      </c>
      <c r="I44" s="9" t="str">
        <f>IF(L44="","",IFERROR(_xlfn.XMATCH(N44,resources[Resource])&gt;0,FALSE))</f>
        <v/>
      </c>
      <c r="J44" s="9" t="str">
        <f>IF(M44="","",_xlfn.XLOOKUP(N44,resources[Resource],resources[expendType],""))</f>
        <v/>
      </c>
      <c r="K44" s="9" t="str">
        <f>IF(N44="","",_xlfn.XLOOKUP(N44,resources[Resource],resources[resourceType],""))</f>
        <v/>
      </c>
      <c r="M44" s="11"/>
      <c r="N44" s="11"/>
      <c r="P44" s="12" t="str">
        <f>IF($L44="","",$O44*(1+_xlfn.XLOOKUP(P$1,phases[Phase],phases[Multiplier])))</f>
        <v/>
      </c>
      <c r="Q44" s="12" t="str">
        <f>IF($L44="","",$O44*(1+_xlfn.XLOOKUP(Q$1,phases[Phase],phases[Multiplier])))</f>
        <v/>
      </c>
      <c r="R44" s="12" t="str">
        <f>IF($L44="","",$O44*(1+_xlfn.XLOOKUP(R$1,phases[Phase],phases[Multiplier])))</f>
        <v/>
      </c>
      <c r="S44" s="12" t="str">
        <f>IF($L44="","",$O44*(1+_xlfn.XLOOKUP(S$1,phases[Phase],phases[Multiplier])))</f>
        <v/>
      </c>
    </row>
    <row r="45" spans="1:19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IF(B45="","",COUNTA(_xlfn.UNIQUE(_xlfn._xlws.FILTER(N:N,L:L=B45))))</f>
        <v/>
      </c>
      <c r="E45" s="1" t="str" cm="1">
        <f t="array" ref="E45">IF(C45="","",SUM(_xlfn.UNIQUE(_xlfn._xlws.FILTER(O:O,(L:L=B45)*(K:K="fte")))))</f>
        <v/>
      </c>
      <c r="F45" s="40" t="str">
        <f>IF(B45="","",SUMIFS(enum!$T:$T,enum!$L:$L,$B45,enum!$G:$G,$B$2)/1000)</f>
        <v/>
      </c>
      <c r="G45" s="9" t="str">
        <f t="shared" si="0"/>
        <v/>
      </c>
      <c r="H45" s="9" t="str">
        <f t="shared" si="1"/>
        <v/>
      </c>
      <c r="I45" s="9" t="str">
        <f>IF(L45="","",IFERROR(_xlfn.XMATCH(N45,resources[Resource])&gt;0,FALSE))</f>
        <v/>
      </c>
      <c r="J45" s="9" t="str">
        <f>IF(M45="","",_xlfn.XLOOKUP(N45,resources[Resource],resources[expendType],""))</f>
        <v/>
      </c>
      <c r="K45" s="9" t="str">
        <f>IF(N45="","",_xlfn.XLOOKUP(N45,resources[Resource],resources[resourceType],""))</f>
        <v/>
      </c>
      <c r="M45" s="11"/>
      <c r="N45" s="11"/>
      <c r="P45" s="12" t="str">
        <f>IF($L45="","",$O45*(1+_xlfn.XLOOKUP(P$1,phases[Phase],phases[Multiplier])))</f>
        <v/>
      </c>
      <c r="Q45" s="12" t="str">
        <f>IF($L45="","",$O45*(1+_xlfn.XLOOKUP(Q$1,phases[Phase],phases[Multiplier])))</f>
        <v/>
      </c>
      <c r="R45" s="12" t="str">
        <f>IF($L45="","",$O45*(1+_xlfn.XLOOKUP(R$1,phases[Phase],phases[Multiplier])))</f>
        <v/>
      </c>
      <c r="S45" s="12" t="str">
        <f>IF($L45="","",$O45*(1+_xlfn.XLOOKUP(S$1,phases[Phase],phases[Multiplier])))</f>
        <v/>
      </c>
    </row>
    <row r="46" spans="1:19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IF(B46="","",COUNTA(_xlfn.UNIQUE(_xlfn._xlws.FILTER(N:N,L:L=B46))))</f>
        <v/>
      </c>
      <c r="E46" s="1" t="str" cm="1">
        <f t="array" ref="E46">IF(C46="","",SUM(_xlfn.UNIQUE(_xlfn._xlws.FILTER(O:O,(L:L=B46)*(K:K="fte")))))</f>
        <v/>
      </c>
      <c r="F46" s="40" t="str">
        <f>IF(B46="","",SUMIFS(enum!$T:$T,enum!$L:$L,$B46,enum!$G:$G,$B$2)/1000)</f>
        <v/>
      </c>
      <c r="G46" s="9" t="str">
        <f t="shared" si="0"/>
        <v/>
      </c>
      <c r="H46" s="9" t="str">
        <f t="shared" si="1"/>
        <v/>
      </c>
      <c r="I46" s="9" t="str">
        <f>IF(L46="","",IFERROR(_xlfn.XMATCH(N46,resources[Resource])&gt;0,FALSE))</f>
        <v/>
      </c>
      <c r="J46" s="9" t="str">
        <f>IF(M46="","",_xlfn.XLOOKUP(N46,resources[Resource],resources[expendType],""))</f>
        <v/>
      </c>
      <c r="K46" s="9" t="str">
        <f>IF(N46="","",_xlfn.XLOOKUP(N46,resources[Resource],resources[resourceType],""))</f>
        <v/>
      </c>
      <c r="M46" s="11"/>
      <c r="N46" s="11"/>
      <c r="P46" s="12" t="str">
        <f>IF($L46="","",$O46*(1+_xlfn.XLOOKUP(P$1,phases[Phase],phases[Multiplier])))</f>
        <v/>
      </c>
      <c r="Q46" s="12" t="str">
        <f>IF($L46="","",$O46*(1+_xlfn.XLOOKUP(Q$1,phases[Phase],phases[Multiplier])))</f>
        <v/>
      </c>
      <c r="R46" s="12" t="str">
        <f>IF($L46="","",$O46*(1+_xlfn.XLOOKUP(R$1,phases[Phase],phases[Multiplier])))</f>
        <v/>
      </c>
      <c r="S46" s="12" t="str">
        <f>IF($L46="","",$O46*(1+_xlfn.XLOOKUP(S$1,phases[Phase],phases[Multiplier])))</f>
        <v/>
      </c>
    </row>
    <row r="47" spans="1:19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IF(B47="","",COUNTA(_xlfn.UNIQUE(_xlfn._xlws.FILTER(N:N,L:L=B47))))</f>
        <v/>
      </c>
      <c r="E47" s="1" t="str" cm="1">
        <f t="array" ref="E47">IF(C47="","",SUM(_xlfn.UNIQUE(_xlfn._xlws.FILTER(O:O,(L:L=B47)*(K:K="fte")))))</f>
        <v/>
      </c>
      <c r="F47" s="40" t="str">
        <f>IF(B47="","",SUMIFS(enum!$T:$T,enum!$L:$L,$B47,enum!$G:$G,$B$2)/1000)</f>
        <v/>
      </c>
      <c r="G47" s="9" t="str">
        <f t="shared" si="0"/>
        <v/>
      </c>
      <c r="H47" s="9" t="str">
        <f t="shared" si="1"/>
        <v/>
      </c>
      <c r="I47" s="9" t="str">
        <f>IF(L47="","",IFERROR(_xlfn.XMATCH(N47,resources[Resource])&gt;0,FALSE))</f>
        <v/>
      </c>
      <c r="J47" s="9" t="str">
        <f>IF(M47="","",_xlfn.XLOOKUP(N47,resources[Resource],resources[expendType],""))</f>
        <v/>
      </c>
      <c r="K47" s="9" t="str">
        <f>IF(N47="","",_xlfn.XLOOKUP(N47,resources[Resource],resources[resourceType],""))</f>
        <v/>
      </c>
      <c r="M47" s="11"/>
      <c r="N47" s="11"/>
      <c r="P47" s="12" t="str">
        <f>IF($L47="","",$O47*(1+_xlfn.XLOOKUP(P$1,phases[Phase],phases[Multiplier])))</f>
        <v/>
      </c>
      <c r="Q47" s="12" t="str">
        <f>IF($L47="","",$O47*(1+_xlfn.XLOOKUP(Q$1,phases[Phase],phases[Multiplier])))</f>
        <v/>
      </c>
      <c r="R47" s="12" t="str">
        <f>IF($L47="","",$O47*(1+_xlfn.XLOOKUP(R$1,phases[Phase],phases[Multiplier])))</f>
        <v/>
      </c>
      <c r="S47" s="12" t="str">
        <f>IF($L47="","",$O47*(1+_xlfn.XLOOKUP(S$1,phases[Phase],phases[Multiplier])))</f>
        <v/>
      </c>
    </row>
    <row r="48" spans="1:19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IF(B48="","",COUNTA(_xlfn.UNIQUE(_xlfn._xlws.FILTER(N:N,L:L=B48))))</f>
        <v/>
      </c>
      <c r="E48" s="1" t="str" cm="1">
        <f t="array" ref="E48">IF(C48="","",SUM(_xlfn.UNIQUE(_xlfn._xlws.FILTER(O:O,(L:L=B48)*(K:K="fte")))))</f>
        <v/>
      </c>
      <c r="F48" s="40" t="str">
        <f>IF(B48="","",SUMIFS(enum!$T:$T,enum!$L:$L,$B48,enum!$G:$G,$B$2)/1000)</f>
        <v/>
      </c>
      <c r="G48" s="9" t="str">
        <f t="shared" si="0"/>
        <v/>
      </c>
      <c r="H48" s="9" t="str">
        <f t="shared" si="1"/>
        <v/>
      </c>
      <c r="I48" s="9" t="str">
        <f>IF(L48="","",IFERROR(_xlfn.XMATCH(N48,resources[Resource])&gt;0,FALSE))</f>
        <v/>
      </c>
      <c r="J48" s="9" t="str">
        <f>IF(M48="","",_xlfn.XLOOKUP(N48,resources[Resource],resources[expendType],""))</f>
        <v/>
      </c>
      <c r="K48" s="9" t="str">
        <f>IF(N48="","",_xlfn.XLOOKUP(N48,resources[Resource],resources[resourceType],""))</f>
        <v/>
      </c>
      <c r="M48" s="11"/>
      <c r="N48" s="11"/>
      <c r="P48" s="12" t="str">
        <f>IF($L48="","",$O48*(1+_xlfn.XLOOKUP(P$1,phases[Phase],phases[Multiplier])))</f>
        <v/>
      </c>
      <c r="Q48" s="12" t="str">
        <f>IF($L48="","",$O48*(1+_xlfn.XLOOKUP(Q$1,phases[Phase],phases[Multiplier])))</f>
        <v/>
      </c>
      <c r="R48" s="12" t="str">
        <f>IF($L48="","",$O48*(1+_xlfn.XLOOKUP(R$1,phases[Phase],phases[Multiplier])))</f>
        <v/>
      </c>
      <c r="S48" s="12" t="str">
        <f>IF($L48="","",$O48*(1+_xlfn.XLOOKUP(S$1,phases[Phase],phases[Multiplier])))</f>
        <v/>
      </c>
    </row>
    <row r="49" spans="1:19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IF(B49="","",COUNTA(_xlfn.UNIQUE(_xlfn._xlws.FILTER(N:N,L:L=B49))))</f>
        <v/>
      </c>
      <c r="E49" s="1" t="str" cm="1">
        <f t="array" ref="E49">IF(C49="","",SUM(_xlfn.UNIQUE(_xlfn._xlws.FILTER(O:O,(L:L=B49)*(K:K="fte")))))</f>
        <v/>
      </c>
      <c r="F49" s="40" t="str">
        <f>IF(B49="","",SUMIFS(enum!$T:$T,enum!$L:$L,$B49,enum!$G:$G,$B$2)/1000)</f>
        <v/>
      </c>
      <c r="G49" s="9" t="str">
        <f t="shared" si="0"/>
        <v/>
      </c>
      <c r="H49" s="9" t="str">
        <f t="shared" si="1"/>
        <v/>
      </c>
      <c r="I49" s="9" t="str">
        <f>IF(L49="","",IFERROR(_xlfn.XMATCH(N49,resources[Resource])&gt;0,FALSE))</f>
        <v/>
      </c>
      <c r="J49" s="9" t="str">
        <f>IF(M49="","",_xlfn.XLOOKUP(N49,resources[Resource],resources[expendType],""))</f>
        <v/>
      </c>
      <c r="K49" s="9" t="str">
        <f>IF(N49="","",_xlfn.XLOOKUP(N49,resources[Resource],resources[resourceType],""))</f>
        <v/>
      </c>
      <c r="M49" s="11"/>
      <c r="N49" s="11"/>
      <c r="P49" s="12" t="str">
        <f>IF($L49="","",$O49*(1+_xlfn.XLOOKUP(P$1,phases[Phase],phases[Multiplier])))</f>
        <v/>
      </c>
      <c r="Q49" s="12" t="str">
        <f>IF($L49="","",$O49*(1+_xlfn.XLOOKUP(Q$1,phases[Phase],phases[Multiplier])))</f>
        <v/>
      </c>
      <c r="R49" s="12" t="str">
        <f>IF($L49="","",$O49*(1+_xlfn.XLOOKUP(R$1,phases[Phase],phases[Multiplier])))</f>
        <v/>
      </c>
      <c r="S49" s="12" t="str">
        <f>IF($L49="","",$O49*(1+_xlfn.XLOOKUP(S$1,phases[Phase],phases[Multiplier])))</f>
        <v/>
      </c>
    </row>
    <row r="50" spans="1:19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IF(B50="","",COUNTA(_xlfn.UNIQUE(_xlfn._xlws.FILTER(N:N,L:L=B50))))</f>
        <v/>
      </c>
      <c r="E50" s="1" t="str" cm="1">
        <f t="array" ref="E50">IF(C50="","",SUM(_xlfn.UNIQUE(_xlfn._xlws.FILTER(O:O,(L:L=B50)*(K:K="fte")))))</f>
        <v/>
      </c>
      <c r="F50" s="40" t="str">
        <f>IF(B50="","",SUMIFS(enum!$T:$T,enum!$L:$L,$B50,enum!$G:$G,$B$2)/1000)</f>
        <v/>
      </c>
      <c r="G50" s="9" t="str">
        <f t="shared" si="0"/>
        <v/>
      </c>
      <c r="H50" s="9" t="str">
        <f t="shared" si="1"/>
        <v/>
      </c>
      <c r="I50" s="9" t="str">
        <f>IF(L50="","",IFERROR(_xlfn.XMATCH(N50,resources[Resource])&gt;0,FALSE))</f>
        <v/>
      </c>
      <c r="J50" s="9" t="str">
        <f>IF(M50="","",_xlfn.XLOOKUP(N50,resources[Resource],resources[expendType],""))</f>
        <v/>
      </c>
      <c r="K50" s="9" t="str">
        <f>IF(N50="","",_xlfn.XLOOKUP(N50,resources[Resource],resources[resourceType],""))</f>
        <v/>
      </c>
      <c r="M50" s="11"/>
      <c r="N50" s="11"/>
      <c r="P50" s="12" t="str">
        <f>IF($L50="","",$O50*(1+_xlfn.XLOOKUP(P$1,phases[Phase],phases[Multiplier])))</f>
        <v/>
      </c>
      <c r="Q50" s="12" t="str">
        <f>IF($L50="","",$O50*(1+_xlfn.XLOOKUP(Q$1,phases[Phase],phases[Multiplier])))</f>
        <v/>
      </c>
      <c r="R50" s="12" t="str">
        <f>IF($L50="","",$O50*(1+_xlfn.XLOOKUP(R$1,phases[Phase],phases[Multiplier])))</f>
        <v/>
      </c>
      <c r="S50" s="12" t="str">
        <f>IF($L50="","",$O50*(1+_xlfn.XLOOKUP(S$1,phases[Phase],phases[Multiplier])))</f>
        <v/>
      </c>
    </row>
    <row r="51" spans="1:19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IF(B51="","",COUNTA(_xlfn.UNIQUE(_xlfn._xlws.FILTER(N:N,L:L=B51))))</f>
        <v/>
      </c>
      <c r="E51" s="1" t="str" cm="1">
        <f t="array" ref="E51">IF(C51="","",SUM(_xlfn.UNIQUE(_xlfn._xlws.FILTER(O:O,(L:L=B51)*(K:K="fte")))))</f>
        <v/>
      </c>
      <c r="F51" s="40" t="str">
        <f>IF(B51="","",SUMIFS(enum!$T:$T,enum!$L:$L,$B51,enum!$G:$G,$B$2)/1000)</f>
        <v/>
      </c>
      <c r="G51" s="9" t="str">
        <f t="shared" si="0"/>
        <v/>
      </c>
      <c r="H51" s="9" t="str">
        <f t="shared" si="1"/>
        <v/>
      </c>
      <c r="I51" s="9" t="str">
        <f>IF(L51="","",IFERROR(_xlfn.XMATCH(N51,resources[Resource])&gt;0,FALSE))</f>
        <v/>
      </c>
      <c r="J51" s="9" t="str">
        <f>IF(M51="","",_xlfn.XLOOKUP(N51,resources[Resource],resources[expendType],""))</f>
        <v/>
      </c>
      <c r="K51" s="9" t="str">
        <f>IF(N51="","",_xlfn.XLOOKUP(N51,resources[Resource],resources[resourceType],""))</f>
        <v/>
      </c>
      <c r="M51" s="11"/>
      <c r="N51" s="11"/>
      <c r="P51" s="12" t="str">
        <f>IF($L51="","",$O51*(1+_xlfn.XLOOKUP(P$1,phases[Phase],phases[Multiplier])))</f>
        <v/>
      </c>
      <c r="Q51" s="12" t="str">
        <f>IF($L51="","",$O51*(1+_xlfn.XLOOKUP(Q$1,phases[Phase],phases[Multiplier])))</f>
        <v/>
      </c>
      <c r="R51" s="12" t="str">
        <f>IF($L51="","",$O51*(1+_xlfn.XLOOKUP(R$1,phases[Phase],phases[Multiplier])))</f>
        <v/>
      </c>
      <c r="S51" s="12" t="str">
        <f>IF($L51="","",$O51*(1+_xlfn.XLOOKUP(S$1,phases[Phase],phases[Multiplier])))</f>
        <v/>
      </c>
    </row>
    <row r="52" spans="1:19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IF(B52="","",COUNTA(_xlfn.UNIQUE(_xlfn._xlws.FILTER(N:N,L:L=B52))))</f>
        <v/>
      </c>
      <c r="E52" s="1" t="str" cm="1">
        <f t="array" ref="E52">IF(C52="","",SUM(_xlfn.UNIQUE(_xlfn._xlws.FILTER(O:O,(L:L=B52)*(K:K="fte")))))</f>
        <v/>
      </c>
      <c r="F52" s="40" t="str">
        <f>IF(B52="","",SUMIFS(enum!$T:$T,enum!$L:$L,$B52,enum!$G:$G,$B$2)/1000)</f>
        <v/>
      </c>
      <c r="G52" s="9" t="str">
        <f t="shared" si="0"/>
        <v/>
      </c>
      <c r="H52" s="9" t="str">
        <f t="shared" si="1"/>
        <v/>
      </c>
      <c r="I52" s="9" t="str">
        <f>IF(L52="","",IFERROR(_xlfn.XMATCH(N52,resources[Resource])&gt;0,FALSE))</f>
        <v/>
      </c>
      <c r="J52" s="9" t="str">
        <f>IF(M52="","",_xlfn.XLOOKUP(N52,resources[Resource],resources[expendType],""))</f>
        <v/>
      </c>
      <c r="K52" s="9" t="str">
        <f>IF(N52="","",_xlfn.XLOOKUP(N52,resources[Resource],resources[resourceType],""))</f>
        <v/>
      </c>
      <c r="M52" s="11"/>
      <c r="N52" s="11"/>
      <c r="P52" s="12" t="str">
        <f>IF($L52="","",$O52*(1+_xlfn.XLOOKUP(P$1,phases[Phase],phases[Multiplier])))</f>
        <v/>
      </c>
      <c r="Q52" s="12" t="str">
        <f>IF($L52="","",$O52*(1+_xlfn.XLOOKUP(Q$1,phases[Phase],phases[Multiplier])))</f>
        <v/>
      </c>
      <c r="R52" s="12" t="str">
        <f>IF($L52="","",$O52*(1+_xlfn.XLOOKUP(R$1,phases[Phase],phases[Multiplier])))</f>
        <v/>
      </c>
      <c r="S52" s="12" t="str">
        <f>IF($L52="","",$O52*(1+_xlfn.XLOOKUP(S$1,phases[Phase],phases[Multiplier])))</f>
        <v/>
      </c>
    </row>
    <row r="53" spans="1:19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IF(B53="","",COUNTA(_xlfn.UNIQUE(_xlfn._xlws.FILTER(N:N,L:L=B53))))</f>
        <v/>
      </c>
      <c r="E53" s="1" t="str" cm="1">
        <f t="array" ref="E53">IF(C53="","",SUM(_xlfn.UNIQUE(_xlfn._xlws.FILTER(O:O,(L:L=B53)*(K:K="fte")))))</f>
        <v/>
      </c>
      <c r="F53" s="40" t="str">
        <f>IF(B53="","",SUMIFS(enum!$T:$T,enum!$L:$L,$B53,enum!$G:$G,$B$2)/1000)</f>
        <v/>
      </c>
      <c r="G53" s="9" t="str">
        <f t="shared" si="0"/>
        <v/>
      </c>
      <c r="H53" s="9" t="str">
        <f t="shared" si="1"/>
        <v/>
      </c>
      <c r="I53" s="9" t="str">
        <f>IF(L53="","",IFERROR(_xlfn.XMATCH(N53,resources[Resource])&gt;0,FALSE))</f>
        <v/>
      </c>
      <c r="J53" s="9" t="str">
        <f>IF(M53="","",_xlfn.XLOOKUP(N53,resources[Resource],resources[expendType],""))</f>
        <v/>
      </c>
      <c r="K53" s="9" t="str">
        <f>IF(N53="","",_xlfn.XLOOKUP(N53,resources[Resource],resources[resourceType],""))</f>
        <v/>
      </c>
      <c r="M53" s="11"/>
      <c r="N53" s="11"/>
      <c r="P53" s="12" t="str">
        <f>IF($L53="","",$O53*(1+_xlfn.XLOOKUP(P$1,phases[Phase],phases[Multiplier])))</f>
        <v/>
      </c>
      <c r="Q53" s="12" t="str">
        <f>IF($L53="","",$O53*(1+_xlfn.XLOOKUP(Q$1,phases[Phase],phases[Multiplier])))</f>
        <v/>
      </c>
      <c r="R53" s="12" t="str">
        <f>IF($L53="","",$O53*(1+_xlfn.XLOOKUP(R$1,phases[Phase],phases[Multiplier])))</f>
        <v/>
      </c>
      <c r="S53" s="12" t="str">
        <f>IF($L53="","",$O53*(1+_xlfn.XLOOKUP(S$1,phases[Phase],phases[Multiplier])))</f>
        <v/>
      </c>
    </row>
    <row r="54" spans="1:19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IF(B54="","",COUNTA(_xlfn.UNIQUE(_xlfn._xlws.FILTER(N:N,L:L=B54))))</f>
        <v/>
      </c>
      <c r="E54" s="1" t="str" cm="1">
        <f t="array" ref="E54">IF(C54="","",SUM(_xlfn.UNIQUE(_xlfn._xlws.FILTER(O:O,(L:L=B54)*(K:K="fte")))))</f>
        <v/>
      </c>
      <c r="F54" s="40" t="str">
        <f>IF(B54="","",SUMIFS(enum!$T:$T,enum!$L:$L,$B54,enum!$G:$G,$B$2)/1000)</f>
        <v/>
      </c>
      <c r="G54" s="9" t="str">
        <f t="shared" si="0"/>
        <v/>
      </c>
      <c r="H54" s="9" t="str">
        <f t="shared" si="1"/>
        <v/>
      </c>
      <c r="I54" s="9" t="str">
        <f>IF(L54="","",IFERROR(_xlfn.XMATCH(N54,resources[Resource])&gt;0,FALSE))</f>
        <v/>
      </c>
      <c r="J54" s="9" t="str">
        <f>IF(M54="","",_xlfn.XLOOKUP(N54,resources[Resource],resources[expendType],""))</f>
        <v/>
      </c>
      <c r="K54" s="9" t="str">
        <f>IF(N54="","",_xlfn.XLOOKUP(N54,resources[Resource],resources[resourceType],""))</f>
        <v/>
      </c>
      <c r="M54" s="11"/>
      <c r="N54" s="11"/>
      <c r="P54" s="12" t="str">
        <f>IF($L54="","",$O54*(1+_xlfn.XLOOKUP(P$1,phases[Phase],phases[Multiplier])))</f>
        <v/>
      </c>
      <c r="Q54" s="12" t="str">
        <f>IF($L54="","",$O54*(1+_xlfn.XLOOKUP(Q$1,phases[Phase],phases[Multiplier])))</f>
        <v/>
      </c>
      <c r="R54" s="12" t="str">
        <f>IF($L54="","",$O54*(1+_xlfn.XLOOKUP(R$1,phases[Phase],phases[Multiplier])))</f>
        <v/>
      </c>
      <c r="S54" s="12" t="str">
        <f>IF($L54="","",$O54*(1+_xlfn.XLOOKUP(S$1,phases[Phase],phases[Multiplier])))</f>
        <v/>
      </c>
    </row>
    <row r="55" spans="1:19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IF(B55="","",COUNTA(_xlfn.UNIQUE(_xlfn._xlws.FILTER(N:N,L:L=B55))))</f>
        <v/>
      </c>
      <c r="E55" s="1" t="str" cm="1">
        <f t="array" ref="E55">IF(C55="","",SUM(_xlfn.UNIQUE(_xlfn._xlws.FILTER(O:O,(L:L=B55)*(K:K="fte")))))</f>
        <v/>
      </c>
      <c r="F55" s="40" t="str">
        <f>IF(B55="","",SUMIFS(enum!$T:$T,enum!$L:$L,$B55,enum!$G:$G,$B$2)/1000)</f>
        <v/>
      </c>
      <c r="G55" s="9" t="str">
        <f t="shared" si="0"/>
        <v/>
      </c>
      <c r="H55" s="9" t="str">
        <f t="shared" si="1"/>
        <v/>
      </c>
      <c r="I55" s="9" t="str">
        <f>IF(L55="","",IFERROR(_xlfn.XMATCH(N55,resources[Resource])&gt;0,FALSE))</f>
        <v/>
      </c>
      <c r="J55" s="9" t="str">
        <f>IF(M55="","",_xlfn.XLOOKUP(N55,resources[Resource],resources[expendType],""))</f>
        <v/>
      </c>
      <c r="K55" s="9" t="str">
        <f>IF(N55="","",_xlfn.XLOOKUP(N55,resources[Resource],resources[resourceType],""))</f>
        <v/>
      </c>
      <c r="M55" s="11"/>
      <c r="N55" s="11"/>
      <c r="P55" s="12" t="str">
        <f>IF($L55="","",$O55*(1+_xlfn.XLOOKUP(P$1,phases[Phase],phases[Multiplier])))</f>
        <v/>
      </c>
      <c r="Q55" s="12" t="str">
        <f>IF($L55="","",$O55*(1+_xlfn.XLOOKUP(Q$1,phases[Phase],phases[Multiplier])))</f>
        <v/>
      </c>
      <c r="R55" s="12" t="str">
        <f>IF($L55="","",$O55*(1+_xlfn.XLOOKUP(R$1,phases[Phase],phases[Multiplier])))</f>
        <v/>
      </c>
      <c r="S55" s="12" t="str">
        <f>IF($L55="","",$O55*(1+_xlfn.XLOOKUP(S$1,phases[Phase],phases[Multiplier])))</f>
        <v/>
      </c>
    </row>
    <row r="56" spans="1:19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IF(B56="","",COUNTA(_xlfn.UNIQUE(_xlfn._xlws.FILTER(N:N,L:L=B56))))</f>
        <v/>
      </c>
      <c r="E56" s="1" t="str" cm="1">
        <f t="array" ref="E56">IF(C56="","",SUM(_xlfn.UNIQUE(_xlfn._xlws.FILTER(O:O,(L:L=B56)*(K:K="fte")))))</f>
        <v/>
      </c>
      <c r="F56" s="40" t="str">
        <f>IF(B56="","",SUMIFS(enum!$T:$T,enum!$L:$L,$B56,enum!$G:$G,$B$2)/1000)</f>
        <v/>
      </c>
      <c r="G56" s="9" t="str">
        <f t="shared" si="0"/>
        <v/>
      </c>
      <c r="H56" s="9" t="str">
        <f t="shared" si="1"/>
        <v/>
      </c>
      <c r="I56" s="9" t="str">
        <f>IF(L56="","",IFERROR(_xlfn.XMATCH(N56,resources[Resource])&gt;0,FALSE))</f>
        <v/>
      </c>
      <c r="J56" s="9" t="str">
        <f>IF(M56="","",_xlfn.XLOOKUP(N56,resources[Resource],resources[expendType],""))</f>
        <v/>
      </c>
      <c r="K56" s="9" t="str">
        <f>IF(N56="","",_xlfn.XLOOKUP(N56,resources[Resource],resources[resourceType],""))</f>
        <v/>
      </c>
      <c r="M56" s="11"/>
      <c r="N56" s="11"/>
      <c r="P56" s="12" t="str">
        <f>IF($L56="","",$O56*(1+_xlfn.XLOOKUP(P$1,phases[Phase],phases[Multiplier])))</f>
        <v/>
      </c>
      <c r="Q56" s="12" t="str">
        <f>IF($L56="","",$O56*(1+_xlfn.XLOOKUP(Q$1,phases[Phase],phases[Multiplier])))</f>
        <v/>
      </c>
      <c r="R56" s="12" t="str">
        <f>IF($L56="","",$O56*(1+_xlfn.XLOOKUP(R$1,phases[Phase],phases[Multiplier])))</f>
        <v/>
      </c>
      <c r="S56" s="12" t="str">
        <f>IF($L56="","",$O56*(1+_xlfn.XLOOKUP(S$1,phases[Phase],phases[Multiplier])))</f>
        <v/>
      </c>
    </row>
    <row r="57" spans="1:19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IF(B57="","",COUNTA(_xlfn.UNIQUE(_xlfn._xlws.FILTER(N:N,L:L=B57))))</f>
        <v/>
      </c>
      <c r="E57" s="1" t="str" cm="1">
        <f t="array" ref="E57">IF(C57="","",SUM(_xlfn.UNIQUE(_xlfn._xlws.FILTER(O:O,(L:L=B57)*(K:K="fte")))))</f>
        <v/>
      </c>
      <c r="F57" s="40" t="str">
        <f>IF(B57="","",SUMIFS(enum!$T:$T,enum!$L:$L,$B57,enum!$G:$G,$B$2)/1000)</f>
        <v/>
      </c>
      <c r="G57" s="9" t="str">
        <f t="shared" si="0"/>
        <v/>
      </c>
      <c r="H57" s="9" t="str">
        <f t="shared" si="1"/>
        <v/>
      </c>
      <c r="I57" s="9" t="str">
        <f>IF(L57="","",IFERROR(_xlfn.XMATCH(N57,resources[Resource])&gt;0,FALSE))</f>
        <v/>
      </c>
      <c r="J57" s="9" t="str">
        <f>IF(M57="","",_xlfn.XLOOKUP(N57,resources[Resource],resources[expendType],""))</f>
        <v/>
      </c>
      <c r="K57" s="9" t="str">
        <f>IF(N57="","",_xlfn.XLOOKUP(N57,resources[Resource],resources[resourceType],""))</f>
        <v/>
      </c>
      <c r="M57" s="11"/>
      <c r="N57" s="11"/>
      <c r="P57" s="12" t="str">
        <f>IF($L57="","",$O57*(1+_xlfn.XLOOKUP(P$1,phases[Phase],phases[Multiplier])))</f>
        <v/>
      </c>
      <c r="Q57" s="12" t="str">
        <f>IF($L57="","",$O57*(1+_xlfn.XLOOKUP(Q$1,phases[Phase],phases[Multiplier])))</f>
        <v/>
      </c>
      <c r="R57" s="12" t="str">
        <f>IF($L57="","",$O57*(1+_xlfn.XLOOKUP(R$1,phases[Phase],phases[Multiplier])))</f>
        <v/>
      </c>
      <c r="S57" s="12" t="str">
        <f>IF($L57="","",$O57*(1+_xlfn.XLOOKUP(S$1,phases[Phase],phases[Multiplier])))</f>
        <v/>
      </c>
    </row>
    <row r="58" spans="1:19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IF(B58="","",COUNTA(_xlfn.UNIQUE(_xlfn._xlws.FILTER(N:N,L:L=B58))))</f>
        <v/>
      </c>
      <c r="E58" s="1" t="str" cm="1">
        <f t="array" ref="E58">IF(C58="","",SUM(_xlfn.UNIQUE(_xlfn._xlws.FILTER(O:O,(L:L=B58)*(K:K="fte")))))</f>
        <v/>
      </c>
      <c r="F58" s="40" t="str">
        <f>IF(B58="","",SUMIFS(enum!$T:$T,enum!$L:$L,$B58,enum!$G:$G,$B$2)/1000)</f>
        <v/>
      </c>
      <c r="G58" s="9" t="str">
        <f t="shared" si="0"/>
        <v/>
      </c>
      <c r="H58" s="9" t="str">
        <f t="shared" si="1"/>
        <v/>
      </c>
      <c r="I58" s="9" t="str">
        <f>IF(L58="","",IFERROR(_xlfn.XMATCH(N58,resources[Resource])&gt;0,FALSE))</f>
        <v/>
      </c>
      <c r="J58" s="9" t="str">
        <f>IF(M58="","",_xlfn.XLOOKUP(N58,resources[Resource],resources[expendType],""))</f>
        <v/>
      </c>
      <c r="K58" s="9" t="str">
        <f>IF(N58="","",_xlfn.XLOOKUP(N58,resources[Resource],resources[resourceType],""))</f>
        <v/>
      </c>
      <c r="M58" s="11"/>
      <c r="N58" s="11"/>
      <c r="P58" s="12" t="str">
        <f>IF($L58="","",$O58*(1+_xlfn.XLOOKUP(P$1,phases[Phase],phases[Multiplier])))</f>
        <v/>
      </c>
      <c r="Q58" s="12" t="str">
        <f>IF($L58="","",$O58*(1+_xlfn.XLOOKUP(Q$1,phases[Phase],phases[Multiplier])))</f>
        <v/>
      </c>
      <c r="R58" s="12" t="str">
        <f>IF($L58="","",$O58*(1+_xlfn.XLOOKUP(R$1,phases[Phase],phases[Multiplier])))</f>
        <v/>
      </c>
      <c r="S58" s="12" t="str">
        <f>IF($L58="","",$O58*(1+_xlfn.XLOOKUP(S$1,phases[Phase],phases[Multiplier])))</f>
        <v/>
      </c>
    </row>
    <row r="59" spans="1:19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IF(B59="","",COUNTA(_xlfn.UNIQUE(_xlfn._xlws.FILTER(N:N,L:L=B59))))</f>
        <v/>
      </c>
      <c r="E59" s="1" t="str" cm="1">
        <f t="array" ref="E59">IF(C59="","",SUM(_xlfn.UNIQUE(_xlfn._xlws.FILTER(O:O,(L:L=B59)*(K:K="fte")))))</f>
        <v/>
      </c>
      <c r="F59" s="40" t="str">
        <f>IF(B59="","",SUMIFS(enum!$T:$T,enum!$L:$L,$B59,enum!$G:$G,$B$2)/1000)</f>
        <v/>
      </c>
      <c r="G59" s="9" t="str">
        <f t="shared" si="0"/>
        <v/>
      </c>
      <c r="H59" s="9" t="str">
        <f t="shared" si="1"/>
        <v/>
      </c>
      <c r="I59" s="9" t="str">
        <f>IF(L59="","",IFERROR(_xlfn.XMATCH(N59,resources[Resource])&gt;0,FALSE))</f>
        <v/>
      </c>
      <c r="J59" s="9" t="str">
        <f>IF(M59="","",_xlfn.XLOOKUP(N59,resources[Resource],resources[expendType],""))</f>
        <v/>
      </c>
      <c r="K59" s="9" t="str">
        <f>IF(N59="","",_xlfn.XLOOKUP(N59,resources[Resource],resources[resourceType],""))</f>
        <v/>
      </c>
      <c r="M59" s="11"/>
      <c r="N59" s="11"/>
      <c r="P59" s="12" t="str">
        <f>IF($L59="","",$O59*(1+_xlfn.XLOOKUP(P$1,phases[Phase],phases[Multiplier])))</f>
        <v/>
      </c>
      <c r="Q59" s="12" t="str">
        <f>IF($L59="","",$O59*(1+_xlfn.XLOOKUP(Q$1,phases[Phase],phases[Multiplier])))</f>
        <v/>
      </c>
      <c r="R59" s="12" t="str">
        <f>IF($L59="","",$O59*(1+_xlfn.XLOOKUP(R$1,phases[Phase],phases[Multiplier])))</f>
        <v/>
      </c>
      <c r="S59" s="12" t="str">
        <f>IF($L59="","",$O59*(1+_xlfn.XLOOKUP(S$1,phases[Phase],phases[Multiplier])))</f>
        <v/>
      </c>
    </row>
    <row r="60" spans="1:19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IF(B60="","",COUNTA(_xlfn.UNIQUE(_xlfn._xlws.FILTER(N:N,L:L=B60))))</f>
        <v/>
      </c>
      <c r="E60" s="1" t="str" cm="1">
        <f t="array" ref="E60">IF(C60="","",SUM(_xlfn.UNIQUE(_xlfn._xlws.FILTER(O:O,(L:L=B60)*(K:K="fte")))))</f>
        <v/>
      </c>
      <c r="F60" s="40" t="str">
        <f>IF(B60="","",SUMIFS(enum!$T:$T,enum!$L:$L,$B60,enum!$G:$G,$B$2)/1000)</f>
        <v/>
      </c>
      <c r="G60" s="9" t="str">
        <f t="shared" si="0"/>
        <v/>
      </c>
      <c r="H60" s="9" t="str">
        <f t="shared" si="1"/>
        <v/>
      </c>
      <c r="I60" s="9" t="str">
        <f>IF(L60="","",IFERROR(_xlfn.XMATCH(N60,resources[Resource])&gt;0,FALSE))</f>
        <v/>
      </c>
      <c r="J60" s="9" t="str">
        <f>IF(M60="","",_xlfn.XLOOKUP(N60,resources[Resource],resources[expendType],""))</f>
        <v/>
      </c>
      <c r="K60" s="9" t="str">
        <f>IF(N60="","",_xlfn.XLOOKUP(N60,resources[Resource],resources[resourceType],""))</f>
        <v/>
      </c>
      <c r="M60" s="11"/>
      <c r="N60" s="11"/>
      <c r="P60" s="12" t="str">
        <f>IF($L60="","",$O60*(1+_xlfn.XLOOKUP(P$1,phases[Phase],phases[Multiplier])))</f>
        <v/>
      </c>
      <c r="Q60" s="12" t="str">
        <f>IF($L60="","",$O60*(1+_xlfn.XLOOKUP(Q$1,phases[Phase],phases[Multiplier])))</f>
        <v/>
      </c>
      <c r="R60" s="12" t="str">
        <f>IF($L60="","",$O60*(1+_xlfn.XLOOKUP(R$1,phases[Phase],phases[Multiplier])))</f>
        <v/>
      </c>
      <c r="S60" s="12" t="str">
        <f>IF($L60="","",$O60*(1+_xlfn.XLOOKUP(S$1,phases[Phase],phases[Multiplier])))</f>
        <v/>
      </c>
    </row>
    <row r="61" spans="1:19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IF(B61="","",COUNTA(_xlfn.UNIQUE(_xlfn._xlws.FILTER(N:N,L:L=B61))))</f>
        <v/>
      </c>
      <c r="E61" s="1" t="str" cm="1">
        <f t="array" ref="E61">IF(C61="","",SUM(_xlfn.UNIQUE(_xlfn._xlws.FILTER(O:O,(L:L=B61)*(K:K="fte")))))</f>
        <v/>
      </c>
      <c r="F61" s="40" t="str">
        <f>IF(B61="","",SUMIFS(enum!$T:$T,enum!$L:$L,$B61,enum!$G:$G,$B$2)/1000)</f>
        <v/>
      </c>
      <c r="G61" s="9" t="str">
        <f t="shared" si="0"/>
        <v/>
      </c>
      <c r="H61" s="9" t="str">
        <f t="shared" si="1"/>
        <v/>
      </c>
      <c r="I61" s="9" t="str">
        <f>IF(L61="","",IFERROR(_xlfn.XMATCH(N61,resources[Resource])&gt;0,FALSE))</f>
        <v/>
      </c>
      <c r="J61" s="9" t="str">
        <f>IF(M61="","",_xlfn.XLOOKUP(N61,resources[Resource],resources[expendType],""))</f>
        <v/>
      </c>
      <c r="K61" s="9" t="str">
        <f>IF(N61="","",_xlfn.XLOOKUP(N61,resources[Resource],resources[resourceType],""))</f>
        <v/>
      </c>
      <c r="M61" s="11"/>
      <c r="N61" s="11"/>
      <c r="P61" s="12" t="str">
        <f>IF($L61="","",$O61*(1+_xlfn.XLOOKUP(P$1,phases[Phase],phases[Multiplier])))</f>
        <v/>
      </c>
      <c r="Q61" s="12" t="str">
        <f>IF($L61="","",$O61*(1+_xlfn.XLOOKUP(Q$1,phases[Phase],phases[Multiplier])))</f>
        <v/>
      </c>
      <c r="R61" s="12" t="str">
        <f>IF($L61="","",$O61*(1+_xlfn.XLOOKUP(R$1,phases[Phase],phases[Multiplier])))</f>
        <v/>
      </c>
      <c r="S61" s="12" t="str">
        <f>IF($L61="","",$O61*(1+_xlfn.XLOOKUP(S$1,phases[Phase],phases[Multiplier])))</f>
        <v/>
      </c>
    </row>
    <row r="62" spans="1:19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IF(B62="","",COUNTA(_xlfn.UNIQUE(_xlfn._xlws.FILTER(N:N,L:L=B62))))</f>
        <v/>
      </c>
      <c r="E62" s="1" t="str" cm="1">
        <f t="array" ref="E62">IF(C62="","",SUM(_xlfn.UNIQUE(_xlfn._xlws.FILTER(O:O,(L:L=B62)*(K:K="fte")))))</f>
        <v/>
      </c>
      <c r="F62" s="40" t="str">
        <f>IF(B62="","",SUMIFS(enum!$T:$T,enum!$L:$L,$B62,enum!$G:$G,$B$2)/1000)</f>
        <v/>
      </c>
      <c r="G62" s="9" t="str">
        <f t="shared" si="0"/>
        <v/>
      </c>
      <c r="H62" s="9" t="str">
        <f t="shared" si="1"/>
        <v/>
      </c>
      <c r="I62" s="9" t="str">
        <f>IF(L62="","",IFERROR(_xlfn.XMATCH(N62,resources[Resource])&gt;0,FALSE))</f>
        <v/>
      </c>
      <c r="J62" s="9" t="str">
        <f>IF(M62="","",_xlfn.XLOOKUP(N62,resources[Resource],resources[expendType],""))</f>
        <v/>
      </c>
      <c r="K62" s="9" t="str">
        <f>IF(N62="","",_xlfn.XLOOKUP(N62,resources[Resource],resources[resourceType],""))</f>
        <v/>
      </c>
      <c r="M62" s="11"/>
      <c r="N62" s="11"/>
      <c r="P62" s="12" t="str">
        <f>IF($L62="","",$O62*(1+_xlfn.XLOOKUP(P$1,phases[Phase],phases[Multiplier])))</f>
        <v/>
      </c>
      <c r="Q62" s="12" t="str">
        <f>IF($L62="","",$O62*(1+_xlfn.XLOOKUP(Q$1,phases[Phase],phases[Multiplier])))</f>
        <v/>
      </c>
      <c r="R62" s="12" t="str">
        <f>IF($L62="","",$O62*(1+_xlfn.XLOOKUP(R$1,phases[Phase],phases[Multiplier])))</f>
        <v/>
      </c>
      <c r="S62" s="12" t="str">
        <f>IF($L62="","",$O62*(1+_xlfn.XLOOKUP(S$1,phases[Phase],phases[Multiplier])))</f>
        <v/>
      </c>
    </row>
    <row r="63" spans="1:19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IF(B63="","",COUNTA(_xlfn.UNIQUE(_xlfn._xlws.FILTER(N:N,L:L=B63))))</f>
        <v/>
      </c>
      <c r="E63" s="1" t="str" cm="1">
        <f t="array" ref="E63">IF(C63="","",SUM(_xlfn.UNIQUE(_xlfn._xlws.FILTER(O:O,(L:L=B63)*(K:K="fte")))))</f>
        <v/>
      </c>
      <c r="F63" s="40" t="str">
        <f>IF(B63="","",SUMIFS(enum!$T:$T,enum!$L:$L,$B63,enum!$G:$G,$B$2)/1000)</f>
        <v/>
      </c>
      <c r="G63" s="9" t="str">
        <f t="shared" si="0"/>
        <v/>
      </c>
      <c r="H63" s="9" t="str">
        <f t="shared" si="1"/>
        <v/>
      </c>
      <c r="I63" s="9" t="str">
        <f>IF(L63="","",IFERROR(_xlfn.XMATCH(N63,resources[Resource])&gt;0,FALSE))</f>
        <v/>
      </c>
      <c r="J63" s="9" t="str">
        <f>IF(M63="","",_xlfn.XLOOKUP(N63,resources[Resource],resources[expendType],""))</f>
        <v/>
      </c>
      <c r="K63" s="9" t="str">
        <f>IF(N63="","",_xlfn.XLOOKUP(N63,resources[Resource],resources[resourceType],""))</f>
        <v/>
      </c>
      <c r="M63" s="11"/>
      <c r="N63" s="11"/>
      <c r="P63" s="12" t="str">
        <f>IF($L63="","",$O63*(1+_xlfn.XLOOKUP(P$1,phases[Phase],phases[Multiplier])))</f>
        <v/>
      </c>
      <c r="Q63" s="12" t="str">
        <f>IF($L63="","",$O63*(1+_xlfn.XLOOKUP(Q$1,phases[Phase],phases[Multiplier])))</f>
        <v/>
      </c>
      <c r="R63" s="12" t="str">
        <f>IF($L63="","",$O63*(1+_xlfn.XLOOKUP(R$1,phases[Phase],phases[Multiplier])))</f>
        <v/>
      </c>
      <c r="S63" s="12" t="str">
        <f>IF($L63="","",$O63*(1+_xlfn.XLOOKUP(S$1,phases[Phase],phases[Multiplier])))</f>
        <v/>
      </c>
    </row>
    <row r="64" spans="1:19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IF(B64="","",COUNTA(_xlfn.UNIQUE(_xlfn._xlws.FILTER(N:N,L:L=B64))))</f>
        <v/>
      </c>
      <c r="E64" s="1" t="str" cm="1">
        <f t="array" ref="E64">IF(C64="","",SUM(_xlfn.UNIQUE(_xlfn._xlws.FILTER(O:O,(L:L=B64)*(K:K="fte")))))</f>
        <v/>
      </c>
      <c r="F64" s="40" t="str">
        <f>IF(B64="","",SUMIFS(enum!$T:$T,enum!$L:$L,$B64,enum!$G:$G,$B$2)/1000)</f>
        <v/>
      </c>
      <c r="G64" s="9" t="str">
        <f t="shared" si="0"/>
        <v/>
      </c>
      <c r="H64" s="9" t="str">
        <f t="shared" si="1"/>
        <v/>
      </c>
      <c r="I64" s="9" t="str">
        <f>IF(L64="","",IFERROR(_xlfn.XMATCH(N64,resources[Resource])&gt;0,FALSE))</f>
        <v/>
      </c>
      <c r="J64" s="9" t="str">
        <f>IF(M64="","",_xlfn.XLOOKUP(N64,resources[Resource],resources[expendType],""))</f>
        <v/>
      </c>
      <c r="K64" s="9" t="str">
        <f>IF(N64="","",_xlfn.XLOOKUP(N64,resources[Resource],resources[resourceType],""))</f>
        <v/>
      </c>
      <c r="M64" s="11"/>
      <c r="N64" s="11"/>
      <c r="P64" s="12" t="str">
        <f>IF($L64="","",$O64*(1+_xlfn.XLOOKUP(P$1,phases[Phase],phases[Multiplier])))</f>
        <v/>
      </c>
      <c r="Q64" s="12" t="str">
        <f>IF($L64="","",$O64*(1+_xlfn.XLOOKUP(Q$1,phases[Phase],phases[Multiplier])))</f>
        <v/>
      </c>
      <c r="R64" s="12" t="str">
        <f>IF($L64="","",$O64*(1+_xlfn.XLOOKUP(R$1,phases[Phase],phases[Multiplier])))</f>
        <v/>
      </c>
      <c r="S64" s="12" t="str">
        <f>IF($L64="","",$O64*(1+_xlfn.XLOOKUP(S$1,phases[Phase],phases[Multiplier])))</f>
        <v/>
      </c>
    </row>
    <row r="65" spans="1:19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IF(B65="","",COUNTA(_xlfn.UNIQUE(_xlfn._xlws.FILTER(N:N,L:L=B65))))</f>
        <v/>
      </c>
      <c r="E65" s="1" t="str" cm="1">
        <f t="array" ref="E65">IF(C65="","",SUM(_xlfn.UNIQUE(_xlfn._xlws.FILTER(O:O,(L:L=B65)*(K:K="fte")))))</f>
        <v/>
      </c>
      <c r="F65" s="40" t="str">
        <f>IF(B65="","",SUMIFS(enum!$T:$T,enum!$L:$L,$B65,enum!$G:$G,$B$2)/1000)</f>
        <v/>
      </c>
      <c r="G65" s="9" t="str">
        <f t="shared" si="0"/>
        <v/>
      </c>
      <c r="H65" s="9" t="str">
        <f t="shared" si="1"/>
        <v/>
      </c>
      <c r="I65" s="9" t="str">
        <f>IF(L65="","",IFERROR(_xlfn.XMATCH(N65,resources[Resource])&gt;0,FALSE))</f>
        <v/>
      </c>
      <c r="J65" s="9" t="str">
        <f>IF(M65="","",_xlfn.XLOOKUP(N65,resources[Resource],resources[expendType],""))</f>
        <v/>
      </c>
      <c r="K65" s="9" t="str">
        <f>IF(N65="","",_xlfn.XLOOKUP(N65,resources[Resource],resources[resourceType],""))</f>
        <v/>
      </c>
      <c r="M65" s="11"/>
      <c r="N65" s="11"/>
      <c r="P65" s="12" t="str">
        <f>IF($L65="","",$O65*(1+_xlfn.XLOOKUP(P$1,phases[Phase],phases[Multiplier])))</f>
        <v/>
      </c>
      <c r="Q65" s="12" t="str">
        <f>IF($L65="","",$O65*(1+_xlfn.XLOOKUP(Q$1,phases[Phase],phases[Multiplier])))</f>
        <v/>
      </c>
      <c r="R65" s="12" t="str">
        <f>IF($L65="","",$O65*(1+_xlfn.XLOOKUP(R$1,phases[Phase],phases[Multiplier])))</f>
        <v/>
      </c>
      <c r="S65" s="12" t="str">
        <f>IF($L65="","",$O65*(1+_xlfn.XLOOKUP(S$1,phases[Phase],phases[Multiplier])))</f>
        <v/>
      </c>
    </row>
    <row r="66" spans="1:19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IF(B66="","",COUNTA(_xlfn.UNIQUE(_xlfn._xlws.FILTER(N:N,L:L=B66))))</f>
        <v/>
      </c>
      <c r="E66" s="1" t="str" cm="1">
        <f t="array" ref="E66">IF(C66="","",SUM(_xlfn.UNIQUE(_xlfn._xlws.FILTER(O:O,(L:L=B66)*(K:K="fte")))))</f>
        <v/>
      </c>
      <c r="F66" s="40" t="str">
        <f>IF(B66="","",SUMIFS(enum!$T:$T,enum!$L:$L,$B66,enum!$G:$G,$B$2)/1000)</f>
        <v/>
      </c>
      <c r="G66" s="9" t="str">
        <f t="shared" si="0"/>
        <v/>
      </c>
      <c r="H66" s="9" t="str">
        <f t="shared" si="1"/>
        <v/>
      </c>
      <c r="I66" s="9" t="str">
        <f>IF(L66="","",IFERROR(_xlfn.XMATCH(N66,resources[Resource])&gt;0,FALSE))</f>
        <v/>
      </c>
      <c r="J66" s="9" t="str">
        <f>IF(M66="","",_xlfn.XLOOKUP(N66,resources[Resource],resources[expendType],""))</f>
        <v/>
      </c>
      <c r="K66" s="9" t="str">
        <f>IF(N66="","",_xlfn.XLOOKUP(N66,resources[Resource],resources[resourceType],""))</f>
        <v/>
      </c>
      <c r="M66" s="11"/>
      <c r="N66" s="11"/>
      <c r="P66" s="12" t="str">
        <f>IF($L66="","",$O66*(1+_xlfn.XLOOKUP(P$1,phases[Phase],phases[Multiplier])))</f>
        <v/>
      </c>
      <c r="Q66" s="12" t="str">
        <f>IF($L66="","",$O66*(1+_xlfn.XLOOKUP(Q$1,phases[Phase],phases[Multiplier])))</f>
        <v/>
      </c>
      <c r="R66" s="12" t="str">
        <f>IF($L66="","",$O66*(1+_xlfn.XLOOKUP(R$1,phases[Phase],phases[Multiplier])))</f>
        <v/>
      </c>
      <c r="S66" s="12" t="str">
        <f>IF($L66="","",$O66*(1+_xlfn.XLOOKUP(S$1,phases[Phase],phases[Multiplier])))</f>
        <v/>
      </c>
    </row>
    <row r="67" spans="1:19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IF(B67="","",COUNTA(_xlfn.UNIQUE(_xlfn._xlws.FILTER(N:N,L:L=B67))))</f>
        <v/>
      </c>
      <c r="E67" s="1" t="str" cm="1">
        <f t="array" ref="E67">IF(C67="","",SUM(_xlfn.UNIQUE(_xlfn._xlws.FILTER(O:O,(L:L=B67)*(K:K="fte")))))</f>
        <v/>
      </c>
      <c r="F67" s="40" t="str">
        <f>IF(B67="","",SUMIFS(enum!$T:$T,enum!$L:$L,$B67,enum!$G:$G,$B$2)/1000)</f>
        <v/>
      </c>
      <c r="G67" s="9" t="str">
        <f t="shared" ref="G67:G102" si="5">IF(L67="","",$B$2)</f>
        <v/>
      </c>
      <c r="H67" s="9" t="str">
        <f t="shared" ref="H67:H102" si="6">IF(M67="","",$E$2)</f>
        <v/>
      </c>
      <c r="I67" s="9" t="str">
        <f>IF(L67="","",IFERROR(_xlfn.XMATCH(N67,resources[Resource])&gt;0,FALSE))</f>
        <v/>
      </c>
      <c r="J67" s="9" t="str">
        <f>IF(M67="","",_xlfn.XLOOKUP(N67,resources[Resource],resources[expendType],""))</f>
        <v/>
      </c>
      <c r="K67" s="9" t="str">
        <f>IF(N67="","",_xlfn.XLOOKUP(N67,resources[Resource],resources[resourceType],""))</f>
        <v/>
      </c>
      <c r="M67" s="11"/>
      <c r="N67" s="11"/>
      <c r="P67" s="12" t="str">
        <f>IF($L67="","",$O67*(1+_xlfn.XLOOKUP(P$1,phases[Phase],phases[Multiplier])))</f>
        <v/>
      </c>
      <c r="Q67" s="12" t="str">
        <f>IF($L67="","",$O67*(1+_xlfn.XLOOKUP(Q$1,phases[Phase],phases[Multiplier])))</f>
        <v/>
      </c>
      <c r="R67" s="12" t="str">
        <f>IF($L67="","",$O67*(1+_xlfn.XLOOKUP(R$1,phases[Phase],phases[Multiplier])))</f>
        <v/>
      </c>
      <c r="S67" s="12" t="str">
        <f>IF($L67="","",$O67*(1+_xlfn.XLOOKUP(S$1,phases[Phase],phases[Multiplier])))</f>
        <v/>
      </c>
    </row>
    <row r="68" spans="1:19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IF(B68="","",COUNTA(_xlfn.UNIQUE(_xlfn._xlws.FILTER(N:N,L:L=B68))))</f>
        <v/>
      </c>
      <c r="E68" s="1" t="str" cm="1">
        <f t="array" ref="E68">IF(C68="","",SUM(_xlfn.UNIQUE(_xlfn._xlws.FILTER(O:O,(L:L=B68)*(K:K="fte")))))</f>
        <v/>
      </c>
      <c r="F68" s="40" t="str">
        <f>IF(B68="","",SUMIFS(enum!$T:$T,enum!$L:$L,$B68,enum!$G:$G,$B$2)/1000)</f>
        <v/>
      </c>
      <c r="G68" s="9" t="str">
        <f t="shared" si="5"/>
        <v/>
      </c>
      <c r="H68" s="9" t="str">
        <f t="shared" si="6"/>
        <v/>
      </c>
      <c r="I68" s="9" t="str">
        <f>IF(L68="","",IFERROR(_xlfn.XMATCH(N68,resources[Resource])&gt;0,FALSE))</f>
        <v/>
      </c>
      <c r="J68" s="9" t="str">
        <f>IF(M68="","",_xlfn.XLOOKUP(N68,resources[Resource],resources[expendType],""))</f>
        <v/>
      </c>
      <c r="K68" s="9" t="str">
        <f>IF(N68="","",_xlfn.XLOOKUP(N68,resources[Resource],resources[resourceType],""))</f>
        <v/>
      </c>
      <c r="M68" s="11"/>
      <c r="N68" s="11"/>
      <c r="P68" s="12" t="str">
        <f>IF($L68="","",$O68*(1+_xlfn.XLOOKUP(P$1,phases[Phase],phases[Multiplier])))</f>
        <v/>
      </c>
      <c r="Q68" s="12" t="str">
        <f>IF($L68="","",$O68*(1+_xlfn.XLOOKUP(Q$1,phases[Phase],phases[Multiplier])))</f>
        <v/>
      </c>
      <c r="R68" s="12" t="str">
        <f>IF($L68="","",$O68*(1+_xlfn.XLOOKUP(R$1,phases[Phase],phases[Multiplier])))</f>
        <v/>
      </c>
      <c r="S68" s="12" t="str">
        <f>IF($L68="","",$O68*(1+_xlfn.XLOOKUP(S$1,phases[Phase],phases[Multiplier])))</f>
        <v/>
      </c>
    </row>
    <row r="69" spans="1:19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IF(B69="","",COUNTA(_xlfn.UNIQUE(_xlfn._xlws.FILTER(N:N,L:L=B69))))</f>
        <v/>
      </c>
      <c r="E69" s="1" t="str" cm="1">
        <f t="array" ref="E69">IF(C69="","",SUM(_xlfn.UNIQUE(_xlfn._xlws.FILTER(O:O,(L:L=B69)*(K:K="fte")))))</f>
        <v/>
      </c>
      <c r="F69" s="40" t="str">
        <f>IF(B69="","",SUMIFS(enum!$T:$T,enum!$L:$L,$B69,enum!$G:$G,$B$2)/1000)</f>
        <v/>
      </c>
      <c r="G69" s="9" t="str">
        <f t="shared" si="5"/>
        <v/>
      </c>
      <c r="H69" s="9" t="str">
        <f t="shared" si="6"/>
        <v/>
      </c>
      <c r="I69" s="9" t="str">
        <f>IF(L69="","",IFERROR(_xlfn.XMATCH(N69,resources[Resource])&gt;0,FALSE))</f>
        <v/>
      </c>
      <c r="J69" s="9" t="str">
        <f>IF(M69="","",_xlfn.XLOOKUP(N69,resources[Resource],resources[expendType],""))</f>
        <v/>
      </c>
      <c r="K69" s="9" t="str">
        <f>IF(N69="","",_xlfn.XLOOKUP(N69,resources[Resource],resources[resourceType],""))</f>
        <v/>
      </c>
      <c r="M69" s="11"/>
      <c r="N69" s="11"/>
      <c r="P69" s="12" t="str">
        <f>IF($L69="","",$O69*(1+_xlfn.XLOOKUP(P$1,phases[Phase],phases[Multiplier])))</f>
        <v/>
      </c>
      <c r="Q69" s="12" t="str">
        <f>IF($L69="","",$O69*(1+_xlfn.XLOOKUP(Q$1,phases[Phase],phases[Multiplier])))</f>
        <v/>
      </c>
      <c r="R69" s="12" t="str">
        <f>IF($L69="","",$O69*(1+_xlfn.XLOOKUP(R$1,phases[Phase],phases[Multiplier])))</f>
        <v/>
      </c>
      <c r="S69" s="12" t="str">
        <f>IF($L69="","",$O69*(1+_xlfn.XLOOKUP(S$1,phases[Phase],phases[Multiplier])))</f>
        <v/>
      </c>
    </row>
    <row r="70" spans="1:19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IF(B70="","",COUNTA(_xlfn.UNIQUE(_xlfn._xlws.FILTER(N:N,L:L=B70))))</f>
        <v/>
      </c>
      <c r="E70" s="1" t="str" cm="1">
        <f t="array" ref="E70">IF(C70="","",SUM(_xlfn.UNIQUE(_xlfn._xlws.FILTER(O:O,(L:L=B70)*(K:K="fte")))))</f>
        <v/>
      </c>
      <c r="F70" s="40" t="str">
        <f>IF(B70="","",SUMIFS(enum!$T:$T,enum!$L:$L,$B70,enum!$G:$G,$B$2)/1000)</f>
        <v/>
      </c>
      <c r="G70" s="9" t="str">
        <f t="shared" si="5"/>
        <v/>
      </c>
      <c r="H70" s="9" t="str">
        <f t="shared" si="6"/>
        <v/>
      </c>
      <c r="I70" s="9" t="str">
        <f>IF(L70="","",IFERROR(_xlfn.XMATCH(N70,resources[Resource])&gt;0,FALSE))</f>
        <v/>
      </c>
      <c r="J70" s="9" t="str">
        <f>IF(M70="","",_xlfn.XLOOKUP(N70,resources[Resource],resources[expendType],""))</f>
        <v/>
      </c>
      <c r="K70" s="9" t="str">
        <f>IF(N70="","",_xlfn.XLOOKUP(N70,resources[Resource],resources[resourceType],""))</f>
        <v/>
      </c>
      <c r="M70" s="11"/>
      <c r="N70" s="11"/>
      <c r="P70" s="12" t="str">
        <f>IF($L70="","",$O70*(1+_xlfn.XLOOKUP(P$1,phases[Phase],phases[Multiplier])))</f>
        <v/>
      </c>
      <c r="Q70" s="12" t="str">
        <f>IF($L70="","",$O70*(1+_xlfn.XLOOKUP(Q$1,phases[Phase],phases[Multiplier])))</f>
        <v/>
      </c>
      <c r="R70" s="12" t="str">
        <f>IF($L70="","",$O70*(1+_xlfn.XLOOKUP(R$1,phases[Phase],phases[Multiplier])))</f>
        <v/>
      </c>
      <c r="S70" s="12" t="str">
        <f>IF($L70="","",$O70*(1+_xlfn.XLOOKUP(S$1,phases[Phase],phases[Multiplier])))</f>
        <v/>
      </c>
    </row>
    <row r="71" spans="1:19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IF(B71="","",COUNTA(_xlfn.UNIQUE(_xlfn._xlws.FILTER(N:N,L:L=B71))))</f>
        <v/>
      </c>
      <c r="E71" s="1" t="str" cm="1">
        <f t="array" ref="E71">IF(C71="","",SUM(_xlfn.UNIQUE(_xlfn._xlws.FILTER(O:O,(L:L=B71)*(K:K="fte")))))</f>
        <v/>
      </c>
      <c r="F71" s="40" t="str">
        <f>IF(B71="","",SUMIFS(enum!$T:$T,enum!$L:$L,$B71,enum!$G:$G,$B$2)/1000)</f>
        <v/>
      </c>
      <c r="G71" s="9" t="str">
        <f t="shared" si="5"/>
        <v/>
      </c>
      <c r="H71" s="9" t="str">
        <f t="shared" si="6"/>
        <v/>
      </c>
      <c r="I71" s="9" t="str">
        <f>IF(L71="","",IFERROR(_xlfn.XMATCH(N71,resources[Resource])&gt;0,FALSE))</f>
        <v/>
      </c>
      <c r="J71" s="9" t="str">
        <f>IF(M71="","",_xlfn.XLOOKUP(N71,resources[Resource],resources[expendType],""))</f>
        <v/>
      </c>
      <c r="K71" s="9" t="str">
        <f>IF(N71="","",_xlfn.XLOOKUP(N71,resources[Resource],resources[resourceType],""))</f>
        <v/>
      </c>
      <c r="M71" s="11"/>
      <c r="N71" s="11"/>
      <c r="P71" s="12" t="str">
        <f>IF($L71="","",$O71*(1+_xlfn.XLOOKUP(P$1,phases[Phase],phases[Multiplier])))</f>
        <v/>
      </c>
      <c r="Q71" s="12" t="str">
        <f>IF($L71="","",$O71*(1+_xlfn.XLOOKUP(Q$1,phases[Phase],phases[Multiplier])))</f>
        <v/>
      </c>
      <c r="R71" s="12" t="str">
        <f>IF($L71="","",$O71*(1+_xlfn.XLOOKUP(R$1,phases[Phase],phases[Multiplier])))</f>
        <v/>
      </c>
      <c r="S71" s="12" t="str">
        <f>IF($L71="","",$O71*(1+_xlfn.XLOOKUP(S$1,phases[Phase],phases[Multiplier])))</f>
        <v/>
      </c>
    </row>
    <row r="72" spans="1:19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IF(B72="","",COUNTA(_xlfn.UNIQUE(_xlfn._xlws.FILTER(N:N,L:L=B72))))</f>
        <v/>
      </c>
      <c r="E72" s="1" t="str" cm="1">
        <f t="array" ref="E72">IF(C72="","",SUM(_xlfn.UNIQUE(_xlfn._xlws.FILTER(O:O,(L:L=B72)*(K:K="fte")))))</f>
        <v/>
      </c>
      <c r="F72" s="40" t="str">
        <f>IF(B72="","",SUMIFS(enum!$T:$T,enum!$L:$L,$B72,enum!$G:$G,$B$2)/1000)</f>
        <v/>
      </c>
      <c r="G72" s="9" t="str">
        <f t="shared" si="5"/>
        <v/>
      </c>
      <c r="H72" s="9" t="str">
        <f t="shared" si="6"/>
        <v/>
      </c>
      <c r="I72" s="9" t="str">
        <f>IF(L72="","",IFERROR(_xlfn.XMATCH(N72,resources[Resource])&gt;0,FALSE))</f>
        <v/>
      </c>
      <c r="J72" s="9" t="str">
        <f>IF(M72="","",_xlfn.XLOOKUP(N72,resources[Resource],resources[expendType],""))</f>
        <v/>
      </c>
      <c r="K72" s="9" t="str">
        <f>IF(N72="","",_xlfn.XLOOKUP(N72,resources[Resource],resources[resourceType],""))</f>
        <v/>
      </c>
      <c r="M72" s="11"/>
      <c r="N72" s="11"/>
      <c r="P72" s="12" t="str">
        <f>IF($L72="","",$O72*(1+_xlfn.XLOOKUP(P$1,phases[Phase],phases[Multiplier])))</f>
        <v/>
      </c>
      <c r="Q72" s="12" t="str">
        <f>IF($L72="","",$O72*(1+_xlfn.XLOOKUP(Q$1,phases[Phase],phases[Multiplier])))</f>
        <v/>
      </c>
      <c r="R72" s="12" t="str">
        <f>IF($L72="","",$O72*(1+_xlfn.XLOOKUP(R$1,phases[Phase],phases[Multiplier])))</f>
        <v/>
      </c>
      <c r="S72" s="12" t="str">
        <f>IF($L72="","",$O72*(1+_xlfn.XLOOKUP(S$1,phases[Phase],phases[Multiplier])))</f>
        <v/>
      </c>
    </row>
    <row r="73" spans="1:19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IF(B73="","",COUNTA(_xlfn.UNIQUE(_xlfn._xlws.FILTER(N:N,L:L=B73))))</f>
        <v/>
      </c>
      <c r="E73" s="1" t="str" cm="1">
        <f t="array" ref="E73">IF(C73="","",SUM(_xlfn.UNIQUE(_xlfn._xlws.FILTER(O:O,(L:L=B73)*(K:K="fte")))))</f>
        <v/>
      </c>
      <c r="F73" s="40" t="str">
        <f>IF(B73="","",SUMIFS(enum!$T:$T,enum!$L:$L,$B73,enum!$G:$G,$B$2)/1000)</f>
        <v/>
      </c>
      <c r="G73" s="9" t="str">
        <f t="shared" si="5"/>
        <v/>
      </c>
      <c r="H73" s="9" t="str">
        <f t="shared" si="6"/>
        <v/>
      </c>
      <c r="I73" s="9" t="str">
        <f>IF(L73="","",IFERROR(_xlfn.XMATCH(N73,resources[Resource])&gt;0,FALSE))</f>
        <v/>
      </c>
      <c r="J73" s="9" t="str">
        <f>IF(M73="","",_xlfn.XLOOKUP(N73,resources[Resource],resources[expendType],""))</f>
        <v/>
      </c>
      <c r="K73" s="9" t="str">
        <f>IF(N73="","",_xlfn.XLOOKUP(N73,resources[Resource],resources[resourceType],""))</f>
        <v/>
      </c>
      <c r="M73" s="11"/>
      <c r="N73" s="11"/>
      <c r="P73" s="12" t="str">
        <f>IF($L73="","",$O73*(1+_xlfn.XLOOKUP(P$1,phases[Phase],phases[Multiplier])))</f>
        <v/>
      </c>
      <c r="Q73" s="12" t="str">
        <f>IF($L73="","",$O73*(1+_xlfn.XLOOKUP(Q$1,phases[Phase],phases[Multiplier])))</f>
        <v/>
      </c>
      <c r="R73" s="12" t="str">
        <f>IF($L73="","",$O73*(1+_xlfn.XLOOKUP(R$1,phases[Phase],phases[Multiplier])))</f>
        <v/>
      </c>
      <c r="S73" s="12" t="str">
        <f>IF($L73="","",$O73*(1+_xlfn.XLOOKUP(S$1,phases[Phase],phases[Multiplier])))</f>
        <v/>
      </c>
    </row>
    <row r="74" spans="1:19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IF(B74="","",COUNTA(_xlfn.UNIQUE(_xlfn._xlws.FILTER(N:N,L:L=B74))))</f>
        <v/>
      </c>
      <c r="E74" s="1" t="str" cm="1">
        <f t="array" ref="E74">IF(C74="","",SUM(_xlfn.UNIQUE(_xlfn._xlws.FILTER(O:O,(L:L=B74)*(K:K="fte")))))</f>
        <v/>
      </c>
      <c r="F74" s="40" t="str">
        <f>IF(B74="","",SUMIFS(enum!$T:$T,enum!$L:$L,$B74,enum!$G:$G,$B$2)/1000)</f>
        <v/>
      </c>
      <c r="G74" s="9" t="str">
        <f t="shared" si="5"/>
        <v/>
      </c>
      <c r="H74" s="9" t="str">
        <f t="shared" si="6"/>
        <v/>
      </c>
      <c r="I74" s="9" t="str">
        <f>IF(L74="","",IFERROR(_xlfn.XMATCH(N74,resources[Resource])&gt;0,FALSE))</f>
        <v/>
      </c>
      <c r="J74" s="9" t="str">
        <f>IF(M74="","",_xlfn.XLOOKUP(N74,resources[Resource],resources[expendType],""))</f>
        <v/>
      </c>
      <c r="K74" s="9" t="str">
        <f>IF(N74="","",_xlfn.XLOOKUP(N74,resources[Resource],resources[resourceType],""))</f>
        <v/>
      </c>
      <c r="M74" s="11"/>
      <c r="N74" s="11"/>
      <c r="P74" s="12" t="str">
        <f>IF($L74="","",$O74*(1+_xlfn.XLOOKUP(P$1,phases[Phase],phases[Multiplier])))</f>
        <v/>
      </c>
      <c r="Q74" s="12" t="str">
        <f>IF($L74="","",$O74*(1+_xlfn.XLOOKUP(Q$1,phases[Phase],phases[Multiplier])))</f>
        <v/>
      </c>
      <c r="R74" s="12" t="str">
        <f>IF($L74="","",$O74*(1+_xlfn.XLOOKUP(R$1,phases[Phase],phases[Multiplier])))</f>
        <v/>
      </c>
      <c r="S74" s="12" t="str">
        <f>IF($L74="","",$O74*(1+_xlfn.XLOOKUP(S$1,phases[Phase],phases[Multiplier])))</f>
        <v/>
      </c>
    </row>
    <row r="75" spans="1:19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IF(B75="","",COUNTA(_xlfn.UNIQUE(_xlfn._xlws.FILTER(N:N,L:L=B75))))</f>
        <v/>
      </c>
      <c r="E75" s="1" t="str" cm="1">
        <f t="array" ref="E75">IF(C75="","",SUM(_xlfn.UNIQUE(_xlfn._xlws.FILTER(O:O,(L:L=B75)*(K:K="fte")))))</f>
        <v/>
      </c>
      <c r="F75" s="40" t="str">
        <f>IF(B75="","",SUMIFS(enum!$T:$T,enum!$L:$L,$B75,enum!$G:$G,$B$2)/1000)</f>
        <v/>
      </c>
      <c r="G75" s="9" t="str">
        <f t="shared" si="5"/>
        <v/>
      </c>
      <c r="H75" s="9" t="str">
        <f t="shared" si="6"/>
        <v/>
      </c>
      <c r="I75" s="9" t="str">
        <f>IF(L75="","",IFERROR(_xlfn.XMATCH(N75,resources[Resource])&gt;0,FALSE))</f>
        <v/>
      </c>
      <c r="J75" s="9" t="str">
        <f>IF(M75="","",_xlfn.XLOOKUP(N75,resources[Resource],resources[expendType],""))</f>
        <v/>
      </c>
      <c r="K75" s="9" t="str">
        <f>IF(N75="","",_xlfn.XLOOKUP(N75,resources[Resource],resources[resourceType],""))</f>
        <v/>
      </c>
      <c r="M75" s="11"/>
      <c r="N75" s="11"/>
      <c r="P75" s="12" t="str">
        <f>IF($L75="","",$O75*(1+_xlfn.XLOOKUP(P$1,phases[Phase],phases[Multiplier])))</f>
        <v/>
      </c>
      <c r="Q75" s="12" t="str">
        <f>IF($L75="","",$O75*(1+_xlfn.XLOOKUP(Q$1,phases[Phase],phases[Multiplier])))</f>
        <v/>
      </c>
      <c r="R75" s="12" t="str">
        <f>IF($L75="","",$O75*(1+_xlfn.XLOOKUP(R$1,phases[Phase],phases[Multiplier])))</f>
        <v/>
      </c>
      <c r="S75" s="12" t="str">
        <f>IF($L75="","",$O75*(1+_xlfn.XLOOKUP(S$1,phases[Phase],phases[Multiplier])))</f>
        <v/>
      </c>
    </row>
    <row r="76" spans="1:19" x14ac:dyDescent="0.5">
      <c r="A76" s="16" t="str">
        <f t="shared" si="7"/>
        <v/>
      </c>
      <c r="B76" s="10"/>
      <c r="C76" s="1" t="str">
        <f t="shared" ref="C76:C102" si="8">IF($B76="","",COUNTIFS(L:L,B76))</f>
        <v/>
      </c>
      <c r="D76" s="1" t="str" cm="1">
        <f t="array" ref="D76">IF(B76="","",COUNTA(_xlfn.UNIQUE(_xlfn._xlws.FILTER(N:N,L:L=B76))))</f>
        <v/>
      </c>
      <c r="E76" s="1" t="str" cm="1">
        <f t="array" ref="E76">IF(C76="","",SUM(_xlfn.UNIQUE(_xlfn._xlws.FILTER(O:O,(L:L=B76)*(K:K="fte")))))</f>
        <v/>
      </c>
      <c r="F76" s="40" t="str">
        <f>IF(B76="","",SUMIFS(enum!$T:$T,enum!$L:$L,$B76,enum!$G:$G,$B$2)/1000)</f>
        <v/>
      </c>
      <c r="G76" s="9" t="str">
        <f t="shared" si="5"/>
        <v/>
      </c>
      <c r="H76" s="9" t="str">
        <f t="shared" si="6"/>
        <v/>
      </c>
      <c r="I76" s="9" t="str">
        <f>IF(L76="","",IFERROR(_xlfn.XMATCH(N76,resources[Resource])&gt;0,FALSE))</f>
        <v/>
      </c>
      <c r="J76" s="9" t="str">
        <f>IF(M76="","",_xlfn.XLOOKUP(N76,resources[Resource],resources[expendType],""))</f>
        <v/>
      </c>
      <c r="K76" s="9" t="str">
        <f>IF(N76="","",_xlfn.XLOOKUP(N76,resources[Resource],resources[resourceType],""))</f>
        <v/>
      </c>
      <c r="M76" s="11"/>
      <c r="N76" s="11"/>
      <c r="P76" s="12" t="str">
        <f>IF($L76="","",$O76*(1+_xlfn.XLOOKUP(P$1,phases[Phase],phases[Multiplier])))</f>
        <v/>
      </c>
      <c r="Q76" s="12" t="str">
        <f>IF($L76="","",$O76*(1+_xlfn.XLOOKUP(Q$1,phases[Phase],phases[Multiplier])))</f>
        <v/>
      </c>
      <c r="R76" s="12" t="str">
        <f>IF($L76="","",$O76*(1+_xlfn.XLOOKUP(R$1,phases[Phase],phases[Multiplier])))</f>
        <v/>
      </c>
      <c r="S76" s="12" t="str">
        <f>IF($L76="","",$O76*(1+_xlfn.XLOOKUP(S$1,phases[Phase],phases[Multiplier])))</f>
        <v/>
      </c>
    </row>
    <row r="77" spans="1:19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IF(B77="","",COUNTA(_xlfn.UNIQUE(_xlfn._xlws.FILTER(N:N,L:L=B77))))</f>
        <v/>
      </c>
      <c r="E77" s="1" t="str" cm="1">
        <f t="array" ref="E77">IF(C77="","",SUM(_xlfn.UNIQUE(_xlfn._xlws.FILTER(O:O,(L:L=B77)*(K:K="fte")))))</f>
        <v/>
      </c>
      <c r="F77" s="40" t="str">
        <f>IF(B77="","",SUMIFS(enum!$T:$T,enum!$L:$L,$B77,enum!$G:$G,$B$2)/1000)</f>
        <v/>
      </c>
      <c r="G77" s="9" t="str">
        <f t="shared" si="5"/>
        <v/>
      </c>
      <c r="H77" s="9" t="str">
        <f t="shared" si="6"/>
        <v/>
      </c>
      <c r="I77" s="9" t="str">
        <f>IF(L77="","",IFERROR(_xlfn.XMATCH(N77,resources[Resource])&gt;0,FALSE))</f>
        <v/>
      </c>
      <c r="J77" s="9" t="str">
        <f>IF(M77="","",_xlfn.XLOOKUP(N77,resources[Resource],resources[expendType],""))</f>
        <v/>
      </c>
      <c r="K77" s="9" t="str">
        <f>IF(N77="","",_xlfn.XLOOKUP(N77,resources[Resource],resources[resourceType],""))</f>
        <v/>
      </c>
      <c r="M77" s="11"/>
      <c r="N77" s="11"/>
      <c r="P77" s="12" t="str">
        <f>IF($L77="","",$O77*(1+_xlfn.XLOOKUP(P$1,phases[Phase],phases[Multiplier])))</f>
        <v/>
      </c>
      <c r="Q77" s="12" t="str">
        <f>IF($L77="","",$O77*(1+_xlfn.XLOOKUP(Q$1,phases[Phase],phases[Multiplier])))</f>
        <v/>
      </c>
      <c r="R77" s="12" t="str">
        <f>IF($L77="","",$O77*(1+_xlfn.XLOOKUP(R$1,phases[Phase],phases[Multiplier])))</f>
        <v/>
      </c>
      <c r="S77" s="12" t="str">
        <f>IF($L77="","",$O77*(1+_xlfn.XLOOKUP(S$1,phases[Phase],phases[Multiplier])))</f>
        <v/>
      </c>
    </row>
    <row r="78" spans="1:19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IF(B78="","",COUNTA(_xlfn.UNIQUE(_xlfn._xlws.FILTER(N:N,L:L=B78))))</f>
        <v/>
      </c>
      <c r="E78" s="1" t="str" cm="1">
        <f t="array" ref="E78">IF(C78="","",SUM(_xlfn.UNIQUE(_xlfn._xlws.FILTER(O:O,(L:L=B78)*(K:K="fte")))))</f>
        <v/>
      </c>
      <c r="F78" s="40" t="str">
        <f>IF(B78="","",SUMIFS(enum!$T:$T,enum!$L:$L,$B78,enum!$G:$G,$B$2)/1000)</f>
        <v/>
      </c>
      <c r="G78" s="9" t="str">
        <f t="shared" si="5"/>
        <v/>
      </c>
      <c r="H78" s="9" t="str">
        <f t="shared" si="6"/>
        <v/>
      </c>
      <c r="I78" s="9" t="str">
        <f>IF(L78="","",IFERROR(_xlfn.XMATCH(N78,resources[Resource])&gt;0,FALSE))</f>
        <v/>
      </c>
      <c r="J78" s="9" t="str">
        <f>IF(M78="","",_xlfn.XLOOKUP(N78,resources[Resource],resources[expendType],""))</f>
        <v/>
      </c>
      <c r="K78" s="9" t="str">
        <f>IF(N78="","",_xlfn.XLOOKUP(N78,resources[Resource],resources[resourceType],""))</f>
        <v/>
      </c>
      <c r="M78" s="11"/>
      <c r="N78" s="11"/>
      <c r="P78" s="12" t="str">
        <f>IF($L78="","",$O78*(1+_xlfn.XLOOKUP(P$1,phases[Phase],phases[Multiplier])))</f>
        <v/>
      </c>
      <c r="Q78" s="12" t="str">
        <f>IF($L78="","",$O78*(1+_xlfn.XLOOKUP(Q$1,phases[Phase],phases[Multiplier])))</f>
        <v/>
      </c>
      <c r="R78" s="12" t="str">
        <f>IF($L78="","",$O78*(1+_xlfn.XLOOKUP(R$1,phases[Phase],phases[Multiplier])))</f>
        <v/>
      </c>
      <c r="S78" s="12" t="str">
        <f>IF($L78="","",$O78*(1+_xlfn.XLOOKUP(S$1,phases[Phase],phases[Multiplier])))</f>
        <v/>
      </c>
    </row>
    <row r="79" spans="1:19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IF(B79="","",COUNTA(_xlfn.UNIQUE(_xlfn._xlws.FILTER(N:N,L:L=B79))))</f>
        <v/>
      </c>
      <c r="E79" s="1" t="str" cm="1">
        <f t="array" ref="E79">IF(C79="","",SUM(_xlfn.UNIQUE(_xlfn._xlws.FILTER(O:O,(L:L=B79)*(K:K="fte")))))</f>
        <v/>
      </c>
      <c r="F79" s="40" t="str">
        <f>IF(B79="","",SUMIFS(enum!$T:$T,enum!$L:$L,$B79,enum!$G:$G,$B$2)/1000)</f>
        <v/>
      </c>
      <c r="G79" s="9" t="str">
        <f t="shared" si="5"/>
        <v/>
      </c>
      <c r="H79" s="9" t="str">
        <f t="shared" si="6"/>
        <v/>
      </c>
      <c r="I79" s="9" t="str">
        <f>IF(L79="","",IFERROR(_xlfn.XMATCH(N79,resources[Resource])&gt;0,FALSE))</f>
        <v/>
      </c>
      <c r="J79" s="9" t="str">
        <f>IF(M79="","",_xlfn.XLOOKUP(N79,resources[Resource],resources[expendType],""))</f>
        <v/>
      </c>
      <c r="K79" s="9" t="str">
        <f>IF(N79="","",_xlfn.XLOOKUP(N79,resources[Resource],resources[resourceType],""))</f>
        <v/>
      </c>
      <c r="M79" s="11"/>
      <c r="N79" s="11"/>
      <c r="P79" s="12" t="str">
        <f>IF($L79="","",$O79*(1+_xlfn.XLOOKUP(P$1,phases[Phase],phases[Multiplier])))</f>
        <v/>
      </c>
      <c r="Q79" s="12" t="str">
        <f>IF($L79="","",$O79*(1+_xlfn.XLOOKUP(Q$1,phases[Phase],phases[Multiplier])))</f>
        <v/>
      </c>
      <c r="R79" s="12" t="str">
        <f>IF($L79="","",$O79*(1+_xlfn.XLOOKUP(R$1,phases[Phase],phases[Multiplier])))</f>
        <v/>
      </c>
      <c r="S79" s="12" t="str">
        <f>IF($L79="","",$O79*(1+_xlfn.XLOOKUP(S$1,phases[Phase],phases[Multiplier])))</f>
        <v/>
      </c>
    </row>
    <row r="80" spans="1:19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IF(B80="","",COUNTA(_xlfn.UNIQUE(_xlfn._xlws.FILTER(N:N,L:L=B80))))</f>
        <v/>
      </c>
      <c r="E80" s="1" t="str" cm="1">
        <f t="array" ref="E80">IF(C80="","",SUM(_xlfn.UNIQUE(_xlfn._xlws.FILTER(O:O,(L:L=B80)*(K:K="fte")))))</f>
        <v/>
      </c>
      <c r="F80" s="40" t="str">
        <f>IF(B80="","",SUMIFS(enum!$T:$T,enum!$L:$L,$B80,enum!$G:$G,$B$2)/1000)</f>
        <v/>
      </c>
      <c r="G80" s="9" t="str">
        <f t="shared" si="5"/>
        <v/>
      </c>
      <c r="H80" s="9" t="str">
        <f t="shared" si="6"/>
        <v/>
      </c>
      <c r="I80" s="9" t="str">
        <f>IF(L80="","",IFERROR(_xlfn.XMATCH(N80,resources[Resource])&gt;0,FALSE))</f>
        <v/>
      </c>
      <c r="J80" s="9" t="str">
        <f>IF(M80="","",_xlfn.XLOOKUP(N80,resources[Resource],resources[expendType],""))</f>
        <v/>
      </c>
      <c r="K80" s="9" t="str">
        <f>IF(N80="","",_xlfn.XLOOKUP(N80,resources[Resource],resources[resourceType],""))</f>
        <v/>
      </c>
      <c r="M80" s="11"/>
      <c r="N80" s="11"/>
      <c r="P80" s="12" t="str">
        <f>IF($L80="","",$O80*(1+_xlfn.XLOOKUP(P$1,phases[Phase],phases[Multiplier])))</f>
        <v/>
      </c>
      <c r="Q80" s="12" t="str">
        <f>IF($L80="","",$O80*(1+_xlfn.XLOOKUP(Q$1,phases[Phase],phases[Multiplier])))</f>
        <v/>
      </c>
      <c r="R80" s="12" t="str">
        <f>IF($L80="","",$O80*(1+_xlfn.XLOOKUP(R$1,phases[Phase],phases[Multiplier])))</f>
        <v/>
      </c>
      <c r="S80" s="12" t="str">
        <f>IF($L80="","",$O80*(1+_xlfn.XLOOKUP(S$1,phases[Phase],phases[Multiplier])))</f>
        <v/>
      </c>
    </row>
    <row r="81" spans="1:19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IF(B81="","",COUNTA(_xlfn.UNIQUE(_xlfn._xlws.FILTER(N:N,L:L=B81))))</f>
        <v/>
      </c>
      <c r="E81" s="1" t="str" cm="1">
        <f t="array" ref="E81">IF(C81="","",SUM(_xlfn.UNIQUE(_xlfn._xlws.FILTER(O:O,(L:L=B81)*(K:K="fte")))))</f>
        <v/>
      </c>
      <c r="F81" s="40" t="str">
        <f>IF(B81="","",SUMIFS(enum!$T:$T,enum!$L:$L,$B81,enum!$G:$G,$B$2)/1000)</f>
        <v/>
      </c>
      <c r="G81" s="9" t="str">
        <f t="shared" si="5"/>
        <v/>
      </c>
      <c r="H81" s="9" t="str">
        <f t="shared" si="6"/>
        <v/>
      </c>
      <c r="I81" s="9" t="str">
        <f>IF(L81="","",IFERROR(_xlfn.XMATCH(N81,resources[Resource])&gt;0,FALSE))</f>
        <v/>
      </c>
      <c r="J81" s="9" t="str">
        <f>IF(M81="","",_xlfn.XLOOKUP(N81,resources[Resource],resources[expendType],""))</f>
        <v/>
      </c>
      <c r="K81" s="9" t="str">
        <f>IF(N81="","",_xlfn.XLOOKUP(N81,resources[Resource],resources[resourceType],""))</f>
        <v/>
      </c>
      <c r="M81" s="11"/>
      <c r="N81" s="11"/>
      <c r="P81" s="12" t="str">
        <f>IF($L81="","",$O81*(1+_xlfn.XLOOKUP(P$1,phases[Phase],phases[Multiplier])))</f>
        <v/>
      </c>
      <c r="Q81" s="12" t="str">
        <f>IF($L81="","",$O81*(1+_xlfn.XLOOKUP(Q$1,phases[Phase],phases[Multiplier])))</f>
        <v/>
      </c>
      <c r="R81" s="12" t="str">
        <f>IF($L81="","",$O81*(1+_xlfn.XLOOKUP(R$1,phases[Phase],phases[Multiplier])))</f>
        <v/>
      </c>
      <c r="S81" s="12" t="str">
        <f>IF($L81="","",$O81*(1+_xlfn.XLOOKUP(S$1,phases[Phase],phases[Multiplier])))</f>
        <v/>
      </c>
    </row>
    <row r="82" spans="1:19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IF(B82="","",COUNTA(_xlfn.UNIQUE(_xlfn._xlws.FILTER(N:N,L:L=B82))))</f>
        <v/>
      </c>
      <c r="E82" s="1" t="str" cm="1">
        <f t="array" ref="E82">IF(C82="","",SUM(_xlfn.UNIQUE(_xlfn._xlws.FILTER(O:O,(L:L=B82)*(K:K="fte")))))</f>
        <v/>
      </c>
      <c r="F82" s="40" t="str">
        <f>IF(B82="","",SUMIFS(enum!$T:$T,enum!$L:$L,$B82,enum!$G:$G,$B$2)/1000)</f>
        <v/>
      </c>
      <c r="G82" s="9" t="str">
        <f t="shared" si="5"/>
        <v/>
      </c>
      <c r="H82" s="9" t="str">
        <f t="shared" si="6"/>
        <v/>
      </c>
      <c r="I82" s="9" t="str">
        <f>IF(L82="","",IFERROR(_xlfn.XMATCH(N82,resources[Resource])&gt;0,FALSE))</f>
        <v/>
      </c>
      <c r="J82" s="9" t="str">
        <f>IF(M82="","",_xlfn.XLOOKUP(N82,resources[Resource],resources[expendType],""))</f>
        <v/>
      </c>
      <c r="K82" s="9" t="str">
        <f>IF(N82="","",_xlfn.XLOOKUP(N82,resources[Resource],resources[resourceType],""))</f>
        <v/>
      </c>
      <c r="M82" s="11"/>
      <c r="N82" s="11"/>
      <c r="P82" s="12" t="str">
        <f>IF($L82="","",$O82*(1+_xlfn.XLOOKUP(P$1,phases[Phase],phases[Multiplier])))</f>
        <v/>
      </c>
      <c r="Q82" s="12" t="str">
        <f>IF($L82="","",$O82*(1+_xlfn.XLOOKUP(Q$1,phases[Phase],phases[Multiplier])))</f>
        <v/>
      </c>
      <c r="R82" s="12" t="str">
        <f>IF($L82="","",$O82*(1+_xlfn.XLOOKUP(R$1,phases[Phase],phases[Multiplier])))</f>
        <v/>
      </c>
      <c r="S82" s="12" t="str">
        <f>IF($L82="","",$O82*(1+_xlfn.XLOOKUP(S$1,phases[Phase],phases[Multiplier])))</f>
        <v/>
      </c>
    </row>
    <row r="83" spans="1:19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IF(B83="","",COUNTA(_xlfn.UNIQUE(_xlfn._xlws.FILTER(N:N,L:L=B83))))</f>
        <v/>
      </c>
      <c r="E83" s="1" t="str" cm="1">
        <f t="array" ref="E83">IF(C83="","",SUM(_xlfn.UNIQUE(_xlfn._xlws.FILTER(O:O,(L:L=B83)*(K:K="fte")))))</f>
        <v/>
      </c>
      <c r="F83" s="40" t="str">
        <f>IF(B83="","",SUMIFS(enum!$T:$T,enum!$L:$L,$B83,enum!$G:$G,$B$2)/1000)</f>
        <v/>
      </c>
      <c r="G83" s="9" t="str">
        <f t="shared" si="5"/>
        <v/>
      </c>
      <c r="H83" s="9" t="str">
        <f t="shared" si="6"/>
        <v/>
      </c>
      <c r="I83" s="9" t="str">
        <f>IF(L83="","",IFERROR(_xlfn.XMATCH(N83,resources[Resource])&gt;0,FALSE))</f>
        <v/>
      </c>
      <c r="J83" s="9" t="str">
        <f>IF(M83="","",_xlfn.XLOOKUP(N83,resources[Resource],resources[expendType],""))</f>
        <v/>
      </c>
      <c r="K83" s="9" t="str">
        <f>IF(N83="","",_xlfn.XLOOKUP(N83,resources[Resource],resources[resourceType],""))</f>
        <v/>
      </c>
      <c r="M83" s="11"/>
      <c r="N83" s="11"/>
      <c r="P83" s="12" t="str">
        <f>IF($L83="","",$O83*(1+_xlfn.XLOOKUP(P$1,phases[Phase],phases[Multiplier])))</f>
        <v/>
      </c>
      <c r="Q83" s="12" t="str">
        <f>IF($L83="","",$O83*(1+_xlfn.XLOOKUP(Q$1,phases[Phase],phases[Multiplier])))</f>
        <v/>
      </c>
      <c r="R83" s="12" t="str">
        <f>IF($L83="","",$O83*(1+_xlfn.XLOOKUP(R$1,phases[Phase],phases[Multiplier])))</f>
        <v/>
      </c>
      <c r="S83" s="12" t="str">
        <f>IF($L83="","",$O83*(1+_xlfn.XLOOKUP(S$1,phases[Phase],phases[Multiplier])))</f>
        <v/>
      </c>
    </row>
    <row r="84" spans="1:19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IF(B84="","",COUNTA(_xlfn.UNIQUE(_xlfn._xlws.FILTER(N:N,L:L=B84))))</f>
        <v/>
      </c>
      <c r="E84" s="1" t="str" cm="1">
        <f t="array" ref="E84">IF(C84="","",SUM(_xlfn.UNIQUE(_xlfn._xlws.FILTER(O:O,(L:L=B84)*(K:K="fte")))))</f>
        <v/>
      </c>
      <c r="F84" s="40" t="str">
        <f>IF(B84="","",SUMIFS(enum!$T:$T,enum!$L:$L,$B84,enum!$G:$G,$B$2)/1000)</f>
        <v/>
      </c>
      <c r="G84" s="9" t="str">
        <f t="shared" si="5"/>
        <v/>
      </c>
      <c r="H84" s="9" t="str">
        <f t="shared" si="6"/>
        <v/>
      </c>
      <c r="I84" s="9" t="str">
        <f>IF(L84="","",IFERROR(_xlfn.XMATCH(N84,resources[Resource])&gt;0,FALSE))</f>
        <v/>
      </c>
      <c r="J84" s="9" t="str">
        <f>IF(M84="","",_xlfn.XLOOKUP(N84,resources[Resource],resources[expendType],""))</f>
        <v/>
      </c>
      <c r="K84" s="9" t="str">
        <f>IF(N84="","",_xlfn.XLOOKUP(N84,resources[Resource],resources[resourceType],""))</f>
        <v/>
      </c>
      <c r="M84" s="11"/>
      <c r="N84" s="11"/>
      <c r="P84" s="12" t="str">
        <f>IF($L84="","",$O84*(1+_xlfn.XLOOKUP(P$1,phases[Phase],phases[Multiplier])))</f>
        <v/>
      </c>
      <c r="Q84" s="12" t="str">
        <f>IF($L84="","",$O84*(1+_xlfn.XLOOKUP(Q$1,phases[Phase],phases[Multiplier])))</f>
        <v/>
      </c>
      <c r="R84" s="12" t="str">
        <f>IF($L84="","",$O84*(1+_xlfn.XLOOKUP(R$1,phases[Phase],phases[Multiplier])))</f>
        <v/>
      </c>
      <c r="S84" s="12" t="str">
        <f>IF($L84="","",$O84*(1+_xlfn.XLOOKUP(S$1,phases[Phase],phases[Multiplier])))</f>
        <v/>
      </c>
    </row>
    <row r="85" spans="1:19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IF(B85="","",COUNTA(_xlfn.UNIQUE(_xlfn._xlws.FILTER(N:N,L:L=B85))))</f>
        <v/>
      </c>
      <c r="E85" s="1" t="str" cm="1">
        <f t="array" ref="E85">IF(C85="","",SUM(_xlfn.UNIQUE(_xlfn._xlws.FILTER(O:O,(L:L=B85)*(K:K="fte")))))</f>
        <v/>
      </c>
      <c r="F85" s="40" t="str">
        <f>IF(B85="","",SUMIFS(enum!$T:$T,enum!$L:$L,$B85,enum!$G:$G,$B$2)/1000)</f>
        <v/>
      </c>
      <c r="G85" s="9" t="str">
        <f t="shared" si="5"/>
        <v/>
      </c>
      <c r="H85" s="9" t="str">
        <f t="shared" si="6"/>
        <v/>
      </c>
      <c r="I85" s="9" t="str">
        <f>IF(L85="","",IFERROR(_xlfn.XMATCH(N85,resources[Resource])&gt;0,FALSE))</f>
        <v/>
      </c>
      <c r="J85" s="9" t="str">
        <f>IF(M85="","",_xlfn.XLOOKUP(N85,resources[Resource],resources[expendType],""))</f>
        <v/>
      </c>
      <c r="K85" s="9" t="str">
        <f>IF(N85="","",_xlfn.XLOOKUP(N85,resources[Resource],resources[resourceType],""))</f>
        <v/>
      </c>
      <c r="M85" s="11"/>
      <c r="N85" s="11"/>
      <c r="P85" s="12" t="str">
        <f>IF($L85="","",$O85*(1+_xlfn.XLOOKUP(P$1,phases[Phase],phases[Multiplier])))</f>
        <v/>
      </c>
      <c r="Q85" s="12" t="str">
        <f>IF($L85="","",$O85*(1+_xlfn.XLOOKUP(Q$1,phases[Phase],phases[Multiplier])))</f>
        <v/>
      </c>
      <c r="R85" s="12" t="str">
        <f>IF($L85="","",$O85*(1+_xlfn.XLOOKUP(R$1,phases[Phase],phases[Multiplier])))</f>
        <v/>
      </c>
      <c r="S85" s="12" t="str">
        <f>IF($L85="","",$O85*(1+_xlfn.XLOOKUP(S$1,phases[Phase],phases[Multiplier])))</f>
        <v/>
      </c>
    </row>
    <row r="86" spans="1:19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IF(B86="","",COUNTA(_xlfn.UNIQUE(_xlfn._xlws.FILTER(N:N,L:L=B86))))</f>
        <v/>
      </c>
      <c r="E86" s="1" t="str" cm="1">
        <f t="array" ref="E86">IF(C86="","",SUM(_xlfn.UNIQUE(_xlfn._xlws.FILTER(O:O,(L:L=B86)*(K:K="fte")))))</f>
        <v/>
      </c>
      <c r="F86" s="40" t="str">
        <f>IF(B86="","",SUMIFS(enum!$T:$T,enum!$L:$L,$B86,enum!$G:$G,$B$2)/1000)</f>
        <v/>
      </c>
      <c r="G86" s="9" t="str">
        <f t="shared" si="5"/>
        <v/>
      </c>
      <c r="H86" s="9" t="str">
        <f t="shared" si="6"/>
        <v/>
      </c>
      <c r="I86" s="9" t="str">
        <f>IF(L86="","",IFERROR(_xlfn.XMATCH(N86,resources[Resource])&gt;0,FALSE))</f>
        <v/>
      </c>
      <c r="J86" s="9" t="str">
        <f>IF(M86="","",_xlfn.XLOOKUP(N86,resources[Resource],resources[expendType],""))</f>
        <v/>
      </c>
      <c r="K86" s="9" t="str">
        <f>IF(N86="","",_xlfn.XLOOKUP(N86,resources[Resource],resources[resourceType],""))</f>
        <v/>
      </c>
      <c r="M86" s="11"/>
      <c r="N86" s="11"/>
      <c r="P86" s="12" t="str">
        <f>IF($L86="","",$O86*(1+_xlfn.XLOOKUP(P$1,phases[Phase],phases[Multiplier])))</f>
        <v/>
      </c>
      <c r="Q86" s="12" t="str">
        <f>IF($L86="","",$O86*(1+_xlfn.XLOOKUP(Q$1,phases[Phase],phases[Multiplier])))</f>
        <v/>
      </c>
      <c r="R86" s="12" t="str">
        <f>IF($L86="","",$O86*(1+_xlfn.XLOOKUP(R$1,phases[Phase],phases[Multiplier])))</f>
        <v/>
      </c>
      <c r="S86" s="12" t="str">
        <f>IF($L86="","",$O86*(1+_xlfn.XLOOKUP(S$1,phases[Phase],phases[Multiplier])))</f>
        <v/>
      </c>
    </row>
    <row r="87" spans="1:19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IF(B87="","",COUNTA(_xlfn.UNIQUE(_xlfn._xlws.FILTER(N:N,L:L=B87))))</f>
        <v/>
      </c>
      <c r="E87" s="1" t="str" cm="1">
        <f t="array" ref="E87">IF(C87="","",SUM(_xlfn.UNIQUE(_xlfn._xlws.FILTER(O:O,(L:L=B87)*(K:K="fte")))))</f>
        <v/>
      </c>
      <c r="F87" s="40" t="str">
        <f>IF(B87="","",SUMIFS(enum!$T:$T,enum!$L:$L,$B87,enum!$G:$G,$B$2)/1000)</f>
        <v/>
      </c>
      <c r="G87" s="9" t="str">
        <f t="shared" si="5"/>
        <v/>
      </c>
      <c r="H87" s="9" t="str">
        <f t="shared" si="6"/>
        <v/>
      </c>
      <c r="I87" s="9" t="str">
        <f>IF(L87="","",IFERROR(_xlfn.XMATCH(N87,resources[Resource])&gt;0,FALSE))</f>
        <v/>
      </c>
      <c r="J87" s="9" t="str">
        <f>IF(M87="","",_xlfn.XLOOKUP(N87,resources[Resource],resources[expendType],""))</f>
        <v/>
      </c>
      <c r="K87" s="9" t="str">
        <f>IF(N87="","",_xlfn.XLOOKUP(N87,resources[Resource],resources[resourceType],""))</f>
        <v/>
      </c>
      <c r="M87" s="11"/>
      <c r="N87" s="11"/>
      <c r="P87" s="12" t="str">
        <f>IF($L87="","",$O87*(1+_xlfn.XLOOKUP(P$1,phases[Phase],phases[Multiplier])))</f>
        <v/>
      </c>
      <c r="Q87" s="12" t="str">
        <f>IF($L87="","",$O87*(1+_xlfn.XLOOKUP(Q$1,phases[Phase],phases[Multiplier])))</f>
        <v/>
      </c>
      <c r="R87" s="12" t="str">
        <f>IF($L87="","",$O87*(1+_xlfn.XLOOKUP(R$1,phases[Phase],phases[Multiplier])))</f>
        <v/>
      </c>
      <c r="S87" s="12" t="str">
        <f>IF($L87="","",$O87*(1+_xlfn.XLOOKUP(S$1,phases[Phase],phases[Multiplier])))</f>
        <v/>
      </c>
    </row>
    <row r="88" spans="1:19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IF(B88="","",COUNTA(_xlfn.UNIQUE(_xlfn._xlws.FILTER(N:N,L:L=B88))))</f>
        <v/>
      </c>
      <c r="E88" s="1" t="str" cm="1">
        <f t="array" ref="E88">IF(C88="","",SUM(_xlfn.UNIQUE(_xlfn._xlws.FILTER(O:O,(L:L=B88)*(K:K="fte")))))</f>
        <v/>
      </c>
      <c r="F88" s="40" t="str">
        <f>IF(B88="","",SUMIFS(enum!$T:$T,enum!$L:$L,$B88,enum!$G:$G,$B$2)/1000)</f>
        <v/>
      </c>
      <c r="G88" s="9" t="str">
        <f t="shared" si="5"/>
        <v/>
      </c>
      <c r="H88" s="9" t="str">
        <f t="shared" si="6"/>
        <v/>
      </c>
      <c r="I88" s="9" t="str">
        <f>IF(L88="","",IFERROR(_xlfn.XMATCH(N88,resources[Resource])&gt;0,FALSE))</f>
        <v/>
      </c>
      <c r="J88" s="9" t="str">
        <f>IF(M88="","",_xlfn.XLOOKUP(N88,resources[Resource],resources[expendType],""))</f>
        <v/>
      </c>
      <c r="K88" s="9" t="str">
        <f>IF(N88="","",_xlfn.XLOOKUP(N88,resources[Resource],resources[resourceType],""))</f>
        <v/>
      </c>
      <c r="M88" s="11"/>
      <c r="N88" s="11"/>
      <c r="P88" s="12" t="str">
        <f>IF($L88="","",$O88*(1+_xlfn.XLOOKUP(P$1,phases[Phase],phases[Multiplier])))</f>
        <v/>
      </c>
      <c r="Q88" s="12" t="str">
        <f>IF($L88="","",$O88*(1+_xlfn.XLOOKUP(Q$1,phases[Phase],phases[Multiplier])))</f>
        <v/>
      </c>
      <c r="R88" s="12" t="str">
        <f>IF($L88="","",$O88*(1+_xlfn.XLOOKUP(R$1,phases[Phase],phases[Multiplier])))</f>
        <v/>
      </c>
      <c r="S88" s="12" t="str">
        <f>IF($L88="","",$O88*(1+_xlfn.XLOOKUP(S$1,phases[Phase],phases[Multiplier])))</f>
        <v/>
      </c>
    </row>
    <row r="89" spans="1:19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IF(B89="","",COUNTA(_xlfn.UNIQUE(_xlfn._xlws.FILTER(N:N,L:L=B89))))</f>
        <v/>
      </c>
      <c r="E89" s="1" t="str" cm="1">
        <f t="array" ref="E89">IF(C89="","",SUM(_xlfn.UNIQUE(_xlfn._xlws.FILTER(O:O,(L:L=B89)*(K:K="fte")))))</f>
        <v/>
      </c>
      <c r="F89" s="40" t="str">
        <f>IF(B89="","",SUMIFS(enum!$T:$T,enum!$L:$L,$B89,enum!$G:$G,$B$2)/1000)</f>
        <v/>
      </c>
      <c r="G89" s="9" t="str">
        <f t="shared" si="5"/>
        <v/>
      </c>
      <c r="H89" s="9" t="str">
        <f t="shared" si="6"/>
        <v/>
      </c>
      <c r="I89" s="9" t="str">
        <f>IF(L89="","",IFERROR(_xlfn.XMATCH(N89,resources[Resource])&gt;0,FALSE))</f>
        <v/>
      </c>
      <c r="J89" s="9" t="str">
        <f>IF(M89="","",_xlfn.XLOOKUP(N89,resources[Resource],resources[expendType],""))</f>
        <v/>
      </c>
      <c r="K89" s="9" t="str">
        <f>IF(N89="","",_xlfn.XLOOKUP(N89,resources[Resource],resources[resourceType],""))</f>
        <v/>
      </c>
      <c r="M89" s="11"/>
      <c r="N89" s="11"/>
      <c r="P89" s="12" t="str">
        <f>IF($L89="","",$O89*(1+_xlfn.XLOOKUP(P$1,phases[Phase],phases[Multiplier])))</f>
        <v/>
      </c>
      <c r="Q89" s="12" t="str">
        <f>IF($L89="","",$O89*(1+_xlfn.XLOOKUP(Q$1,phases[Phase],phases[Multiplier])))</f>
        <v/>
      </c>
      <c r="R89" s="12" t="str">
        <f>IF($L89="","",$O89*(1+_xlfn.XLOOKUP(R$1,phases[Phase],phases[Multiplier])))</f>
        <v/>
      </c>
      <c r="S89" s="12" t="str">
        <f>IF($L89="","",$O89*(1+_xlfn.XLOOKUP(S$1,phases[Phase],phases[Multiplier])))</f>
        <v/>
      </c>
    </row>
    <row r="90" spans="1:19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IF(B90="","",COUNTA(_xlfn.UNIQUE(_xlfn._xlws.FILTER(N:N,L:L=B90))))</f>
        <v/>
      </c>
      <c r="E90" s="1" t="str" cm="1">
        <f t="array" ref="E90">IF(C90="","",SUM(_xlfn.UNIQUE(_xlfn._xlws.FILTER(O:O,(L:L=B90)*(K:K="fte")))))</f>
        <v/>
      </c>
      <c r="F90" s="40" t="str">
        <f>IF(B90="","",SUMIFS(enum!$T:$T,enum!$L:$L,$B90,enum!$G:$G,$B$2)/1000)</f>
        <v/>
      </c>
      <c r="G90" s="9" t="str">
        <f t="shared" si="5"/>
        <v/>
      </c>
      <c r="H90" s="9" t="str">
        <f t="shared" si="6"/>
        <v/>
      </c>
      <c r="I90" s="9" t="str">
        <f>IF(L90="","",IFERROR(_xlfn.XMATCH(N90,resources[Resource])&gt;0,FALSE))</f>
        <v/>
      </c>
      <c r="J90" s="9" t="str">
        <f>IF(M90="","",_xlfn.XLOOKUP(N90,resources[Resource],resources[expendType],""))</f>
        <v/>
      </c>
      <c r="K90" s="9" t="str">
        <f>IF(N90="","",_xlfn.XLOOKUP(N90,resources[Resource],resources[resourceType],""))</f>
        <v/>
      </c>
      <c r="M90" s="11"/>
      <c r="N90" s="11"/>
      <c r="P90" s="12" t="str">
        <f>IF($L90="","",$O90*(1+_xlfn.XLOOKUP(P$1,phases[Phase],phases[Multiplier])))</f>
        <v/>
      </c>
      <c r="Q90" s="12" t="str">
        <f>IF($L90="","",$O90*(1+_xlfn.XLOOKUP(Q$1,phases[Phase],phases[Multiplier])))</f>
        <v/>
      </c>
      <c r="R90" s="12" t="str">
        <f>IF($L90="","",$O90*(1+_xlfn.XLOOKUP(R$1,phases[Phase],phases[Multiplier])))</f>
        <v/>
      </c>
      <c r="S90" s="12" t="str">
        <f>IF($L90="","",$O90*(1+_xlfn.XLOOKUP(S$1,phases[Phase],phases[Multiplier])))</f>
        <v/>
      </c>
    </row>
    <row r="91" spans="1:19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IF(B91="","",COUNTA(_xlfn.UNIQUE(_xlfn._xlws.FILTER(N:N,L:L=B91))))</f>
        <v/>
      </c>
      <c r="E91" s="1" t="str" cm="1">
        <f t="array" ref="E91">IF(C91="","",SUM(_xlfn.UNIQUE(_xlfn._xlws.FILTER(O:O,(L:L=B91)*(K:K="fte")))))</f>
        <v/>
      </c>
      <c r="F91" s="40" t="str">
        <f>IF(B91="","",SUMIFS(enum!$T:$T,enum!$L:$L,$B91,enum!$G:$G,$B$2)/1000)</f>
        <v/>
      </c>
      <c r="G91" s="9" t="str">
        <f t="shared" si="5"/>
        <v/>
      </c>
      <c r="H91" s="9" t="str">
        <f t="shared" si="6"/>
        <v/>
      </c>
      <c r="I91" s="9" t="str">
        <f>IF(L91="","",IFERROR(_xlfn.XMATCH(N91,resources[Resource])&gt;0,FALSE))</f>
        <v/>
      </c>
      <c r="J91" s="9" t="str">
        <f>IF(M91="","",_xlfn.XLOOKUP(N91,resources[Resource],resources[expendType],""))</f>
        <v/>
      </c>
      <c r="K91" s="9" t="str">
        <f>IF(N91="","",_xlfn.XLOOKUP(N91,resources[Resource],resources[resourceType],""))</f>
        <v/>
      </c>
      <c r="M91" s="11"/>
      <c r="N91" s="11"/>
      <c r="P91" s="12" t="str">
        <f>IF($L91="","",$O91*(1+_xlfn.XLOOKUP(P$1,phases[Phase],phases[Multiplier])))</f>
        <v/>
      </c>
      <c r="Q91" s="12" t="str">
        <f>IF($L91="","",$O91*(1+_xlfn.XLOOKUP(Q$1,phases[Phase],phases[Multiplier])))</f>
        <v/>
      </c>
      <c r="R91" s="12" t="str">
        <f>IF($L91="","",$O91*(1+_xlfn.XLOOKUP(R$1,phases[Phase],phases[Multiplier])))</f>
        <v/>
      </c>
      <c r="S91" s="12" t="str">
        <f>IF($L91="","",$O91*(1+_xlfn.XLOOKUP(S$1,phases[Phase],phases[Multiplier])))</f>
        <v/>
      </c>
    </row>
    <row r="92" spans="1:19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IF(B92="","",COUNTA(_xlfn.UNIQUE(_xlfn._xlws.FILTER(N:N,L:L=B92))))</f>
        <v/>
      </c>
      <c r="E92" s="1" t="str" cm="1">
        <f t="array" ref="E92">IF(C92="","",SUM(_xlfn.UNIQUE(_xlfn._xlws.FILTER(O:O,(L:L=B92)*(K:K="fte")))))</f>
        <v/>
      </c>
      <c r="F92" s="40" t="str">
        <f>IF(B92="","",SUMIFS(enum!$T:$T,enum!$L:$L,$B92,enum!$G:$G,$B$2)/1000)</f>
        <v/>
      </c>
      <c r="G92" s="9" t="str">
        <f t="shared" si="5"/>
        <v/>
      </c>
      <c r="H92" s="9" t="str">
        <f t="shared" si="6"/>
        <v/>
      </c>
      <c r="I92" s="9" t="str">
        <f>IF(L92="","",IFERROR(_xlfn.XMATCH(N92,resources[Resource])&gt;0,FALSE))</f>
        <v/>
      </c>
      <c r="J92" s="9" t="str">
        <f>IF(M92="","",_xlfn.XLOOKUP(N92,resources[Resource],resources[expendType],""))</f>
        <v/>
      </c>
      <c r="K92" s="9" t="str">
        <f>IF(N92="","",_xlfn.XLOOKUP(N92,resources[Resource],resources[resourceType],""))</f>
        <v/>
      </c>
      <c r="M92" s="11"/>
      <c r="N92" s="11"/>
      <c r="P92" s="12" t="str">
        <f>IF($L92="","",$O92*(1+_xlfn.XLOOKUP(P$1,phases[Phase],phases[Multiplier])))</f>
        <v/>
      </c>
      <c r="Q92" s="12" t="str">
        <f>IF($L92="","",$O92*(1+_xlfn.XLOOKUP(Q$1,phases[Phase],phases[Multiplier])))</f>
        <v/>
      </c>
      <c r="R92" s="12" t="str">
        <f>IF($L92="","",$O92*(1+_xlfn.XLOOKUP(R$1,phases[Phase],phases[Multiplier])))</f>
        <v/>
      </c>
      <c r="S92" s="12" t="str">
        <f>IF($L92="","",$O92*(1+_xlfn.XLOOKUP(S$1,phases[Phase],phases[Multiplier])))</f>
        <v/>
      </c>
    </row>
    <row r="93" spans="1:19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IF(B93="","",COUNTA(_xlfn.UNIQUE(_xlfn._xlws.FILTER(N:N,L:L=B93))))</f>
        <v/>
      </c>
      <c r="E93" s="1" t="str" cm="1">
        <f t="array" ref="E93">IF(C93="","",SUM(_xlfn.UNIQUE(_xlfn._xlws.FILTER(O:O,(L:L=B93)*(K:K="fte")))))</f>
        <v/>
      </c>
      <c r="F93" s="40" t="str">
        <f>IF(B93="","",SUMIFS(enum!$T:$T,enum!$L:$L,$B93,enum!$G:$G,$B$2)/1000)</f>
        <v/>
      </c>
      <c r="G93" s="9" t="str">
        <f t="shared" si="5"/>
        <v/>
      </c>
      <c r="H93" s="9" t="str">
        <f t="shared" si="6"/>
        <v/>
      </c>
      <c r="I93" s="9" t="str">
        <f>IF(L93="","",IFERROR(_xlfn.XMATCH(N93,resources[Resource])&gt;0,FALSE))</f>
        <v/>
      </c>
      <c r="J93" s="9" t="str">
        <f>IF(M93="","",_xlfn.XLOOKUP(N93,resources[Resource],resources[expendType],""))</f>
        <v/>
      </c>
      <c r="K93" s="9" t="str">
        <f>IF(N93="","",_xlfn.XLOOKUP(N93,resources[Resource],resources[resourceType],""))</f>
        <v/>
      </c>
      <c r="M93" s="11"/>
      <c r="N93" s="11"/>
      <c r="P93" s="12" t="str">
        <f>IF($L93="","",$O93*(1+_xlfn.XLOOKUP(P$1,phases[Phase],phases[Multiplier])))</f>
        <v/>
      </c>
      <c r="Q93" s="12" t="str">
        <f>IF($L93="","",$O93*(1+_xlfn.XLOOKUP(Q$1,phases[Phase],phases[Multiplier])))</f>
        <v/>
      </c>
      <c r="R93" s="12" t="str">
        <f>IF($L93="","",$O93*(1+_xlfn.XLOOKUP(R$1,phases[Phase],phases[Multiplier])))</f>
        <v/>
      </c>
      <c r="S93" s="12" t="str">
        <f>IF($L93="","",$O93*(1+_xlfn.XLOOKUP(S$1,phases[Phase],phases[Multiplier])))</f>
        <v/>
      </c>
    </row>
    <row r="94" spans="1:19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IF(B94="","",COUNTA(_xlfn.UNIQUE(_xlfn._xlws.FILTER(N:N,L:L=B94))))</f>
        <v/>
      </c>
      <c r="E94" s="1" t="str" cm="1">
        <f t="array" ref="E94">IF(C94="","",SUM(_xlfn.UNIQUE(_xlfn._xlws.FILTER(O:O,(L:L=B94)*(K:K="fte")))))</f>
        <v/>
      </c>
      <c r="F94" s="40" t="str">
        <f>IF(B94="","",SUMIFS(enum!$T:$T,enum!$L:$L,$B94,enum!$G:$G,$B$2)/1000)</f>
        <v/>
      </c>
      <c r="G94" s="9" t="str">
        <f t="shared" si="5"/>
        <v/>
      </c>
      <c r="H94" s="9" t="str">
        <f t="shared" si="6"/>
        <v/>
      </c>
      <c r="I94" s="9" t="str">
        <f>IF(L94="","",IFERROR(_xlfn.XMATCH(N94,resources[Resource])&gt;0,FALSE))</f>
        <v/>
      </c>
      <c r="J94" s="9" t="str">
        <f>IF(M94="","",_xlfn.XLOOKUP(N94,resources[Resource],resources[expendType],""))</f>
        <v/>
      </c>
      <c r="K94" s="9" t="str">
        <f>IF(N94="","",_xlfn.XLOOKUP(N94,resources[Resource],resources[resourceType],""))</f>
        <v/>
      </c>
      <c r="M94" s="11"/>
      <c r="N94" s="11"/>
      <c r="P94" s="12" t="str">
        <f>IF($L94="","",$O94*(1+_xlfn.XLOOKUP(P$1,phases[Phase],phases[Multiplier])))</f>
        <v/>
      </c>
      <c r="Q94" s="12" t="str">
        <f>IF($L94="","",$O94*(1+_xlfn.XLOOKUP(Q$1,phases[Phase],phases[Multiplier])))</f>
        <v/>
      </c>
      <c r="R94" s="12" t="str">
        <f>IF($L94="","",$O94*(1+_xlfn.XLOOKUP(R$1,phases[Phase],phases[Multiplier])))</f>
        <v/>
      </c>
      <c r="S94" s="12" t="str">
        <f>IF($L94="","",$O94*(1+_xlfn.XLOOKUP(S$1,phases[Phase],phases[Multiplier])))</f>
        <v/>
      </c>
    </row>
    <row r="95" spans="1:19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IF(B95="","",COUNTA(_xlfn.UNIQUE(_xlfn._xlws.FILTER(N:N,L:L=B95))))</f>
        <v/>
      </c>
      <c r="E95" s="1" t="str" cm="1">
        <f t="array" ref="E95">IF(C95="","",SUM(_xlfn.UNIQUE(_xlfn._xlws.FILTER(O:O,(L:L=B95)*(K:K="fte")))))</f>
        <v/>
      </c>
      <c r="F95" s="40" t="str">
        <f>IF(B95="","",SUMIFS(enum!$T:$T,enum!$L:$L,$B95,enum!$G:$G,$B$2)/1000)</f>
        <v/>
      </c>
      <c r="G95" s="9" t="str">
        <f t="shared" si="5"/>
        <v/>
      </c>
      <c r="H95" s="9" t="str">
        <f t="shared" si="6"/>
        <v/>
      </c>
      <c r="I95" s="9" t="str">
        <f>IF(L95="","",IFERROR(_xlfn.XMATCH(N95,resources[Resource])&gt;0,FALSE))</f>
        <v/>
      </c>
      <c r="J95" s="9" t="str">
        <f>IF(M95="","",_xlfn.XLOOKUP(N95,resources[Resource],resources[expendType],""))</f>
        <v/>
      </c>
      <c r="K95" s="9" t="str">
        <f>IF(N95="","",_xlfn.XLOOKUP(N95,resources[Resource],resources[resourceType],""))</f>
        <v/>
      </c>
      <c r="M95" s="11"/>
      <c r="N95" s="11"/>
      <c r="P95" s="12" t="str">
        <f>IF($L95="","",$O95*(1+_xlfn.XLOOKUP(P$1,phases[Phase],phases[Multiplier])))</f>
        <v/>
      </c>
      <c r="Q95" s="12" t="str">
        <f>IF($L95="","",$O95*(1+_xlfn.XLOOKUP(Q$1,phases[Phase],phases[Multiplier])))</f>
        <v/>
      </c>
      <c r="R95" s="12" t="str">
        <f>IF($L95="","",$O95*(1+_xlfn.XLOOKUP(R$1,phases[Phase],phases[Multiplier])))</f>
        <v/>
      </c>
      <c r="S95" s="12" t="str">
        <f>IF($L95="","",$O95*(1+_xlfn.XLOOKUP(S$1,phases[Phase],phases[Multiplier])))</f>
        <v/>
      </c>
    </row>
    <row r="96" spans="1:19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IF(B96="","",COUNTA(_xlfn.UNIQUE(_xlfn._xlws.FILTER(N:N,L:L=B96))))</f>
        <v/>
      </c>
      <c r="E96" s="1" t="str" cm="1">
        <f t="array" ref="E96">IF(C96="","",SUM(_xlfn.UNIQUE(_xlfn._xlws.FILTER(O:O,(L:L=B96)*(K:K="fte")))))</f>
        <v/>
      </c>
      <c r="F96" s="40" t="str">
        <f>IF(B96="","",SUMIFS(enum!$T:$T,enum!$L:$L,$B96,enum!$G:$G,$B$2)/1000)</f>
        <v/>
      </c>
      <c r="G96" s="9" t="str">
        <f t="shared" si="5"/>
        <v/>
      </c>
      <c r="H96" s="9" t="str">
        <f t="shared" si="6"/>
        <v/>
      </c>
      <c r="I96" s="9" t="str">
        <f>IF(L96="","",IFERROR(_xlfn.XMATCH(N96,resources[Resource])&gt;0,FALSE))</f>
        <v/>
      </c>
      <c r="J96" s="9" t="str">
        <f>IF(M96="","",_xlfn.XLOOKUP(N96,resources[Resource],resources[expendType],""))</f>
        <v/>
      </c>
      <c r="K96" s="9" t="str">
        <f>IF(N96="","",_xlfn.XLOOKUP(N96,resources[Resource],resources[resourceType],""))</f>
        <v/>
      </c>
      <c r="M96" s="11"/>
      <c r="N96" s="11"/>
      <c r="P96" s="12" t="str">
        <f>IF($L96="","",$O96*(1+_xlfn.XLOOKUP(P$1,phases[Phase],phases[Multiplier])))</f>
        <v/>
      </c>
      <c r="Q96" s="12" t="str">
        <f>IF($L96="","",$O96*(1+_xlfn.XLOOKUP(Q$1,phases[Phase],phases[Multiplier])))</f>
        <v/>
      </c>
      <c r="R96" s="12" t="str">
        <f>IF($L96="","",$O96*(1+_xlfn.XLOOKUP(R$1,phases[Phase],phases[Multiplier])))</f>
        <v/>
      </c>
      <c r="S96" s="12" t="str">
        <f>IF($L96="","",$O96*(1+_xlfn.XLOOKUP(S$1,phases[Phase],phases[Multiplier])))</f>
        <v/>
      </c>
    </row>
    <row r="97" spans="1:19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IF(B97="","",COUNTA(_xlfn.UNIQUE(_xlfn._xlws.FILTER(N:N,L:L=B97))))</f>
        <v/>
      </c>
      <c r="E97" s="1" t="str" cm="1">
        <f t="array" ref="E97">IF(C97="","",SUM(_xlfn.UNIQUE(_xlfn._xlws.FILTER(O:O,(L:L=B97)*(K:K="fte")))))</f>
        <v/>
      </c>
      <c r="F97" s="40" t="str">
        <f>IF(B97="","",SUMIFS(enum!$T:$T,enum!$L:$L,$B97,enum!$G:$G,$B$2)/1000)</f>
        <v/>
      </c>
      <c r="G97" s="9" t="str">
        <f t="shared" si="5"/>
        <v/>
      </c>
      <c r="H97" s="9" t="str">
        <f t="shared" si="6"/>
        <v/>
      </c>
      <c r="I97" s="9" t="str">
        <f>IF(L97="","",IFERROR(_xlfn.XMATCH(N97,resources[Resource])&gt;0,FALSE))</f>
        <v/>
      </c>
      <c r="J97" s="9" t="str">
        <f>IF(M97="","",_xlfn.XLOOKUP(N97,resources[Resource],resources[expendType],""))</f>
        <v/>
      </c>
      <c r="K97" s="9" t="str">
        <f>IF(N97="","",_xlfn.XLOOKUP(N97,resources[Resource],resources[resourceType],""))</f>
        <v/>
      </c>
      <c r="M97" s="11"/>
      <c r="N97" s="11"/>
      <c r="P97" s="12" t="str">
        <f>IF($L97="","",$O97*(1+_xlfn.XLOOKUP(P$1,phases[Phase],phases[Multiplier])))</f>
        <v/>
      </c>
      <c r="Q97" s="12" t="str">
        <f>IF($L97="","",$O97*(1+_xlfn.XLOOKUP(Q$1,phases[Phase],phases[Multiplier])))</f>
        <v/>
      </c>
      <c r="R97" s="12" t="str">
        <f>IF($L97="","",$O97*(1+_xlfn.XLOOKUP(R$1,phases[Phase],phases[Multiplier])))</f>
        <v/>
      </c>
      <c r="S97" s="12" t="str">
        <f>IF($L97="","",$O97*(1+_xlfn.XLOOKUP(S$1,phases[Phase],phases[Multiplier])))</f>
        <v/>
      </c>
    </row>
    <row r="98" spans="1:19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IF(B98="","",COUNTA(_xlfn.UNIQUE(_xlfn._xlws.FILTER(N:N,L:L=B98))))</f>
        <v/>
      </c>
      <c r="E98" s="1" t="str" cm="1">
        <f t="array" ref="E98">IF(C98="","",SUM(_xlfn.UNIQUE(_xlfn._xlws.FILTER(O:O,(L:L=B98)*(K:K="fte")))))</f>
        <v/>
      </c>
      <c r="F98" s="40" t="str">
        <f>IF(B98="","",SUMIFS(enum!$T:$T,enum!$L:$L,$B98,enum!$G:$G,$B$2)/1000)</f>
        <v/>
      </c>
      <c r="G98" s="9" t="str">
        <f t="shared" si="5"/>
        <v/>
      </c>
      <c r="H98" s="9" t="str">
        <f t="shared" si="6"/>
        <v/>
      </c>
      <c r="I98" s="9" t="str">
        <f>IF(L98="","",IFERROR(_xlfn.XMATCH(N98,resources[Resource])&gt;0,FALSE))</f>
        <v/>
      </c>
      <c r="J98" s="9" t="str">
        <f>IF(M98="","",_xlfn.XLOOKUP(N98,resources[Resource],resources[expendType],""))</f>
        <v/>
      </c>
      <c r="K98" s="9" t="str">
        <f>IF(N98="","",_xlfn.XLOOKUP(N98,resources[Resource],resources[resourceType],""))</f>
        <v/>
      </c>
      <c r="M98" s="11"/>
      <c r="N98" s="11"/>
      <c r="P98" s="12" t="str">
        <f>IF($L98="","",$O98*(1+_xlfn.XLOOKUP(P$1,phases[Phase],phases[Multiplier])))</f>
        <v/>
      </c>
      <c r="Q98" s="12" t="str">
        <f>IF($L98="","",$O98*(1+_xlfn.XLOOKUP(Q$1,phases[Phase],phases[Multiplier])))</f>
        <v/>
      </c>
      <c r="R98" s="12" t="str">
        <f>IF($L98="","",$O98*(1+_xlfn.XLOOKUP(R$1,phases[Phase],phases[Multiplier])))</f>
        <v/>
      </c>
      <c r="S98" s="12" t="str">
        <f>IF($L98="","",$O98*(1+_xlfn.XLOOKUP(S$1,phases[Phase],phases[Multiplier])))</f>
        <v/>
      </c>
    </row>
    <row r="99" spans="1:19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IF(B99="","",COUNTA(_xlfn.UNIQUE(_xlfn._xlws.FILTER(N:N,L:L=B99))))</f>
        <v/>
      </c>
      <c r="E99" s="1" t="str" cm="1">
        <f t="array" ref="E99">IF(C99="","",SUM(_xlfn.UNIQUE(_xlfn._xlws.FILTER(O:O,(L:L=B99)*(K:K="fte")))))</f>
        <v/>
      </c>
      <c r="F99" s="40" t="str">
        <f>IF(B99="","",SUMIFS(enum!$T:$T,enum!$L:$L,$B99,enum!$G:$G,$B$2)/1000)</f>
        <v/>
      </c>
      <c r="G99" s="9" t="str">
        <f t="shared" si="5"/>
        <v/>
      </c>
      <c r="H99" s="9" t="str">
        <f t="shared" si="6"/>
        <v/>
      </c>
      <c r="I99" s="9" t="str">
        <f>IF(L99="","",IFERROR(_xlfn.XMATCH(N99,resources[Resource])&gt;0,FALSE))</f>
        <v/>
      </c>
      <c r="J99" s="9" t="str">
        <f>IF(M99="","",_xlfn.XLOOKUP(N99,resources[Resource],resources[expendType],""))</f>
        <v/>
      </c>
      <c r="K99" s="9" t="str">
        <f>IF(N99="","",_xlfn.XLOOKUP(N99,resources[Resource],resources[resourceType],""))</f>
        <v/>
      </c>
      <c r="M99" s="11"/>
      <c r="N99" s="11"/>
      <c r="P99" s="12" t="str">
        <f>IF($L99="","",$O99*(1+_xlfn.XLOOKUP(P$1,phases[Phase],phases[Multiplier])))</f>
        <v/>
      </c>
      <c r="Q99" s="12" t="str">
        <f>IF($L99="","",$O99*(1+_xlfn.XLOOKUP(Q$1,phases[Phase],phases[Multiplier])))</f>
        <v/>
      </c>
      <c r="R99" s="12" t="str">
        <f>IF($L99="","",$O99*(1+_xlfn.XLOOKUP(R$1,phases[Phase],phases[Multiplier])))</f>
        <v/>
      </c>
      <c r="S99" s="12" t="str">
        <f>IF($L99="","",$O99*(1+_xlfn.XLOOKUP(S$1,phases[Phase],phases[Multiplier])))</f>
        <v/>
      </c>
    </row>
    <row r="100" spans="1:19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IF(B100="","",COUNTA(_xlfn.UNIQUE(_xlfn._xlws.FILTER(N:N,L:L=B100))))</f>
        <v/>
      </c>
      <c r="E100" s="1" t="str" cm="1">
        <f t="array" ref="E100">IF(C100="","",SUM(_xlfn.UNIQUE(_xlfn._xlws.FILTER(O:O,(L:L=B100)*(K:K="fte")))))</f>
        <v/>
      </c>
      <c r="F100" s="40" t="str">
        <f>IF(B100="","",SUMIFS(enum!$T:$T,enum!$L:$L,$B100,enum!$G:$G,$B$2)/1000)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IF(L100="","",IFERROR(_xlfn.XMATCH(N100,resources[Resource])&gt;0,FALSE))</f>
        <v/>
      </c>
      <c r="J100" s="9" t="str">
        <f>IF(M100="","",_xlfn.XLOOKUP(N100,resources[Resource],resources[expendType],""))</f>
        <v/>
      </c>
      <c r="K100" s="9" t="str">
        <f>IF(N100="","",_xlfn.XLOOKUP(N100,resources[Resource],resources[resourceType],""))</f>
        <v/>
      </c>
      <c r="M100" s="11"/>
      <c r="N100" s="11"/>
      <c r="P100" s="12" t="str">
        <f>IF($L100="","",$O100*(1+_xlfn.XLOOKUP(P$1,phases[Phase],phases[Multiplier])))</f>
        <v/>
      </c>
      <c r="Q100" s="12" t="str">
        <f>IF($L100="","",$O100*(1+_xlfn.XLOOKUP(Q$1,phases[Phase],phases[Multiplier])))</f>
        <v/>
      </c>
      <c r="R100" s="12" t="str">
        <f>IF($L100="","",$O100*(1+_xlfn.XLOOKUP(R$1,phases[Phase],phases[Multiplier])))</f>
        <v/>
      </c>
      <c r="S100" s="12" t="str">
        <f>IF($L100="","",$O100*(1+_xlfn.XLOOKUP(S$1,phases[Phase],phases[Multiplier])))</f>
        <v/>
      </c>
    </row>
    <row r="101" spans="1:19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IF(B101="","",COUNTA(_xlfn.UNIQUE(_xlfn._xlws.FILTER(N:N,L:L=B101))))</f>
        <v/>
      </c>
      <c r="E101" s="1" t="str" cm="1">
        <f t="array" ref="E101">IF(C101="","",SUM(_xlfn.UNIQUE(_xlfn._xlws.FILTER(O:O,(L:L=B101)*(K:K="fte")))))</f>
        <v/>
      </c>
      <c r="F101" s="40" t="str">
        <f>IF(B101="","",SUMIFS(enum!$T:$T,enum!$L:$L,$B101,enum!$G:$G,$B$2)/1000)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IF(L101="","",IFERROR(_xlfn.XMATCH(N101,resources[Resource])&gt;0,FALSE))</f>
        <v/>
      </c>
      <c r="J101" s="9" t="str">
        <f>IF(M101="","",_xlfn.XLOOKUP(N101,resources[Resource],resources[expendType],""))</f>
        <v/>
      </c>
      <c r="K101" s="9" t="str">
        <f>IF(N101="","",_xlfn.XLOOKUP(N101,resources[Resource],resources[resourceType],""))</f>
        <v/>
      </c>
      <c r="M101" s="11"/>
      <c r="N101" s="11"/>
      <c r="P101" s="12" t="str">
        <f>IF($L101="","",$O101*(1+_xlfn.XLOOKUP(P$1,phases[Phase],phases[Multiplier])))</f>
        <v/>
      </c>
      <c r="Q101" s="12" t="str">
        <f>IF($L101="","",$O101*(1+_xlfn.XLOOKUP(Q$1,phases[Phase],phases[Multiplier])))</f>
        <v/>
      </c>
      <c r="R101" s="12" t="str">
        <f>IF($L101="","",$O101*(1+_xlfn.XLOOKUP(R$1,phases[Phase],phases[Multiplier])))</f>
        <v/>
      </c>
      <c r="S101" s="12" t="str">
        <f>IF($L101="","",$O101*(1+_xlfn.XLOOKUP(S$1,phases[Phase],phases[Multiplier])))</f>
        <v/>
      </c>
    </row>
    <row r="102" spans="1:19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IF(B102="","",COUNTA(_xlfn.UNIQUE(_xlfn._xlws.FILTER(N:N,L:L=B102))))</f>
        <v/>
      </c>
      <c r="E102" s="1" t="str" cm="1">
        <f t="array" ref="E102">IF(C102="","",SUM(_xlfn.UNIQUE(_xlfn._xlws.FILTER(O:O,(L:L=B102)*(K:K="fte")))))</f>
        <v/>
      </c>
      <c r="F102" s="40" t="str">
        <f>IF(B102="","",SUMIFS(enum!$T:$T,enum!$L:$L,$B102,enum!$G:$G,$B$2)/1000)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IF(L102="","",IFERROR(_xlfn.XMATCH(N102,resources[Resource])&gt;0,FALSE))</f>
        <v/>
      </c>
      <c r="J102" s="9" t="str">
        <f>IF(M102="","",_xlfn.XLOOKUP(N102,resources[Resource],resources[expendType],""))</f>
        <v/>
      </c>
      <c r="K102" s="9" t="str">
        <f>IF(N102="","",_xlfn.XLOOKUP(N102,resources[Resource],resources[resourceType],""))</f>
        <v/>
      </c>
      <c r="M102" s="11"/>
      <c r="N102" s="11"/>
      <c r="P102" s="12" t="str">
        <f>IF($L102="","",$O102*(1+_xlfn.XLOOKUP(P$1,phases[Phase],phases[Multiplier])))</f>
        <v/>
      </c>
      <c r="Q102" s="12" t="str">
        <f>IF($L102="","",$O102*(1+_xlfn.XLOOKUP(Q$1,phases[Phase],phases[Multiplier])))</f>
        <v/>
      </c>
      <c r="R102" s="12" t="str">
        <f>IF($L102="","",$O102*(1+_xlfn.XLOOKUP(R$1,phases[Phase],phases[Multiplier])))</f>
        <v/>
      </c>
      <c r="S102" s="12" t="str">
        <f>IF($L102="","",$O102*(1+_xlfn.XLOOKUP(S$1,phases[Phase],phases[Multiplier])))</f>
        <v/>
      </c>
    </row>
    <row r="103" spans="1:19" x14ac:dyDescent="0.5">
      <c r="A103" s="16" t="str">
        <f t="shared" si="7"/>
        <v/>
      </c>
      <c r="C103" s="1" t="str" cm="1">
        <f t="array" ref="C103">IF($B103="","",COUNTA(_xlfn.UNIQUE(_xlfn._xlws.FILTER($M:$M,$B103=$L:$L))))</f>
        <v/>
      </c>
      <c r="D103" s="1" t="str" cm="1">
        <f t="array" ref="D103">IF(B103="","",COUNTA(_xlfn.UNIQUE(_xlfn._xlws.FILTER(N:N,L:L=B103))))</f>
        <v/>
      </c>
      <c r="E103" s="1" t="str" cm="1">
        <f t="array" ref="E103">IF(C103="","",SUM(_xlfn.UNIQUE(_xlfn._xlws.FILTER(O:O,(L:L=B103)*(K:K="fte")))))</f>
        <v/>
      </c>
      <c r="F103" s="40" t="str">
        <f>IF(B103="","",SUMIFS(enum!$T:$T,enum!$L:$L,$B103,enum!$G:$G,$B$2)/1000)</f>
        <v/>
      </c>
    </row>
  </sheetData>
  <sheetProtection sheet="1" autoFilter="0"/>
  <autoFilter ref="L1:O1" xr:uid="{5EFD0D5D-98EC-4937-9D38-F866D0CAEF0A}"/>
  <conditionalFormatting sqref="A1:C1">
    <cfRule type="expression" dxfId="44" priority="40" stopIfTrue="1">
      <formula>AND(ROW()=1,A1&lt;&gt;"")</formula>
    </cfRule>
  </conditionalFormatting>
  <conditionalFormatting sqref="B5:D1048576">
    <cfRule type="expression" dxfId="43" priority="41">
      <formula>B5&lt;&gt;""</formula>
    </cfRule>
  </conditionalFormatting>
  <conditionalFormatting sqref="C5:C103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{4C46507E-8D93-4860-90DE-288619D5BF0A}</x14:id>
        </ext>
      </extLst>
    </cfRule>
  </conditionalFormatting>
  <conditionalFormatting sqref="D5:D103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{2867FC9B-65E7-4A57-BB95-F6ED75541111}</x14:id>
        </ext>
      </extLst>
    </cfRule>
  </conditionalFormatting>
  <conditionalFormatting sqref="L2:L19">
    <cfRule type="expression" dxfId="41" priority="18">
      <formula>AND(MOD(ROW(),2)=1,L$1&lt;&gt;"",$L2&lt;&gt;"")</formula>
    </cfRule>
    <cfRule type="expression" dxfId="40" priority="19">
      <formula>AND(MOD(ROW(),2)=0,L$1&lt;&gt;"",$L2&lt;&gt;"")</formula>
    </cfRule>
  </conditionalFormatting>
  <conditionalFormatting sqref="L17:M1048576 O1:O1048576 M2:M16">
    <cfRule type="expression" dxfId="39" priority="20">
      <formula>AND(MOD(ROW(),2)=1,L$1&lt;&gt;"",$L1&lt;&gt;"")</formula>
    </cfRule>
  </conditionalFormatting>
  <conditionalFormatting sqref="L1:N1">
    <cfRule type="expression" dxfId="38" priority="16">
      <formula>AND(MOD(ROW(),2)=1,L$1&lt;&gt;"",$L1&lt;&gt;"")</formula>
    </cfRule>
    <cfRule type="expression" dxfId="37" priority="17">
      <formula>AND(MOD(ROW(),2)=0,L$1&lt;&gt;"",$L1&lt;&gt;"")</formula>
    </cfRule>
  </conditionalFormatting>
  <conditionalFormatting sqref="L1:O1">
    <cfRule type="expression" dxfId="36" priority="15" stopIfTrue="1">
      <formula>AND(ROW()=1,L1&lt;&gt;"")</formula>
    </cfRule>
  </conditionalFormatting>
  <conditionalFormatting sqref="N1:N1048576">
    <cfRule type="expression" dxfId="35" priority="12">
      <formula>$I1=FALSE</formula>
    </cfRule>
  </conditionalFormatting>
  <conditionalFormatting sqref="N2:N1048576">
    <cfRule type="expression" dxfId="34" priority="13">
      <formula>AND(MOD(ROW(),2)=1,N$1&lt;&gt;"",$L2&lt;&gt;"")</formula>
    </cfRule>
    <cfRule type="expression" dxfId="33" priority="14">
      <formula>AND(MOD(ROW(),2)=0,N$1&lt;&gt;"",$L2&lt;&gt;"")</formula>
    </cfRule>
  </conditionalFormatting>
  <conditionalFormatting sqref="O1:O1048576 M2:M1048576 L17:L1048576">
    <cfRule type="expression" dxfId="32" priority="21">
      <formula>AND(MOD(ROW(),2)=0,L$1&lt;&gt;"",$L1&lt;&gt;"")</formula>
    </cfRule>
  </conditionalFormatting>
  <conditionalFormatting sqref="P1:S1">
    <cfRule type="expression" dxfId="31" priority="7">
      <formula>$E$2="Off"</formula>
    </cfRule>
  </conditionalFormatting>
  <conditionalFormatting sqref="P1:S1048576">
    <cfRule type="expression" dxfId="30" priority="8" stopIfTrue="1">
      <formula>$E$2="Off"</formula>
    </cfRule>
  </conditionalFormatting>
  <conditionalFormatting sqref="P2:S102">
    <cfRule type="expression" dxfId="29" priority="6">
      <formula>_xlfn.ISFORMULA(P2)&lt;&gt;TRUE</formula>
    </cfRule>
  </conditionalFormatting>
  <conditionalFormatting sqref="P1:AH1048576">
    <cfRule type="expression" dxfId="28" priority="10">
      <formula>AND(MOD(ROW(),2)=1,P$1&lt;&gt;"",$L1&lt;&gt;"")</formula>
    </cfRule>
    <cfRule type="expression" dxfId="27" priority="11">
      <formula>AND(MOD(ROW(),2)=0,P$1&lt;&gt;"",$L1&lt;&gt;"")</formula>
    </cfRule>
  </conditionalFormatting>
  <conditionalFormatting sqref="P1:XFD1">
    <cfRule type="expression" dxfId="26" priority="9" stopIfTrue="1">
      <formula>AND(ROW()=1,P1&lt;&gt;"")</formula>
    </cfRule>
  </conditionalFormatting>
  <conditionalFormatting sqref="F1">
    <cfRule type="expression" dxfId="25" priority="5" stopIfTrue="1">
      <formula>AND(ROW()=1,F1&lt;&gt;"")</formula>
    </cfRule>
  </conditionalFormatting>
  <conditionalFormatting sqref="E11:E1048576 F5:F103">
    <cfRule type="expression" dxfId="24" priority="3">
      <formula>E5&lt;&gt;""</formula>
    </cfRule>
  </conditionalFormatting>
  <conditionalFormatting sqref="E11:E103 F5:F10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{3208D1F5-946A-421C-BDD9-38385A8EBAAC}</x14:id>
        </ext>
      </extLst>
    </cfRule>
  </conditionalFormatting>
  <conditionalFormatting sqref="E5:E103">
    <cfRule type="expression" dxfId="23" priority="1">
      <formula>E5&lt;&gt;""</formula>
    </cfRule>
  </conditionalFormatting>
  <conditionalFormatting sqref="E5:E10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{7A89C18A-4024-4728-9DEE-1CF929356780}</x14:id>
        </ext>
      </extLst>
    </cfRule>
  </conditionalFormatting>
  <dataValidations count="3">
    <dataValidation type="list" allowBlank="1" showInputMessage="1" showErrorMessage="1" sqref="E2" xr:uid="{66A33823-4FA0-434F-AD71-9C16A5D1657C}">
      <formula1>"On,Off"</formula1>
    </dataValidation>
    <dataValidation type="list" allowBlank="1" showInputMessage="1" showErrorMessage="1" sqref="L2:N1048576" xr:uid="{D96A4562-4D60-4ABB-9D92-88BB7D51F8A4}">
      <formula1>_xlfn.ANCHORARRAY(XER$1)</formula1>
    </dataValidation>
    <dataValidation allowBlank="1" showInputMessage="1" showErrorMessage="1" errorTitle="Undefined Task" error="Once you enter your task name into the &quot;Available Tasks&quot; table on the left, it will appear in this list.  " sqref="L1:N1" xr:uid="{33A87B50-C10E-45EF-A7C1-D845B5AA7E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46507E-8D93-4860-90DE-288619D5BF0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2867FC9B-65E7-4A57-BB95-F6ED7554111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3208D1F5-946A-421C-BDD9-38385A8EBAA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E11:E103 F5:F103</xm:sqref>
        </x14:conditionalFormatting>
        <x14:conditionalFormatting xmlns:xm="http://schemas.microsoft.com/office/excel/2006/main">
          <x14:cfRule type="dataBar" id="{7A89C18A-4024-4728-9DEE-1CF92935678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99B5-0E2C-41A1-B65C-23D6C14429CF}">
  <sheetPr>
    <tabColor theme="1" tint="0.499984740745262"/>
  </sheetPr>
  <dimension ref="A1:XET103"/>
  <sheetViews>
    <sheetView showGridLines="0" workbookViewId="0">
      <pane ySplit="1" topLeftCell="A2" activePane="bottomLeft" state="frozen"/>
      <selection activeCell="J10" sqref="J10"/>
      <selection pane="bottomLeft" activeCell="B3" sqref="B3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6" max="6" width="11.703125" customWidth="1"/>
    <col min="7" max="7" width="8.9375" style="9" customWidth="1"/>
    <col min="8" max="11" width="8.9375" style="9" hidden="1" customWidth="1"/>
    <col min="12" max="12" width="12.29296875" style="11" bestFit="1" customWidth="1"/>
    <col min="13" max="14" width="24.703125" style="22" customWidth="1"/>
    <col min="15" max="19" width="10.1171875" style="12" customWidth="1"/>
    <col min="20" max="20" width="12.1171875" customWidth="1"/>
  </cols>
  <sheetData>
    <row r="1" spans="1:19 16372:16374" ht="21.7" customHeight="1" x14ac:dyDescent="0.5">
      <c r="B1"/>
      <c r="C1"/>
      <c r="D1"/>
      <c r="E1"/>
      <c r="G1" s="9" t="s">
        <v>11</v>
      </c>
      <c r="H1" s="9" t="s">
        <v>12</v>
      </c>
      <c r="I1" s="9" t="s">
        <v>102</v>
      </c>
      <c r="J1" s="9" t="s">
        <v>114</v>
      </c>
      <c r="K1" s="9" t="s">
        <v>115</v>
      </c>
      <c r="L1" s="2" t="s">
        <v>0</v>
      </c>
      <c r="M1" s="2" t="s">
        <v>13</v>
      </c>
      <c r="N1" s="2" t="s">
        <v>1</v>
      </c>
      <c r="O1" t="str" cm="1">
        <f t="array" ref="O1:S1">_xlfn.HSTACK("qty",TRANSPOSE(phases[Phase]))</f>
        <v>qty</v>
      </c>
      <c r="P1" t="str">
        <v>Establish</v>
      </c>
      <c r="Q1" t="str">
        <v>Evolve</v>
      </c>
      <c r="R1" t="str">
        <v>Grow</v>
      </c>
      <c r="S1" t="str">
        <v>Mature</v>
      </c>
      <c r="XER1" t="str" cm="1">
        <f t="array" ref="XER1:XER4">_xlfn._xlws.SORT(_xlfn.UNIQUE(_xlfn._xlws.FILTER(L:L,(L:L&lt;&gt;"")*(L:L&lt;&gt;"Task"),"")))</f>
        <v>Design</v>
      </c>
      <c r="XES1" t="str" cm="1">
        <f t="array" ref="XES1:XES11">_xlfn._xlws.SORT(_xlfn.UNIQUE(_xlfn._xlws.FILTER(M:M,(M:M&lt;&gt;"")*(M:M&lt;&gt;"Subtask"),"")))</f>
        <v>API contract</v>
      </c>
      <c r="XET1" t="str" cm="1">
        <f t="array" ref="XET1:XET30">_xlfn._xlws.SORT(_xlfn.UNIQUE(_xlfn.VSTACK(_xlfn._xlws.FILTER(N:N,(N:N&lt;&gt;"")*(N:N&lt;&gt;"Resource")),_xlfn.UNIQUE(resources[Resource]))))</f>
        <v>Analyst</v>
      </c>
    </row>
    <row r="2" spans="1:19 16372:16374" x14ac:dyDescent="0.5">
      <c r="A2" s="5" t="s">
        <v>61</v>
      </c>
      <c r="B2" s="14" t="s">
        <v>106</v>
      </c>
      <c r="C2"/>
      <c r="D2" s="5" t="s">
        <v>7</v>
      </c>
      <c r="E2" s="13" t="s">
        <v>18</v>
      </c>
      <c r="G2" s="9" t="str">
        <f>IF(L2="","",$B$2)</f>
        <v>template</v>
      </c>
      <c r="H2" s="9" t="str">
        <f>IF(M2="","",$E$2)</f>
        <v>On</v>
      </c>
      <c r="I2" s="9" t="b">
        <f>IF(L2="","",IFERROR(_xlfn.XMATCH(N2,resources[Resource])&gt;0,FALSE))</f>
        <v>1</v>
      </c>
      <c r="J2" s="9" t="str">
        <f>IF(M2="","",_xlfn.XLOOKUP(N2,resources[Resource],resources[expendType],""))</f>
        <v>Opex</v>
      </c>
      <c r="K2" s="9" t="str">
        <f>IF(N2="","",_xlfn.XLOOKUP(N2,resources[Resource],resources[resourceType],""))</f>
        <v>fte</v>
      </c>
      <c r="L2" s="11" t="s">
        <v>26</v>
      </c>
      <c r="M2" s="11" t="s">
        <v>19</v>
      </c>
      <c r="N2" s="11" t="s">
        <v>74</v>
      </c>
      <c r="O2" s="12">
        <v>0.75</v>
      </c>
      <c r="P2" s="12">
        <f>IF($L2="","",$O2*(1+_xlfn.XLOOKUP(P$1,phases[Phase],phases[Multiplier])))</f>
        <v>0.75</v>
      </c>
      <c r="Q2" s="12">
        <f>IF($L2="","",$O2*(1+_xlfn.XLOOKUP(Q$1,phases[Phase],phases[Multiplier])))</f>
        <v>0.79500000000000004</v>
      </c>
      <c r="R2" s="12">
        <f>IF($L2="","",$O2*(1+_xlfn.XLOOKUP(R$1,phases[Phase],phases[Multiplier])))</f>
        <v>0.89999999999999991</v>
      </c>
      <c r="S2" s="12">
        <f>IF($L2="","",$O2*(1+_xlfn.XLOOKUP(S$1,phases[Phase],phases[Multiplier])))</f>
        <v>0.71249999999999991</v>
      </c>
      <c r="XER2" t="str">
        <v>Development</v>
      </c>
      <c r="XES2" t="str">
        <v>Data model</v>
      </c>
      <c r="XET2" t="str">
        <v>CAD Designer</v>
      </c>
    </row>
    <row r="3" spans="1:19 16372:16374" x14ac:dyDescent="0.5">
      <c r="C3"/>
      <c r="D3"/>
      <c r="E3"/>
      <c r="G3" s="9" t="str">
        <f t="shared" ref="G3:G66" si="0">IF(L3="","",$B$2)</f>
        <v>template</v>
      </c>
      <c r="H3" s="9" t="str">
        <f t="shared" ref="H3:H66" si="1">IF(M3="","",$E$2)</f>
        <v>On</v>
      </c>
      <c r="I3" s="9" t="b">
        <f>IF(L3="","",IFERROR(_xlfn.XMATCH(N3,resources[Resource])&gt;0,FALSE))</f>
        <v>1</v>
      </c>
      <c r="J3" s="9" t="str">
        <f>IF(M3="","",_xlfn.XLOOKUP(N3,resources[Resource],resources[expendType],""))</f>
        <v>Opex</v>
      </c>
      <c r="K3" s="9" t="str">
        <f>IF(N3="","",_xlfn.XLOOKUP(N3,resources[Resource],resources[resourceType],""))</f>
        <v>fte</v>
      </c>
      <c r="L3" s="11" t="s">
        <v>26</v>
      </c>
      <c r="M3" s="11" t="s">
        <v>20</v>
      </c>
      <c r="N3" s="11" t="s">
        <v>8</v>
      </c>
      <c r="O3" s="12">
        <v>0.3</v>
      </c>
      <c r="P3" s="12">
        <f>IF($L3="","",$O3*(1+_xlfn.XLOOKUP(P$1,phases[Phase],phases[Multiplier])))</f>
        <v>0.3</v>
      </c>
      <c r="Q3" s="12">
        <f>IF($L3="","",$O3*(1+_xlfn.XLOOKUP(Q$1,phases[Phase],phases[Multiplier])))</f>
        <v>0.318</v>
      </c>
      <c r="R3" s="12">
        <f>IF($L3="","",$O3*(1+_xlfn.XLOOKUP(R$1,phases[Phase],phases[Multiplier])))</f>
        <v>0.36</v>
      </c>
      <c r="S3" s="12">
        <f>IF($L3="","",$O3*(1+_xlfn.XLOOKUP(S$1,phases[Phase],phases[Multiplier])))</f>
        <v>0.28499999999999998</v>
      </c>
      <c r="XER3" t="str">
        <v>Ideation</v>
      </c>
      <c r="XES3" t="str">
        <v>Data Model Mockup</v>
      </c>
      <c r="XET3" t="str">
        <v>Contract Analyst</v>
      </c>
    </row>
    <row r="4" spans="1:19 16372:16374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110</v>
      </c>
      <c r="F4" s="3" t="s">
        <v>105</v>
      </c>
      <c r="G4" s="9" t="str">
        <f t="shared" si="0"/>
        <v>template</v>
      </c>
      <c r="H4" s="9" t="str">
        <f t="shared" si="1"/>
        <v>On</v>
      </c>
      <c r="I4" s="9" t="b">
        <f>IF(L4="","",IFERROR(_xlfn.XMATCH(N4,resources[Resource])&gt;0,FALSE))</f>
        <v>1</v>
      </c>
      <c r="J4" s="9" t="str">
        <f>IF(M4="","",_xlfn.XLOOKUP(N4,resources[Resource],resources[expendType],""))</f>
        <v>Opex</v>
      </c>
      <c r="K4" s="9" t="str">
        <f>IF(N4="","",_xlfn.XLOOKUP(N4,resources[Resource],resources[resourceType],""))</f>
        <v>fte</v>
      </c>
      <c r="L4" s="11" t="s">
        <v>26</v>
      </c>
      <c r="M4" s="11" t="s">
        <v>29</v>
      </c>
      <c r="N4" s="11" t="s">
        <v>16</v>
      </c>
      <c r="O4" s="12">
        <v>0.2</v>
      </c>
      <c r="P4" s="12">
        <f>IF($L4="","",$O4*(1+_xlfn.XLOOKUP(P$1,phases[Phase],phases[Multiplier])))</f>
        <v>0.2</v>
      </c>
      <c r="Q4" s="12">
        <f>IF($L4="","",$O4*(1+_xlfn.XLOOKUP(Q$1,phases[Phase],phases[Multiplier])))</f>
        <v>0.21200000000000002</v>
      </c>
      <c r="R4" s="12">
        <f>IF($L4="","",$O4*(1+_xlfn.XLOOKUP(R$1,phases[Phase],phases[Multiplier])))</f>
        <v>0.24</v>
      </c>
      <c r="S4" s="12">
        <f>IF($L4="","",$O4*(1+_xlfn.XLOOKUP(S$1,phases[Phase],phases[Multiplier])))</f>
        <v>0.19</v>
      </c>
      <c r="XER4" t="str">
        <v>Prototype</v>
      </c>
      <c r="XES4" t="str">
        <v>Feasibility</v>
      </c>
      <c r="XET4" t="str">
        <v>Director</v>
      </c>
    </row>
    <row r="5" spans="1:19 16372:16374" x14ac:dyDescent="0.5">
      <c r="A5" s="16" t="str">
        <f>IF(B5="","","• "&amp;B5&amp;CHAR(10)&amp;
"      "&amp;C5&amp;" "&amp;C$4&amp;", "&amp;D5&amp;" "&amp;D$4&amp; ", $"&amp;E5&amp; " "&amp;"k")</f>
        <v>• Ideation
      4 subtasks, 3 resources, $1.25 k</v>
      </c>
      <c r="B5" s="10" t="str" cm="1">
        <f t="array" ref="B5:B8">_xlfn.UNIQUE(_xlfn._xlws.FILTER(L:L,(L:L&lt;&gt;"")*(L:L&lt;&gt;"Task")))</f>
        <v>Ideation</v>
      </c>
      <c r="C5" s="1" cm="1">
        <f t="array" ref="C5">COUNTA(_xlfn.UNIQUE(_xlfn._xlws.FILTER(M:M,L:L=B5)))</f>
        <v>4</v>
      </c>
      <c r="D5" s="1" cm="1">
        <f t="array" ref="D5">IF(B5="","",COUNTA(_xlfn.UNIQUE(_xlfn._xlws.FILTER(N:N,L:L=B5))))</f>
        <v>3</v>
      </c>
      <c r="E5" s="1" cm="1">
        <f t="array" ref="E5">IF(C5="","",SUM(_xlfn.UNIQUE(_xlfn._xlws.FILTER(O:O,(L:L=B5)*(K:K="fte")))))</f>
        <v>1.25</v>
      </c>
      <c r="F5" s="40">
        <f ca="1">IF(B5="","",SUMIFS(enum!$T:$T,enum!$L:$L,$B5,enum!$G:$G,$B$2)/1000)</f>
        <v>0</v>
      </c>
      <c r="G5" s="9" t="str">
        <f t="shared" si="0"/>
        <v>template</v>
      </c>
      <c r="H5" s="9" t="str">
        <f t="shared" si="1"/>
        <v>On</v>
      </c>
      <c r="I5" s="9" t="b">
        <f>IF(L5="","",IFERROR(_xlfn.XMATCH(N5,resources[Resource])&gt;0,FALSE))</f>
        <v>1</v>
      </c>
      <c r="J5" s="9" t="str">
        <f>IF(M5="","",_xlfn.XLOOKUP(N5,resources[Resource],resources[expendType],""))</f>
        <v>Opex</v>
      </c>
      <c r="K5" s="9" t="str">
        <f>IF(N5="","",_xlfn.XLOOKUP(N5,resources[Resource],resources[resourceType],""))</f>
        <v>fte</v>
      </c>
      <c r="L5" s="11" t="s">
        <v>26</v>
      </c>
      <c r="M5" s="11" t="s">
        <v>23</v>
      </c>
      <c r="N5" s="11" t="s">
        <v>16</v>
      </c>
      <c r="O5" s="12">
        <v>0.3</v>
      </c>
      <c r="P5" s="12">
        <f>IF($L5="","",$O5*(1+_xlfn.XLOOKUP(P$1,phases[Phase],phases[Multiplier])))</f>
        <v>0.3</v>
      </c>
      <c r="Q5" s="12">
        <f>IF($L5="","",$O5*(1+_xlfn.XLOOKUP(Q$1,phases[Phase],phases[Multiplier])))</f>
        <v>0.318</v>
      </c>
      <c r="R5" s="12">
        <f>IF($L5="","",$O5*(1+_xlfn.XLOOKUP(R$1,phases[Phase],phases[Multiplier])))</f>
        <v>0.36</v>
      </c>
      <c r="S5" s="12">
        <f>IF($L5="","",$O5*(1+_xlfn.XLOOKUP(S$1,phases[Phase],phases[Multiplier])))</f>
        <v>0.28499999999999998</v>
      </c>
      <c r="XES5" t="str">
        <v>Finance Support</v>
      </c>
      <c r="XET5" t="str">
        <v>Equipment Leasing</v>
      </c>
    </row>
    <row r="6" spans="1:19 16372:16374" x14ac:dyDescent="0.5">
      <c r="A6" s="16" t="str">
        <f t="shared" ref="A6:A69" si="2">IF(B6="","","• "&amp;B6&amp;CHAR(10)&amp;
"      "&amp;C6&amp;" "&amp;C$4&amp;", "&amp;D6&amp;" "&amp;D$4&amp; ", $"&amp;E6&amp; " "&amp;"k")</f>
        <v>• Design
      3 subtasks, 2 resources, $2.3 k</v>
      </c>
      <c r="B6" s="10" t="str">
        <v>Design</v>
      </c>
      <c r="C6" s="1">
        <f t="shared" ref="C6:C10" si="3">IF($B6="","",COUNTIFS(L:L,B6))</f>
        <v>3</v>
      </c>
      <c r="D6" s="1" cm="1">
        <f t="array" ref="D6">IF(B6="","",COUNTA(_xlfn.UNIQUE(_xlfn._xlws.FILTER(N:N,L:L=B6))))</f>
        <v>2</v>
      </c>
      <c r="E6" s="1" cm="1">
        <f t="array" ref="E6">IF(C6="","",SUM(_xlfn.UNIQUE(_xlfn._xlws.FILTER(O:O,(L:L=B6)*(K:K="fte")))))</f>
        <v>2.2999999999999998</v>
      </c>
      <c r="F6" s="40">
        <f ca="1">IF(B6="","",SUMIFS(enum!$T:$T,enum!$L:$L,$B6,enum!$G:$G,$B$2)/1000)</f>
        <v>0</v>
      </c>
      <c r="G6" s="9" t="str">
        <f t="shared" si="0"/>
        <v>template</v>
      </c>
      <c r="H6" s="9" t="str">
        <f t="shared" si="1"/>
        <v>On</v>
      </c>
      <c r="I6" s="9" t="b">
        <f>IF(L6="","",IFERROR(_xlfn.XMATCH(N6,resources[Resource])&gt;0,FALSE))</f>
        <v>1</v>
      </c>
      <c r="J6" s="9" t="str">
        <f>IF(M6="","",_xlfn.XLOOKUP(N6,resources[Resource],resources[expendType],""))</f>
        <v>Opex</v>
      </c>
      <c r="K6" s="9" t="str">
        <f>IF(N6="","",_xlfn.XLOOKUP(N6,resources[Resource],resources[resourceType],""))</f>
        <v>fte</v>
      </c>
      <c r="L6" s="11" t="s">
        <v>21</v>
      </c>
      <c r="M6" s="11" t="s">
        <v>32</v>
      </c>
      <c r="N6" s="11" t="s">
        <v>33</v>
      </c>
      <c r="O6" s="12">
        <v>0.1</v>
      </c>
      <c r="P6" s="12">
        <f>IF($L6="","",$O6*(1+_xlfn.XLOOKUP(P$1,phases[Phase],phases[Multiplier])))</f>
        <v>0.1</v>
      </c>
      <c r="Q6" s="12">
        <f>IF($L6="","",$O6*(1+_xlfn.XLOOKUP(Q$1,phases[Phase],phases[Multiplier])))</f>
        <v>0.10600000000000001</v>
      </c>
      <c r="R6" s="12">
        <f>IF($L6="","",$O6*(1+_xlfn.XLOOKUP(R$1,phases[Phase],phases[Multiplier])))</f>
        <v>0.12</v>
      </c>
      <c r="S6" s="12">
        <f>IF($L6="","",$O6*(1+_xlfn.XLOOKUP(S$1,phases[Phase],phases[Multiplier])))</f>
        <v>9.5000000000000001E-2</v>
      </c>
      <c r="XES6" t="str">
        <v>Market Research</v>
      </c>
      <c r="XET6" t="str">
        <v>Equipment Procurement</v>
      </c>
    </row>
    <row r="7" spans="1:19 16372:16374" x14ac:dyDescent="0.5">
      <c r="A7" s="16" t="str">
        <f t="shared" si="2"/>
        <v>• Prototype
      2 subtasks, 2 resources, $0.5 k</v>
      </c>
      <c r="B7" s="10" t="str">
        <v>Prototype</v>
      </c>
      <c r="C7" s="1">
        <f t="shared" si="3"/>
        <v>2</v>
      </c>
      <c r="D7" s="1" cm="1">
        <f t="array" ref="D7">IF(B7="","",COUNTA(_xlfn.UNIQUE(_xlfn._xlws.FILTER(N:N,L:L=B7))))</f>
        <v>2</v>
      </c>
      <c r="E7" s="1" cm="1">
        <f t="array" ref="E7">IF(C7="","",SUM(_xlfn.UNIQUE(_xlfn._xlws.FILTER(O:O,(L:L=B7)*(K:K="fte")))))</f>
        <v>0.5</v>
      </c>
      <c r="F7" s="40">
        <f ca="1">IF(B7="","",SUMIFS(enum!$T:$T,enum!$L:$L,$B7,enum!$G:$G,$B$2)/1000)</f>
        <v>0</v>
      </c>
      <c r="G7" s="9" t="str">
        <f t="shared" si="0"/>
        <v>template</v>
      </c>
      <c r="H7" s="9" t="str">
        <f t="shared" si="1"/>
        <v>On</v>
      </c>
      <c r="I7" s="9" t="b">
        <f>IF(L7="","",IFERROR(_xlfn.XMATCH(N7,resources[Resource])&gt;0,FALSE))</f>
        <v>1</v>
      </c>
      <c r="J7" s="9" t="str">
        <f>IF(M7="","",_xlfn.XLOOKUP(N7,resources[Resource],resources[expendType],""))</f>
        <v>Opex</v>
      </c>
      <c r="K7" s="9" t="str">
        <f>IF(N7="","",_xlfn.XLOOKUP(N7,resources[Resource],resources[resourceType],""))</f>
        <v>fte</v>
      </c>
      <c r="L7" s="11" t="s">
        <v>21</v>
      </c>
      <c r="M7" s="11" t="s">
        <v>34</v>
      </c>
      <c r="N7" s="11" t="s">
        <v>82</v>
      </c>
      <c r="O7" s="12">
        <v>0.2</v>
      </c>
      <c r="P7" s="12">
        <f>IF($L7="","",$O7*(1+_xlfn.XLOOKUP(P$1,phases[Phase],phases[Multiplier])))</f>
        <v>0.2</v>
      </c>
      <c r="Q7" s="12">
        <f>IF($L7="","",$O7*(1+_xlfn.XLOOKUP(Q$1,phases[Phase],phases[Multiplier])))</f>
        <v>0.21200000000000002</v>
      </c>
      <c r="R7" s="12">
        <f>IF($L7="","",$O7*(1+_xlfn.XLOOKUP(R$1,phases[Phase],phases[Multiplier])))</f>
        <v>0.24</v>
      </c>
      <c r="S7" s="12">
        <f>IF($L7="","",$O7*(1+_xlfn.XLOOKUP(S$1,phases[Phase],phases[Multiplier])))</f>
        <v>0.19</v>
      </c>
      <c r="XES7" t="str">
        <v>Operating Environment</v>
      </c>
      <c r="XET7" t="str">
        <v>Facilities Maintenance</v>
      </c>
    </row>
    <row r="8" spans="1:19 16372:16374" x14ac:dyDescent="0.5">
      <c r="A8" s="16" t="str">
        <f t="shared" si="2"/>
        <v>• Development
      2 subtasks, 1 resources, $0.2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IF(B8="","",COUNTA(_xlfn.UNIQUE(_xlfn._xlws.FILTER(N:N,L:L=B8))))</f>
        <v>1</v>
      </c>
      <c r="E8" s="1" cm="1">
        <f t="array" ref="E8">IF(C8="","",SUM(_xlfn.UNIQUE(_xlfn._xlws.FILTER(O:O,(L:L=B8)*(K:K="fte")))))</f>
        <v>0.2</v>
      </c>
      <c r="F8" s="40">
        <f ca="1">IF(B8="","",SUMIFS(enum!$T:$T,enum!$L:$L,$B8,enum!$G:$G,$B$2)/1000)</f>
        <v>0</v>
      </c>
      <c r="G8" s="9" t="str">
        <f t="shared" si="0"/>
        <v>template</v>
      </c>
      <c r="H8" s="9" t="str">
        <f t="shared" si="1"/>
        <v>On</v>
      </c>
      <c r="I8" s="9" t="b">
        <f>IF(L8="","",IFERROR(_xlfn.XMATCH(N8,resources[Resource])&gt;0,FALSE))</f>
        <v>1</v>
      </c>
      <c r="J8" s="9" t="str">
        <f>IF(M8="","",_xlfn.XLOOKUP(N8,resources[Resource],resources[expendType],""))</f>
        <v>Opex</v>
      </c>
      <c r="K8" s="9" t="str">
        <f>IF(N8="","",_xlfn.XLOOKUP(N8,resources[Resource],resources[resourceType],""))</f>
        <v>fte</v>
      </c>
      <c r="L8" s="11" t="s">
        <v>21</v>
      </c>
      <c r="M8" s="11" t="s">
        <v>35</v>
      </c>
      <c r="N8" s="11" t="s">
        <v>82</v>
      </c>
      <c r="O8" s="12">
        <v>2</v>
      </c>
      <c r="P8" s="12">
        <f>IF($L8="","",$O8*(1+_xlfn.XLOOKUP(P$1,phases[Phase],phases[Multiplier])))</f>
        <v>2</v>
      </c>
      <c r="Q8" s="12">
        <f>IF($L8="","",$O8*(1+_xlfn.XLOOKUP(Q$1,phases[Phase],phases[Multiplier])))</f>
        <v>2.12</v>
      </c>
      <c r="R8" s="12">
        <f>IF($L8="","",$O8*(1+_xlfn.XLOOKUP(R$1,phases[Phase],phases[Multiplier])))</f>
        <v>2.4</v>
      </c>
      <c r="S8" s="12">
        <f>IF($L8="","",$O8*(1+_xlfn.XLOOKUP(S$1,phases[Phase],phases[Multiplier])))</f>
        <v>1.9</v>
      </c>
      <c r="XES8" t="str">
        <v>Product Experience</v>
      </c>
      <c r="XET8" t="str">
        <v>Finance Analyst</v>
      </c>
    </row>
    <row r="9" spans="1:19 16372:16374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IF(B9="","",COUNTA(_xlfn.UNIQUE(_xlfn._xlws.FILTER(N:N,L:L=B9))))</f>
        <v/>
      </c>
      <c r="E9" s="1" t="str" cm="1">
        <f t="array" ref="E9">IF(C9="","",SUM(_xlfn.UNIQUE(_xlfn._xlws.FILTER(O:O,(L:L=B9)*(K:K="fte")))))</f>
        <v/>
      </c>
      <c r="F9" s="40" t="str">
        <f>IF(B9="","",SUMIFS(enum!$T:$T,enum!$L:$L,$B9,enum!$G:$G,$B$2)/1000)</f>
        <v/>
      </c>
      <c r="G9" s="9" t="str">
        <f t="shared" si="0"/>
        <v>template</v>
      </c>
      <c r="H9" s="9" t="str">
        <f t="shared" si="1"/>
        <v>On</v>
      </c>
      <c r="I9" s="9" t="b">
        <f>IF(L9="","",IFERROR(_xlfn.XMATCH(N9,resources[Resource])&gt;0,FALSE))</f>
        <v>1</v>
      </c>
      <c r="J9" s="9" t="str">
        <f>IF(M9="","",_xlfn.XLOOKUP(N9,resources[Resource],resources[expendType],""))</f>
        <v>Opex</v>
      </c>
      <c r="K9" s="9" t="str">
        <f>IF(N9="","",_xlfn.XLOOKUP(N9,resources[Resource],resources[resourceType],""))</f>
        <v>fte</v>
      </c>
      <c r="L9" s="11" t="s">
        <v>22</v>
      </c>
      <c r="M9" s="11" t="s">
        <v>36</v>
      </c>
      <c r="N9" s="11" t="s">
        <v>33</v>
      </c>
      <c r="O9" s="12">
        <v>0.5</v>
      </c>
      <c r="P9" s="12">
        <f>IF($L9="","",$O9*(1+_xlfn.XLOOKUP(P$1,phases[Phase],phases[Multiplier])))</f>
        <v>0.5</v>
      </c>
      <c r="Q9" s="12">
        <f>IF($L9="","",$O9*(1+_xlfn.XLOOKUP(Q$1,phases[Phase],phases[Multiplier])))</f>
        <v>0.53</v>
      </c>
      <c r="R9" s="12">
        <f>IF($L9="","",$O9*(1+_xlfn.XLOOKUP(R$1,phases[Phase],phases[Multiplier])))</f>
        <v>0.6</v>
      </c>
      <c r="S9" s="12">
        <f>IF($L9="","",$O9*(1+_xlfn.XLOOKUP(S$1,phases[Phase],phases[Multiplier])))</f>
        <v>0.47499999999999998</v>
      </c>
      <c r="XES9" t="str">
        <v>Security Hardening</v>
      </c>
      <c r="XET9" t="str">
        <v>General Capex</v>
      </c>
    </row>
    <row r="10" spans="1:19 16372:16374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IF(B10="","",COUNTA(_xlfn.UNIQUE(_xlfn._xlws.FILTER(N:N,L:L=B10))))</f>
        <v/>
      </c>
      <c r="E10" s="1" t="str" cm="1">
        <f t="array" ref="E10">IF(C10="","",SUM(_xlfn.UNIQUE(_xlfn._xlws.FILTER(O:O,(L:L=B10)*(K:K="fte")))))</f>
        <v/>
      </c>
      <c r="F10" s="40" t="str">
        <f>IF(B10="","",SUMIFS(enum!$T:$T,enum!$L:$L,$B10,enum!$G:$G,$B$2)/1000)</f>
        <v/>
      </c>
      <c r="G10" s="9" t="str">
        <f t="shared" si="0"/>
        <v>template</v>
      </c>
      <c r="H10" s="9" t="str">
        <f t="shared" si="1"/>
        <v>On</v>
      </c>
      <c r="I10" s="9" t="b">
        <f>IF(L10="","",IFERROR(_xlfn.XMATCH(N10,resources[Resource])&gt;0,FALSE))</f>
        <v>1</v>
      </c>
      <c r="J10" s="9" t="str">
        <f>IF(M10="","",_xlfn.XLOOKUP(N10,resources[Resource],resources[expendType],""))</f>
        <v>Opex</v>
      </c>
      <c r="K10" s="9" t="str">
        <f>IF(N10="","",_xlfn.XLOOKUP(N10,resources[Resource],resources[resourceType],""))</f>
        <v>fte</v>
      </c>
      <c r="L10" s="11" t="s">
        <v>22</v>
      </c>
      <c r="M10" s="11" t="s">
        <v>37</v>
      </c>
      <c r="N10" s="11" t="s">
        <v>82</v>
      </c>
      <c r="O10" s="12">
        <v>0.5</v>
      </c>
      <c r="P10" s="12">
        <f>IF($L10="","",$O10*(1+_xlfn.XLOOKUP(P$1,phases[Phase],phases[Multiplier])))</f>
        <v>0.5</v>
      </c>
      <c r="Q10" s="12">
        <f>IF($L10="","",$O10*(1+_xlfn.XLOOKUP(Q$1,phases[Phase],phases[Multiplier])))</f>
        <v>0.53</v>
      </c>
      <c r="R10" s="12">
        <f>IF($L10="","",$O10*(1+_xlfn.XLOOKUP(R$1,phases[Phase],phases[Multiplier])))</f>
        <v>0.6</v>
      </c>
      <c r="S10" s="12">
        <f>IF($L10="","",$O10*(1+_xlfn.XLOOKUP(S$1,phases[Phase],phases[Multiplier])))</f>
        <v>0.47499999999999998</v>
      </c>
      <c r="XES10" t="str">
        <v>UI Simulation</v>
      </c>
      <c r="XET10" t="str">
        <v>General Opex</v>
      </c>
    </row>
    <row r="11" spans="1:19 16372:16374" x14ac:dyDescent="0.5">
      <c r="A11" s="16" t="str">
        <f t="shared" si="2"/>
        <v/>
      </c>
      <c r="B11" s="10"/>
      <c r="C11" s="1" t="str">
        <f>IF($B11="","",COUNTIFS(L:L,B11))</f>
        <v/>
      </c>
      <c r="D11" s="1" t="str" cm="1">
        <f t="array" ref="D11">IF(B11="","",COUNTA(_xlfn.UNIQUE(_xlfn._xlws.FILTER(N:N,L:L=B11))))</f>
        <v/>
      </c>
      <c r="E11" s="1" t="str" cm="1">
        <f t="array" ref="E11">IF(C11="","",SUM(_xlfn.UNIQUE(_xlfn._xlws.FILTER(O:O,(L:L=B11)*(K:K="fte")))))</f>
        <v/>
      </c>
      <c r="F11" s="40" t="str">
        <f>IF(B11="","",SUMIFS(enum!$T:$T,enum!$L:$L,$B11,enum!$G:$G,$B$2)/1000)</f>
        <v/>
      </c>
      <c r="G11" s="9" t="str">
        <f t="shared" si="0"/>
        <v>template</v>
      </c>
      <c r="H11" s="9" t="str">
        <f t="shared" si="1"/>
        <v>On</v>
      </c>
      <c r="I11" s="9" t="b">
        <f>IF(L11="","",IFERROR(_xlfn.XMATCH(N11,resources[Resource])&gt;0,FALSE))</f>
        <v>1</v>
      </c>
      <c r="J11" s="9" t="str">
        <f>IF(M11="","",_xlfn.XLOOKUP(N11,resources[Resource],resources[expendType],""))</f>
        <v>Opex</v>
      </c>
      <c r="K11" s="9" t="str">
        <f>IF(N11="","",_xlfn.XLOOKUP(N11,resources[Resource],resources[resourceType],""))</f>
        <v>fte</v>
      </c>
      <c r="L11" s="11" t="s">
        <v>27</v>
      </c>
      <c r="M11" s="11" t="s">
        <v>38</v>
      </c>
      <c r="N11" s="11" t="s">
        <v>83</v>
      </c>
      <c r="O11" s="12">
        <v>0.2</v>
      </c>
      <c r="P11" s="12">
        <f>IF($L11="","",$O11*(1+_xlfn.XLOOKUP(P$1,phases[Phase],phases[Multiplier])))</f>
        <v>0.2</v>
      </c>
      <c r="Q11" s="12">
        <f>IF($L11="","",$O11*(1+_xlfn.XLOOKUP(Q$1,phases[Phase],phases[Multiplier])))</f>
        <v>0.21200000000000002</v>
      </c>
      <c r="R11" s="12">
        <f>IF($L11="","",$O11*(1+_xlfn.XLOOKUP(R$1,phases[Phase],phases[Multiplier])))</f>
        <v>0.24</v>
      </c>
      <c r="S11" s="12">
        <f>IF($L11="","",$O11*(1+_xlfn.XLOOKUP(S$1,phases[Phase],phases[Multiplier])))</f>
        <v>0.19</v>
      </c>
      <c r="XES11" t="str">
        <v>User journey</v>
      </c>
      <c r="XET11" t="str">
        <v>Hardware Engineer 1</v>
      </c>
    </row>
    <row r="12" spans="1:19 16372:16374" x14ac:dyDescent="0.5">
      <c r="A12" s="16" t="str">
        <f t="shared" si="2"/>
        <v/>
      </c>
      <c r="B12" s="10"/>
      <c r="C12" s="1" t="str">
        <f t="shared" ref="C12:C75" si="4">IF($B12="","",COUNTIFS(L:L,B12))</f>
        <v/>
      </c>
      <c r="D12" s="1" t="str" cm="1">
        <f t="array" ref="D12">IF(B12="","",COUNTA(_xlfn.UNIQUE(_xlfn._xlws.FILTER(N:N,L:L=B12))))</f>
        <v/>
      </c>
      <c r="E12" s="1" t="str" cm="1">
        <f t="array" ref="E12">IF(C12="","",SUM(_xlfn.UNIQUE(_xlfn._xlws.FILTER(O:O,(L:L=B12)*(K:K="fte")))))</f>
        <v/>
      </c>
      <c r="F12" s="40" t="str">
        <f>IF(B12="","",SUMIFS(enum!$T:$T,enum!$L:$L,$B12,enum!$G:$G,$B$2)/1000)</f>
        <v/>
      </c>
      <c r="G12" s="9" t="str">
        <f t="shared" si="0"/>
        <v>template</v>
      </c>
      <c r="H12" s="9" t="str">
        <f t="shared" si="1"/>
        <v>On</v>
      </c>
      <c r="I12" s="9" t="b">
        <f>IF(L12="","",IFERROR(_xlfn.XMATCH(N12,resources[Resource])&gt;0,FALSE))</f>
        <v>1</v>
      </c>
      <c r="J12" s="9" t="str">
        <f>IF(M12="","",_xlfn.XLOOKUP(N12,resources[Resource],resources[expendType],""))</f>
        <v>Opex</v>
      </c>
      <c r="K12" s="9" t="str">
        <f>IF(N12="","",_xlfn.XLOOKUP(N12,resources[Resource],resources[resourceType],""))</f>
        <v>fte</v>
      </c>
      <c r="L12" s="11" t="s">
        <v>27</v>
      </c>
      <c r="M12" s="11" t="s">
        <v>39</v>
      </c>
      <c r="N12" s="11" t="s">
        <v>83</v>
      </c>
      <c r="O12" s="12">
        <v>0.2</v>
      </c>
      <c r="P12" s="12">
        <f>IF($L12="","",$O12*(1+_xlfn.XLOOKUP(P$1,phases[Phase],phases[Multiplier])))</f>
        <v>0.2</v>
      </c>
      <c r="Q12" s="12">
        <f>IF($L12="","",$O12*(1+_xlfn.XLOOKUP(Q$1,phases[Phase],phases[Multiplier])))</f>
        <v>0.21200000000000002</v>
      </c>
      <c r="R12" s="12">
        <f>IF($L12="","",$O12*(1+_xlfn.XLOOKUP(R$1,phases[Phase],phases[Multiplier])))</f>
        <v>0.24</v>
      </c>
      <c r="S12" s="12">
        <f>IF($L12="","",$O12*(1+_xlfn.XLOOKUP(S$1,phases[Phase],phases[Multiplier])))</f>
        <v>0.19</v>
      </c>
      <c r="XET12" t="str">
        <v>Hardware Engineer 2</v>
      </c>
    </row>
    <row r="13" spans="1:19 16372:16374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IF(B13="","",COUNTA(_xlfn.UNIQUE(_xlfn._xlws.FILTER(N:N,L:L=B13))))</f>
        <v/>
      </c>
      <c r="E13" s="1" t="str" cm="1">
        <f t="array" ref="E13">IF(C13="","",SUM(_xlfn.UNIQUE(_xlfn._xlws.FILTER(O:O,(L:L=B13)*(K:K="fte")))))</f>
        <v/>
      </c>
      <c r="F13" s="40" t="str">
        <f>IF(B13="","",SUMIFS(enum!$T:$T,enum!$L:$L,$B13,enum!$G:$G,$B$2)/1000)</f>
        <v/>
      </c>
      <c r="G13" s="9" t="str">
        <f t="shared" si="0"/>
        <v/>
      </c>
      <c r="H13" s="9" t="str">
        <f t="shared" si="1"/>
        <v/>
      </c>
      <c r="I13" s="9" t="str">
        <f>IF(L13="","",IFERROR(_xlfn.XMATCH(N13,resources[Resource])&gt;0,FALSE))</f>
        <v/>
      </c>
      <c r="J13" s="9" t="str">
        <f>IF(M13="","",_xlfn.XLOOKUP(N13,resources[Resource],resources[expendType],""))</f>
        <v/>
      </c>
      <c r="K13" s="9" t="str">
        <f>IF(N13="","",_xlfn.XLOOKUP(N13,resources[Resource],resources[resourceType],""))</f>
        <v/>
      </c>
      <c r="M13" s="11"/>
      <c r="N13" s="11"/>
      <c r="P13" s="12" t="str">
        <f>IF($L13="","",$O13*(1+_xlfn.XLOOKUP(P$1,phases[Phase],phases[Multiplier])))</f>
        <v/>
      </c>
      <c r="Q13" s="12" t="str">
        <f>IF($L13="","",$O13*(1+_xlfn.XLOOKUP(Q$1,phases[Phase],phases[Multiplier])))</f>
        <v/>
      </c>
      <c r="R13" s="12" t="str">
        <f>IF($L13="","",$O13*(1+_xlfn.XLOOKUP(R$1,phases[Phase],phases[Multiplier])))</f>
        <v/>
      </c>
      <c r="S13" s="12" t="str">
        <f>IF($L13="","",$O13*(1+_xlfn.XLOOKUP(S$1,phases[Phase],phases[Multiplier])))</f>
        <v/>
      </c>
      <c r="XET13" t="str">
        <v>Hardware Engineer 3</v>
      </c>
    </row>
    <row r="14" spans="1:19 16372:16374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IF(B14="","",COUNTA(_xlfn.UNIQUE(_xlfn._xlws.FILTER(N:N,L:L=B14))))</f>
        <v/>
      </c>
      <c r="E14" s="1" t="str" cm="1">
        <f t="array" ref="E14">IF(C14="","",SUM(_xlfn.UNIQUE(_xlfn._xlws.FILTER(O:O,(L:L=B14)*(K:K="fte")))))</f>
        <v/>
      </c>
      <c r="F14" s="40" t="str">
        <f>IF(B14="","",SUMIFS(enum!$T:$T,enum!$L:$L,$B14,enum!$G:$G,$B$2)/1000)</f>
        <v/>
      </c>
      <c r="G14" s="9" t="str">
        <f t="shared" si="0"/>
        <v/>
      </c>
      <c r="H14" s="9" t="str">
        <f t="shared" si="1"/>
        <v/>
      </c>
      <c r="I14" s="9" t="str">
        <f>IF(L14="","",IFERROR(_xlfn.XMATCH(N14,resources[Resource])&gt;0,FALSE))</f>
        <v/>
      </c>
      <c r="J14" s="9" t="str">
        <f>IF(M14="","",_xlfn.XLOOKUP(N14,resources[Resource],resources[expendType],""))</f>
        <v/>
      </c>
      <c r="K14" s="9" t="str">
        <f>IF(N14="","",_xlfn.XLOOKUP(N14,resources[Resource],resources[resourceType],""))</f>
        <v/>
      </c>
      <c r="M14" s="11"/>
      <c r="N14" s="11"/>
      <c r="P14" s="12" t="str">
        <f>IF($L14="","",$O14*(1+_xlfn.XLOOKUP(P$1,phases[Phase],phases[Multiplier])))</f>
        <v/>
      </c>
      <c r="Q14" s="12" t="str">
        <f>IF($L14="","",$O14*(1+_xlfn.XLOOKUP(Q$1,phases[Phase],phases[Multiplier])))</f>
        <v/>
      </c>
      <c r="R14" s="12" t="str">
        <f>IF($L14="","",$O14*(1+_xlfn.XLOOKUP(R$1,phases[Phase],phases[Multiplier])))</f>
        <v/>
      </c>
      <c r="S14" s="12" t="str">
        <f>IF($L14="","",$O14*(1+_xlfn.XLOOKUP(S$1,phases[Phase],phases[Multiplier])))</f>
        <v/>
      </c>
      <c r="XET14" t="str">
        <v>Logistics Analyst</v>
      </c>
    </row>
    <row r="15" spans="1:19 16372:16374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IF(B15="","",COUNTA(_xlfn.UNIQUE(_xlfn._xlws.FILTER(N:N,L:L=B15))))</f>
        <v/>
      </c>
      <c r="E15" s="1" t="str" cm="1">
        <f t="array" ref="E15">IF(C15="","",SUM(_xlfn.UNIQUE(_xlfn._xlws.FILTER(O:O,(L:L=B15)*(K:K="fte")))))</f>
        <v/>
      </c>
      <c r="F15" s="40" t="str">
        <f>IF(B15="","",SUMIFS(enum!$T:$T,enum!$L:$L,$B15,enum!$G:$G,$B$2)/1000)</f>
        <v/>
      </c>
      <c r="G15" s="9" t="str">
        <f t="shared" si="0"/>
        <v/>
      </c>
      <c r="H15" s="9" t="str">
        <f t="shared" si="1"/>
        <v/>
      </c>
      <c r="I15" s="9" t="str">
        <f>IF(L15="","",IFERROR(_xlfn.XMATCH(N15,resources[Resource])&gt;0,FALSE))</f>
        <v/>
      </c>
      <c r="J15" s="9" t="str">
        <f>IF(M15="","",_xlfn.XLOOKUP(N15,resources[Resource],resources[expendType],""))</f>
        <v/>
      </c>
      <c r="K15" s="9" t="str">
        <f>IF(N15="","",_xlfn.XLOOKUP(N15,resources[Resource],resources[resourceType],""))</f>
        <v/>
      </c>
      <c r="M15" s="11"/>
      <c r="N15" s="11"/>
      <c r="P15" s="12" t="str">
        <f>IF($L15="","",$O15*(1+_xlfn.XLOOKUP(P$1,phases[Phase],phases[Multiplier])))</f>
        <v/>
      </c>
      <c r="Q15" s="12" t="str">
        <f>IF($L15="","",$O15*(1+_xlfn.XLOOKUP(Q$1,phases[Phase],phases[Multiplier])))</f>
        <v/>
      </c>
      <c r="R15" s="12" t="str">
        <f>IF($L15="","",$O15*(1+_xlfn.XLOOKUP(R$1,phases[Phase],phases[Multiplier])))</f>
        <v/>
      </c>
      <c r="S15" s="12" t="str">
        <f>IF($L15="","",$O15*(1+_xlfn.XLOOKUP(S$1,phases[Phase],phases[Multiplier])))</f>
        <v/>
      </c>
      <c r="XET15" t="str">
        <v>Machinist 1</v>
      </c>
    </row>
    <row r="16" spans="1:19 16372:16374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IF(B16="","",COUNTA(_xlfn.UNIQUE(_xlfn._xlws.FILTER(N:N,L:L=B16))))</f>
        <v/>
      </c>
      <c r="E16" s="1" t="str" cm="1">
        <f t="array" ref="E16">IF(C16="","",SUM(_xlfn.UNIQUE(_xlfn._xlws.FILTER(O:O,(L:L=B16)*(K:K="fte")))))</f>
        <v/>
      </c>
      <c r="F16" s="40" t="str">
        <f>IF(B16="","",SUMIFS(enum!$T:$T,enum!$L:$L,$B16,enum!$G:$G,$B$2)/1000)</f>
        <v/>
      </c>
      <c r="G16" s="9" t="str">
        <f t="shared" si="0"/>
        <v/>
      </c>
      <c r="H16" s="9" t="str">
        <f t="shared" si="1"/>
        <v/>
      </c>
      <c r="I16" s="9" t="str">
        <f>IF(L16="","",IFERROR(_xlfn.XMATCH(N16,resources[Resource])&gt;0,FALSE))</f>
        <v/>
      </c>
      <c r="J16" s="9" t="str">
        <f>IF(M16="","",_xlfn.XLOOKUP(N16,resources[Resource],resources[expendType],""))</f>
        <v/>
      </c>
      <c r="K16" s="9" t="str">
        <f>IF(N16="","",_xlfn.XLOOKUP(N16,resources[Resource],resources[resourceType],""))</f>
        <v/>
      </c>
      <c r="M16" s="11"/>
      <c r="N16" s="11"/>
      <c r="P16" s="12" t="str">
        <f>IF($L16="","",$O16*(1+_xlfn.XLOOKUP(P$1,phases[Phase],phases[Multiplier])))</f>
        <v/>
      </c>
      <c r="Q16" s="12" t="str">
        <f>IF($L16="","",$O16*(1+_xlfn.XLOOKUP(Q$1,phases[Phase],phases[Multiplier])))</f>
        <v/>
      </c>
      <c r="R16" s="12" t="str">
        <f>IF($L16="","",$O16*(1+_xlfn.XLOOKUP(R$1,phases[Phase],phases[Multiplier])))</f>
        <v/>
      </c>
      <c r="S16" s="12" t="str">
        <f>IF($L16="","",$O16*(1+_xlfn.XLOOKUP(S$1,phases[Phase],phases[Multiplier])))</f>
        <v/>
      </c>
      <c r="XET16" t="str">
        <v>Manager</v>
      </c>
    </row>
    <row r="17" spans="1:19 16374:16374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IF(B17="","",COUNTA(_xlfn.UNIQUE(_xlfn._xlws.FILTER(N:N,L:L=B17))))</f>
        <v/>
      </c>
      <c r="E17" s="1" t="str" cm="1">
        <f t="array" ref="E17">IF(C17="","",SUM(_xlfn.UNIQUE(_xlfn._xlws.FILTER(O:O,(L:L=B17)*(K:K="fte")))))</f>
        <v/>
      </c>
      <c r="F17" s="40" t="str">
        <f>IF(B17="","",SUMIFS(enum!$T:$T,enum!$L:$L,$B17,enum!$G:$G,$B$2)/1000)</f>
        <v/>
      </c>
      <c r="G17" s="9" t="str">
        <f t="shared" si="0"/>
        <v/>
      </c>
      <c r="H17" s="9" t="str">
        <f t="shared" si="1"/>
        <v/>
      </c>
      <c r="I17" s="9" t="str">
        <f>IF(L17="","",IFERROR(_xlfn.XMATCH(N17,resources[Resource])&gt;0,FALSE))</f>
        <v/>
      </c>
      <c r="J17" s="9" t="str">
        <f>IF(M17="","",_xlfn.XLOOKUP(N17,resources[Resource],resources[expendType],""))</f>
        <v/>
      </c>
      <c r="K17" s="9" t="str">
        <f>IF(N17="","",_xlfn.XLOOKUP(N17,resources[Resource],resources[resourceType],""))</f>
        <v/>
      </c>
      <c r="M17" s="11"/>
      <c r="N17" s="11"/>
      <c r="P17" s="12" t="str">
        <f>IF($L17="","",$O17*(1+_xlfn.XLOOKUP(P$1,phases[Phase],phases[Multiplier])))</f>
        <v/>
      </c>
      <c r="Q17" s="12" t="str">
        <f>IF($L17="","",$O17*(1+_xlfn.XLOOKUP(Q$1,phases[Phase],phases[Multiplier])))</f>
        <v/>
      </c>
      <c r="R17" s="12" t="str">
        <f>IF($L17="","",$O17*(1+_xlfn.XLOOKUP(R$1,phases[Phase],phases[Multiplier])))</f>
        <v/>
      </c>
      <c r="S17" s="12" t="str">
        <f>IF($L17="","",$O17*(1+_xlfn.XLOOKUP(S$1,phases[Phase],phases[Multiplier])))</f>
        <v/>
      </c>
      <c r="XET17" t="str">
        <v>Manager 2</v>
      </c>
    </row>
    <row r="18" spans="1:19 16374:16374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IF(B18="","",COUNTA(_xlfn.UNIQUE(_xlfn._xlws.FILTER(N:N,L:L=B18))))</f>
        <v/>
      </c>
      <c r="E18" s="1" t="str" cm="1">
        <f t="array" ref="E18">IF(C18="","",SUM(_xlfn.UNIQUE(_xlfn._xlws.FILTER(O:O,(L:L=B18)*(K:K="fte")))))</f>
        <v/>
      </c>
      <c r="F18" s="40" t="str">
        <f>IF(B18="","",SUMIFS(enum!$T:$T,enum!$L:$L,$B18,enum!$G:$G,$B$2)/1000)</f>
        <v/>
      </c>
      <c r="G18" s="9" t="str">
        <f t="shared" si="0"/>
        <v/>
      </c>
      <c r="H18" s="9" t="str">
        <f t="shared" si="1"/>
        <v/>
      </c>
      <c r="I18" s="9" t="str">
        <f>IF(L18="","",IFERROR(_xlfn.XMATCH(N18,resources[Resource])&gt;0,FALSE))</f>
        <v/>
      </c>
      <c r="J18" s="9" t="str">
        <f>IF(M18="","",_xlfn.XLOOKUP(N18,resources[Resource],resources[expendType],""))</f>
        <v/>
      </c>
      <c r="K18" s="9" t="str">
        <f>IF(N18="","",_xlfn.XLOOKUP(N18,resources[Resource],resources[resourceType],""))</f>
        <v/>
      </c>
      <c r="M18" s="11"/>
      <c r="N18" s="11"/>
      <c r="P18" s="12" t="str">
        <f>IF($L18="","",$O18*(1+_xlfn.XLOOKUP(P$1,phases[Phase],phases[Multiplier])))</f>
        <v/>
      </c>
      <c r="Q18" s="12" t="str">
        <f>IF($L18="","",$O18*(1+_xlfn.XLOOKUP(Q$1,phases[Phase],phases[Multiplier])))</f>
        <v/>
      </c>
      <c r="R18" s="12" t="str">
        <f>IF($L18="","",$O18*(1+_xlfn.XLOOKUP(R$1,phases[Phase],phases[Multiplier])))</f>
        <v/>
      </c>
      <c r="S18" s="12" t="str">
        <f>IF($L18="","",$O18*(1+_xlfn.XLOOKUP(S$1,phases[Phase],phases[Multiplier])))</f>
        <v/>
      </c>
      <c r="XET18" t="str">
        <v>Market Analyst</v>
      </c>
    </row>
    <row r="19" spans="1:19 16374:16374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IF(B19="","",COUNTA(_xlfn.UNIQUE(_xlfn._xlws.FILTER(N:N,L:L=B19))))</f>
        <v/>
      </c>
      <c r="E19" s="1" t="str" cm="1">
        <f t="array" ref="E19">IF(C19="","",SUM(_xlfn.UNIQUE(_xlfn._xlws.FILTER(O:O,(L:L=B19)*(K:K="fte")))))</f>
        <v/>
      </c>
      <c r="F19" s="40" t="str">
        <f>IF(B19="","",SUMIFS(enum!$T:$T,enum!$L:$L,$B19,enum!$G:$G,$B$2)/1000)</f>
        <v/>
      </c>
      <c r="G19" s="9" t="str">
        <f t="shared" si="0"/>
        <v/>
      </c>
      <c r="H19" s="9" t="str">
        <f t="shared" si="1"/>
        <v/>
      </c>
      <c r="I19" s="9" t="str">
        <f>IF(L19="","",IFERROR(_xlfn.XMATCH(N19,resources[Resource])&gt;0,FALSE))</f>
        <v/>
      </c>
      <c r="J19" s="9" t="str">
        <f>IF(M19="","",_xlfn.XLOOKUP(N19,resources[Resource],resources[expendType],""))</f>
        <v/>
      </c>
      <c r="K19" s="9" t="str">
        <f>IF(N19="","",_xlfn.XLOOKUP(N19,resources[Resource],resources[resourceType],""))</f>
        <v/>
      </c>
      <c r="M19" s="11"/>
      <c r="N19" s="11"/>
      <c r="P19" s="12" t="str">
        <f>IF($L19="","",$O19*(1+_xlfn.XLOOKUP(P$1,phases[Phase],phases[Multiplier])))</f>
        <v/>
      </c>
      <c r="Q19" s="12" t="str">
        <f>IF($L19="","",$O19*(1+_xlfn.XLOOKUP(Q$1,phases[Phase],phases[Multiplier])))</f>
        <v/>
      </c>
      <c r="R19" s="12" t="str">
        <f>IF($L19="","",$O19*(1+_xlfn.XLOOKUP(R$1,phases[Phase],phases[Multiplier])))</f>
        <v/>
      </c>
      <c r="S19" s="12" t="str">
        <f>IF($L19="","",$O19*(1+_xlfn.XLOOKUP(S$1,phases[Phase],phases[Multiplier])))</f>
        <v/>
      </c>
      <c r="XET19" t="str">
        <v>Marketer</v>
      </c>
    </row>
    <row r="20" spans="1:19 16374:16374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IF(B20="","",COUNTA(_xlfn.UNIQUE(_xlfn._xlws.FILTER(N:N,L:L=B20))))</f>
        <v/>
      </c>
      <c r="E20" s="1" t="str" cm="1">
        <f t="array" ref="E20">IF(C20="","",SUM(_xlfn.UNIQUE(_xlfn._xlws.FILTER(O:O,(L:L=B20)*(K:K="fte")))))</f>
        <v/>
      </c>
      <c r="F20" s="40" t="str">
        <f>IF(B20="","",SUMIFS(enum!$T:$T,enum!$L:$L,$B20,enum!$G:$G,$B$2)/1000)</f>
        <v/>
      </c>
      <c r="G20" s="9" t="str">
        <f t="shared" si="0"/>
        <v/>
      </c>
      <c r="H20" s="9" t="str">
        <f t="shared" si="1"/>
        <v/>
      </c>
      <c r="I20" s="9" t="str">
        <f>IF(L20="","",IFERROR(_xlfn.XMATCH(N20,resources[Resource])&gt;0,FALSE))</f>
        <v/>
      </c>
      <c r="J20" s="9" t="str">
        <f>IF(M20="","",_xlfn.XLOOKUP(N20,resources[Resource],resources[expendType],""))</f>
        <v/>
      </c>
      <c r="K20" s="9" t="str">
        <f>IF(N20="","",_xlfn.XLOOKUP(N20,resources[Resource],resources[resourceType],""))</f>
        <v/>
      </c>
      <c r="M20" s="11"/>
      <c r="N20" s="11"/>
      <c r="P20" s="12" t="str">
        <f>IF($L20="","",$O20*(1+_xlfn.XLOOKUP(P$1,phases[Phase],phases[Multiplier])))</f>
        <v/>
      </c>
      <c r="Q20" s="12" t="str">
        <f>IF($L20="","",$O20*(1+_xlfn.XLOOKUP(Q$1,phases[Phase],phases[Multiplier])))</f>
        <v/>
      </c>
      <c r="R20" s="12" t="str">
        <f>IF($L20="","",$O20*(1+_xlfn.XLOOKUP(R$1,phases[Phase],phases[Multiplier])))</f>
        <v/>
      </c>
      <c r="S20" s="12" t="str">
        <f>IF($L20="","",$O20*(1+_xlfn.XLOOKUP(S$1,phases[Phase],phases[Multiplier])))</f>
        <v/>
      </c>
      <c r="XET20" t="str">
        <v>Offer Analyst</v>
      </c>
    </row>
    <row r="21" spans="1:19 16374:16374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IF(B21="","",COUNTA(_xlfn.UNIQUE(_xlfn._xlws.FILTER(N:N,L:L=B21))))</f>
        <v/>
      </c>
      <c r="E21" s="1" t="str" cm="1">
        <f t="array" ref="E21">IF(C21="","",SUM(_xlfn.UNIQUE(_xlfn._xlws.FILTER(O:O,(L:L=B21)*(K:K="fte")))))</f>
        <v/>
      </c>
      <c r="F21" s="40" t="str">
        <f>IF(B21="","",SUMIFS(enum!$T:$T,enum!$L:$L,$B21,enum!$G:$G,$B$2)/1000)</f>
        <v/>
      </c>
      <c r="G21" s="9" t="str">
        <f t="shared" si="0"/>
        <v/>
      </c>
      <c r="H21" s="9" t="str">
        <f t="shared" si="1"/>
        <v/>
      </c>
      <c r="I21" s="9" t="str">
        <f>IF(L21="","",IFERROR(_xlfn.XMATCH(N21,resources[Resource])&gt;0,FALSE))</f>
        <v/>
      </c>
      <c r="J21" s="9" t="str">
        <f>IF(M21="","",_xlfn.XLOOKUP(N21,resources[Resource],resources[expendType],""))</f>
        <v/>
      </c>
      <c r="K21" s="9" t="str">
        <f>IF(N21="","",_xlfn.XLOOKUP(N21,resources[Resource],resources[resourceType],""))</f>
        <v/>
      </c>
      <c r="M21" s="11"/>
      <c r="N21" s="11"/>
      <c r="P21" s="12" t="str">
        <f>IF($L21="","",$O21*(1+_xlfn.XLOOKUP(P$1,phases[Phase],phases[Multiplier])))</f>
        <v/>
      </c>
      <c r="Q21" s="12" t="str">
        <f>IF($L21="","",$O21*(1+_xlfn.XLOOKUP(Q$1,phases[Phase],phases[Multiplier])))</f>
        <v/>
      </c>
      <c r="R21" s="12" t="str">
        <f>IF($L21="","",$O21*(1+_xlfn.XLOOKUP(R$1,phases[Phase],phases[Multiplier])))</f>
        <v/>
      </c>
      <c r="S21" s="12" t="str">
        <f>IF($L21="","",$O21*(1+_xlfn.XLOOKUP(S$1,phases[Phase],phases[Multiplier])))</f>
        <v/>
      </c>
      <c r="XET21" t="str">
        <v>Planner</v>
      </c>
    </row>
    <row r="22" spans="1:19 16374:16374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IF(B22="","",COUNTA(_xlfn.UNIQUE(_xlfn._xlws.FILTER(N:N,L:L=B22))))</f>
        <v/>
      </c>
      <c r="E22" s="1" t="str" cm="1">
        <f t="array" ref="E22">IF(C22="","",SUM(_xlfn.UNIQUE(_xlfn._xlws.FILTER(O:O,(L:L=B22)*(K:K="fte")))))</f>
        <v/>
      </c>
      <c r="F22" s="40" t="str">
        <f>IF(B22="","",SUMIFS(enum!$T:$T,enum!$L:$L,$B22,enum!$G:$G,$B$2)/1000)</f>
        <v/>
      </c>
      <c r="G22" s="9" t="str">
        <f t="shared" si="0"/>
        <v/>
      </c>
      <c r="H22" s="9" t="str">
        <f t="shared" si="1"/>
        <v/>
      </c>
      <c r="I22" s="9" t="str">
        <f>IF(L22="","",IFERROR(_xlfn.XMATCH(N22,resources[Resource])&gt;0,FALSE))</f>
        <v/>
      </c>
      <c r="J22" s="9" t="str">
        <f>IF(M22="","",_xlfn.XLOOKUP(N22,resources[Resource],resources[expendType],""))</f>
        <v/>
      </c>
      <c r="K22" s="9" t="str">
        <f>IF(N22="","",_xlfn.XLOOKUP(N22,resources[Resource],resources[resourceType],""))</f>
        <v/>
      </c>
      <c r="M22" s="11"/>
      <c r="N22" s="11"/>
      <c r="P22" s="12" t="str">
        <f>IF($L22="","",$O22*(1+_xlfn.XLOOKUP(P$1,phases[Phase],phases[Multiplier])))</f>
        <v/>
      </c>
      <c r="Q22" s="12" t="str">
        <f>IF($L22="","",$O22*(1+_xlfn.XLOOKUP(Q$1,phases[Phase],phases[Multiplier])))</f>
        <v/>
      </c>
      <c r="R22" s="12" t="str">
        <f>IF($L22="","",$O22*(1+_xlfn.XLOOKUP(R$1,phases[Phase],phases[Multiplier])))</f>
        <v/>
      </c>
      <c r="S22" s="12" t="str">
        <f>IF($L22="","",$O22*(1+_xlfn.XLOOKUP(S$1,phases[Phase],phases[Multiplier])))</f>
        <v/>
      </c>
      <c r="XET22" t="str">
        <v>Product Manager</v>
      </c>
    </row>
    <row r="23" spans="1:19 16374:16374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IF(B23="","",COUNTA(_xlfn.UNIQUE(_xlfn._xlws.FILTER(N:N,L:L=B23))))</f>
        <v/>
      </c>
      <c r="E23" s="1" t="str" cm="1">
        <f t="array" ref="E23">IF(C23="","",SUM(_xlfn.UNIQUE(_xlfn._xlws.FILTER(O:O,(L:L=B23)*(K:K="fte")))))</f>
        <v/>
      </c>
      <c r="F23" s="40" t="str">
        <f>IF(B23="","",SUMIFS(enum!$T:$T,enum!$L:$L,$B23,enum!$G:$G,$B$2)/1000)</f>
        <v/>
      </c>
      <c r="G23" s="9" t="str">
        <f t="shared" si="0"/>
        <v/>
      </c>
      <c r="H23" s="9" t="str">
        <f t="shared" si="1"/>
        <v/>
      </c>
      <c r="I23" s="9" t="str">
        <f>IF(L23="","",IFERROR(_xlfn.XMATCH(N23,resources[Resource])&gt;0,FALSE))</f>
        <v/>
      </c>
      <c r="J23" s="9" t="str">
        <f>IF(M23="","",_xlfn.XLOOKUP(N23,resources[Resource],resources[expendType],""))</f>
        <v/>
      </c>
      <c r="K23" s="9" t="str">
        <f>IF(N23="","",_xlfn.XLOOKUP(N23,resources[Resource],resources[resourceType],""))</f>
        <v/>
      </c>
      <c r="M23" s="11"/>
      <c r="N23" s="11"/>
      <c r="P23" s="12" t="str">
        <f>IF($L23="","",$O23*(1+_xlfn.XLOOKUP(P$1,phases[Phase],phases[Multiplier])))</f>
        <v/>
      </c>
      <c r="Q23" s="12" t="str">
        <f>IF($L23="","",$O23*(1+_xlfn.XLOOKUP(Q$1,phases[Phase],phases[Multiplier])))</f>
        <v/>
      </c>
      <c r="R23" s="12" t="str">
        <f>IF($L23="","",$O23*(1+_xlfn.XLOOKUP(R$1,phases[Phase],phases[Multiplier])))</f>
        <v/>
      </c>
      <c r="S23" s="12" t="str">
        <f>IF($L23="","",$O23*(1+_xlfn.XLOOKUP(S$1,phases[Phase],phases[Multiplier])))</f>
        <v/>
      </c>
      <c r="XET23" t="str">
        <v>Program Manager</v>
      </c>
    </row>
    <row r="24" spans="1:19 16374:16374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IF(B24="","",COUNTA(_xlfn.UNIQUE(_xlfn._xlws.FILTER(N:N,L:L=B24))))</f>
        <v/>
      </c>
      <c r="E24" s="1" t="str" cm="1">
        <f t="array" ref="E24">IF(C24="","",SUM(_xlfn.UNIQUE(_xlfn._xlws.FILTER(O:O,(L:L=B24)*(K:K="fte")))))</f>
        <v/>
      </c>
      <c r="F24" s="40" t="str">
        <f>IF(B24="","",SUMIFS(enum!$T:$T,enum!$L:$L,$B24,enum!$G:$G,$B$2)/1000)</f>
        <v/>
      </c>
      <c r="G24" s="9" t="str">
        <f t="shared" si="0"/>
        <v/>
      </c>
      <c r="H24" s="9" t="str">
        <f t="shared" si="1"/>
        <v/>
      </c>
      <c r="I24" s="9" t="str">
        <f>IF(L24="","",IFERROR(_xlfn.XMATCH(N24,resources[Resource])&gt;0,FALSE))</f>
        <v/>
      </c>
      <c r="J24" s="9" t="str">
        <f>IF(M24="","",_xlfn.XLOOKUP(N24,resources[Resource],resources[expendType],""))</f>
        <v/>
      </c>
      <c r="K24" s="9" t="str">
        <f>IF(N24="","",_xlfn.XLOOKUP(N24,resources[Resource],resources[resourceType],""))</f>
        <v/>
      </c>
      <c r="M24" s="11"/>
      <c r="N24" s="11"/>
      <c r="P24" s="12" t="str">
        <f>IF($L24="","",$O24*(1+_xlfn.XLOOKUP(P$1,phases[Phase],phases[Multiplier])))</f>
        <v/>
      </c>
      <c r="Q24" s="12" t="str">
        <f>IF($L24="","",$O24*(1+_xlfn.XLOOKUP(Q$1,phases[Phase],phases[Multiplier])))</f>
        <v/>
      </c>
      <c r="R24" s="12" t="str">
        <f>IF($L24="","",$O24*(1+_xlfn.XLOOKUP(R$1,phases[Phase],phases[Multiplier])))</f>
        <v/>
      </c>
      <c r="S24" s="12" t="str">
        <f>IF($L24="","",$O24*(1+_xlfn.XLOOKUP(S$1,phases[Phase],phases[Multiplier])))</f>
        <v/>
      </c>
      <c r="XET24" t="str">
        <v>Project Manager</v>
      </c>
    </row>
    <row r="25" spans="1:19 16374:16374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IF(B25="","",COUNTA(_xlfn.UNIQUE(_xlfn._xlws.FILTER(N:N,L:L=B25))))</f>
        <v/>
      </c>
      <c r="E25" s="1" t="str" cm="1">
        <f t="array" ref="E25">IF(C25="","",SUM(_xlfn.UNIQUE(_xlfn._xlws.FILTER(O:O,(L:L=B25)*(K:K="fte")))))</f>
        <v/>
      </c>
      <c r="F25" s="40" t="str">
        <f>IF(B25="","",SUMIFS(enum!$T:$T,enum!$L:$L,$B25,enum!$G:$G,$B$2)/1000)</f>
        <v/>
      </c>
      <c r="G25" s="9" t="str">
        <f t="shared" si="0"/>
        <v/>
      </c>
      <c r="H25" s="9" t="str">
        <f t="shared" si="1"/>
        <v/>
      </c>
      <c r="I25" s="9" t="str">
        <f>IF(L25="","",IFERROR(_xlfn.XMATCH(N25,resources[Resource])&gt;0,FALSE))</f>
        <v/>
      </c>
      <c r="J25" s="9" t="str">
        <f>IF(M25="","",_xlfn.XLOOKUP(N25,resources[Resource],resources[expendType],""))</f>
        <v/>
      </c>
      <c r="K25" s="9" t="str">
        <f>IF(N25="","",_xlfn.XLOOKUP(N25,resources[Resource],resources[resourceType],""))</f>
        <v/>
      </c>
      <c r="M25" s="11"/>
      <c r="N25" s="11"/>
      <c r="P25" s="12" t="str">
        <f>IF($L25="","",$O25*(1+_xlfn.XLOOKUP(P$1,phases[Phase],phases[Multiplier])))</f>
        <v/>
      </c>
      <c r="Q25" s="12" t="str">
        <f>IF($L25="","",$O25*(1+_xlfn.XLOOKUP(Q$1,phases[Phase],phases[Multiplier])))</f>
        <v/>
      </c>
      <c r="R25" s="12" t="str">
        <f>IF($L25="","",$O25*(1+_xlfn.XLOOKUP(R$1,phases[Phase],phases[Multiplier])))</f>
        <v/>
      </c>
      <c r="S25" s="12" t="str">
        <f>IF($L25="","",$O25*(1+_xlfn.XLOOKUP(S$1,phases[Phase],phases[Multiplier])))</f>
        <v/>
      </c>
      <c r="XET25" t="str">
        <v>Software Engineer 1</v>
      </c>
    </row>
    <row r="26" spans="1:19 16374:16374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IF(B26="","",COUNTA(_xlfn.UNIQUE(_xlfn._xlws.FILTER(N:N,L:L=B26))))</f>
        <v/>
      </c>
      <c r="E26" s="1" t="str" cm="1">
        <f t="array" ref="E26">IF(C26="","",SUM(_xlfn.UNIQUE(_xlfn._xlws.FILTER(O:O,(L:L=B26)*(K:K="fte")))))</f>
        <v/>
      </c>
      <c r="F26" s="40" t="str">
        <f>IF(B26="","",SUMIFS(enum!$T:$T,enum!$L:$L,$B26,enum!$G:$G,$B$2)/1000)</f>
        <v/>
      </c>
      <c r="G26" s="9" t="str">
        <f t="shared" si="0"/>
        <v/>
      </c>
      <c r="H26" s="9" t="str">
        <f t="shared" si="1"/>
        <v/>
      </c>
      <c r="I26" s="9" t="str">
        <f>IF(L26="","",IFERROR(_xlfn.XMATCH(N26,resources[Resource])&gt;0,FALSE))</f>
        <v/>
      </c>
      <c r="J26" s="9" t="str">
        <f>IF(M26="","",_xlfn.XLOOKUP(N26,resources[Resource],resources[expendType],""))</f>
        <v/>
      </c>
      <c r="K26" s="9" t="str">
        <f>IF(N26="","",_xlfn.XLOOKUP(N26,resources[Resource],resources[resourceType],""))</f>
        <v/>
      </c>
      <c r="M26" s="11"/>
      <c r="N26" s="11"/>
      <c r="P26" s="12" t="str">
        <f>IF($L26="","",$O26*(1+_xlfn.XLOOKUP(P$1,phases[Phase],phases[Multiplier])))</f>
        <v/>
      </c>
      <c r="Q26" s="12" t="str">
        <f>IF($L26="","",$O26*(1+_xlfn.XLOOKUP(Q$1,phases[Phase],phases[Multiplier])))</f>
        <v/>
      </c>
      <c r="R26" s="12" t="str">
        <f>IF($L26="","",$O26*(1+_xlfn.XLOOKUP(R$1,phases[Phase],phases[Multiplier])))</f>
        <v/>
      </c>
      <c r="S26" s="12" t="str">
        <f>IF($L26="","",$O26*(1+_xlfn.XLOOKUP(S$1,phases[Phase],phases[Multiplier])))</f>
        <v/>
      </c>
      <c r="XET26" t="str">
        <v>Software Engineer 2</v>
      </c>
    </row>
    <row r="27" spans="1:19 16374:16374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IF(B27="","",COUNTA(_xlfn.UNIQUE(_xlfn._xlws.FILTER(N:N,L:L=B27))))</f>
        <v/>
      </c>
      <c r="E27" s="1" t="str" cm="1">
        <f t="array" ref="E27">IF(C27="","",SUM(_xlfn.UNIQUE(_xlfn._xlws.FILTER(O:O,(L:L=B27)*(K:K="fte")))))</f>
        <v/>
      </c>
      <c r="F27" s="40" t="str">
        <f>IF(B27="","",SUMIFS(enum!$T:$T,enum!$L:$L,$B27,enum!$G:$G,$B$2)/1000)</f>
        <v/>
      </c>
      <c r="G27" s="9" t="str">
        <f t="shared" si="0"/>
        <v/>
      </c>
      <c r="H27" s="9" t="str">
        <f t="shared" si="1"/>
        <v/>
      </c>
      <c r="I27" s="9" t="str">
        <f>IF(L27="","",IFERROR(_xlfn.XMATCH(N27,resources[Resource])&gt;0,FALSE))</f>
        <v/>
      </c>
      <c r="J27" s="9" t="str">
        <f>IF(M27="","",_xlfn.XLOOKUP(N27,resources[Resource],resources[expendType],""))</f>
        <v/>
      </c>
      <c r="K27" s="9" t="str">
        <f>IF(N27="","",_xlfn.XLOOKUP(N27,resources[Resource],resources[resourceType],""))</f>
        <v/>
      </c>
      <c r="M27" s="11"/>
      <c r="N27" s="11"/>
      <c r="P27" s="12" t="str">
        <f>IF($L27="","",$O27*(1+_xlfn.XLOOKUP(P$1,phases[Phase],phases[Multiplier])))</f>
        <v/>
      </c>
      <c r="Q27" s="12" t="str">
        <f>IF($L27="","",$O27*(1+_xlfn.XLOOKUP(Q$1,phases[Phase],phases[Multiplier])))</f>
        <v/>
      </c>
      <c r="R27" s="12" t="str">
        <f>IF($L27="","",$O27*(1+_xlfn.XLOOKUP(R$1,phases[Phase],phases[Multiplier])))</f>
        <v/>
      </c>
      <c r="S27" s="12" t="str">
        <f>IF($L27="","",$O27*(1+_xlfn.XLOOKUP(S$1,phases[Phase],phases[Multiplier])))</f>
        <v/>
      </c>
      <c r="XET27" t="str">
        <v>Support Engineer 2</v>
      </c>
    </row>
    <row r="28" spans="1:19 16374:16374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IF(B28="","",COUNTA(_xlfn.UNIQUE(_xlfn._xlws.FILTER(N:N,L:L=B28))))</f>
        <v/>
      </c>
      <c r="E28" s="1" t="str" cm="1">
        <f t="array" ref="E28">IF(C28="","",SUM(_xlfn.UNIQUE(_xlfn._xlws.FILTER(O:O,(L:L=B28)*(K:K="fte")))))</f>
        <v/>
      </c>
      <c r="F28" s="40" t="str">
        <f>IF(B28="","",SUMIFS(enum!$T:$T,enum!$L:$L,$B28,enum!$G:$G,$B$2)/1000)</f>
        <v/>
      </c>
      <c r="G28" s="9" t="str">
        <f t="shared" si="0"/>
        <v/>
      </c>
      <c r="H28" s="9" t="str">
        <f t="shared" si="1"/>
        <v/>
      </c>
      <c r="I28" s="9" t="str">
        <f>IF(L28="","",IFERROR(_xlfn.XMATCH(N28,resources[Resource])&gt;0,FALSE))</f>
        <v/>
      </c>
      <c r="J28" s="9" t="str">
        <f>IF(M28="","",_xlfn.XLOOKUP(N28,resources[Resource],resources[expendType],""))</f>
        <v/>
      </c>
      <c r="K28" s="9" t="str">
        <f>IF(N28="","",_xlfn.XLOOKUP(N28,resources[Resource],resources[resourceType],""))</f>
        <v/>
      </c>
      <c r="M28" s="11"/>
      <c r="N28" s="11"/>
      <c r="P28" s="12" t="str">
        <f>IF($L28="","",$O28*(1+_xlfn.XLOOKUP(P$1,phases[Phase],phases[Multiplier])))</f>
        <v/>
      </c>
      <c r="Q28" s="12" t="str">
        <f>IF($L28="","",$O28*(1+_xlfn.XLOOKUP(Q$1,phases[Phase],phases[Multiplier])))</f>
        <v/>
      </c>
      <c r="R28" s="12" t="str">
        <f>IF($L28="","",$O28*(1+_xlfn.XLOOKUP(R$1,phases[Phase],phases[Multiplier])))</f>
        <v/>
      </c>
      <c r="S28" s="12" t="str">
        <f>IF($L28="","",$O28*(1+_xlfn.XLOOKUP(S$1,phases[Phase],phases[Multiplier])))</f>
        <v/>
      </c>
      <c r="XET28" t="str">
        <v>Travel</v>
      </c>
    </row>
    <row r="29" spans="1:19 16374:16374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IF(B29="","",COUNTA(_xlfn.UNIQUE(_xlfn._xlws.FILTER(N:N,L:L=B29))))</f>
        <v/>
      </c>
      <c r="E29" s="1" t="str" cm="1">
        <f t="array" ref="E29">IF(C29="","",SUM(_xlfn.UNIQUE(_xlfn._xlws.FILTER(O:O,(L:L=B29)*(K:K="fte")))))</f>
        <v/>
      </c>
      <c r="F29" s="40" t="str">
        <f>IF(B29="","",SUMIFS(enum!$T:$T,enum!$L:$L,$B29,enum!$G:$G,$B$2)/1000)</f>
        <v/>
      </c>
      <c r="G29" s="9" t="str">
        <f t="shared" si="0"/>
        <v/>
      </c>
      <c r="H29" s="9" t="str">
        <f t="shared" si="1"/>
        <v/>
      </c>
      <c r="I29" s="9" t="str">
        <f>IF(L29="","",IFERROR(_xlfn.XMATCH(N29,resources[Resource])&gt;0,FALSE))</f>
        <v/>
      </c>
      <c r="J29" s="9" t="str">
        <f>IF(M29="","",_xlfn.XLOOKUP(N29,resources[Resource],resources[expendType],""))</f>
        <v/>
      </c>
      <c r="K29" s="9" t="str">
        <f>IF(N29="","",_xlfn.XLOOKUP(N29,resources[Resource],resources[resourceType],""))</f>
        <v/>
      </c>
      <c r="M29" s="11"/>
      <c r="N29" s="11"/>
      <c r="P29" s="12" t="str">
        <f>IF($L29="","",$O29*(1+_xlfn.XLOOKUP(P$1,phases[Phase],phases[Multiplier])))</f>
        <v/>
      </c>
      <c r="Q29" s="12" t="str">
        <f>IF($L29="","",$O29*(1+_xlfn.XLOOKUP(Q$1,phases[Phase],phases[Multiplier])))</f>
        <v/>
      </c>
      <c r="R29" s="12" t="str">
        <f>IF($L29="","",$O29*(1+_xlfn.XLOOKUP(R$1,phases[Phase],phases[Multiplier])))</f>
        <v/>
      </c>
      <c r="S29" s="12" t="str">
        <f>IF($L29="","",$O29*(1+_xlfn.XLOOKUP(S$1,phases[Phase],phases[Multiplier])))</f>
        <v/>
      </c>
      <c r="XET29" t="str">
        <v>UX Analyst</v>
      </c>
    </row>
    <row r="30" spans="1:19 16374:16374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IF(B30="","",COUNTA(_xlfn.UNIQUE(_xlfn._xlws.FILTER(N:N,L:L=B30))))</f>
        <v/>
      </c>
      <c r="E30" s="1" t="str" cm="1">
        <f t="array" ref="E30">IF(C30="","",SUM(_xlfn.UNIQUE(_xlfn._xlws.FILTER(O:O,(L:L=B30)*(K:K="fte")))))</f>
        <v/>
      </c>
      <c r="F30" s="40" t="str">
        <f>IF(B30="","",SUMIFS(enum!$T:$T,enum!$L:$L,$B30,enum!$G:$G,$B$2)/1000)</f>
        <v/>
      </c>
      <c r="G30" s="9" t="str">
        <f t="shared" si="0"/>
        <v/>
      </c>
      <c r="H30" s="9" t="str">
        <f t="shared" si="1"/>
        <v/>
      </c>
      <c r="I30" s="9" t="str">
        <f>IF(L30="","",IFERROR(_xlfn.XMATCH(N30,resources[Resource])&gt;0,FALSE))</f>
        <v/>
      </c>
      <c r="J30" s="9" t="str">
        <f>IF(M30="","",_xlfn.XLOOKUP(N30,resources[Resource],resources[expendType],""))</f>
        <v/>
      </c>
      <c r="K30" s="9" t="str">
        <f>IF(N30="","",_xlfn.XLOOKUP(N30,resources[Resource],resources[resourceType],""))</f>
        <v/>
      </c>
      <c r="M30" s="11"/>
      <c r="N30" s="11"/>
      <c r="P30" s="12" t="str">
        <f>IF($L30="","",$O30*(1+_xlfn.XLOOKUP(P$1,phases[Phase],phases[Multiplier])))</f>
        <v/>
      </c>
      <c r="Q30" s="12" t="str">
        <f>IF($L30="","",$O30*(1+_xlfn.XLOOKUP(Q$1,phases[Phase],phases[Multiplier])))</f>
        <v/>
      </c>
      <c r="R30" s="12" t="str">
        <f>IF($L30="","",$O30*(1+_xlfn.XLOOKUP(R$1,phases[Phase],phases[Multiplier])))</f>
        <v/>
      </c>
      <c r="S30" s="12" t="str">
        <f>IF($L30="","",$O30*(1+_xlfn.XLOOKUP(S$1,phases[Phase],phases[Multiplier])))</f>
        <v/>
      </c>
      <c r="XET30" t="str">
        <v>UX Designer</v>
      </c>
    </row>
    <row r="31" spans="1:19 16374:16374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IF(B31="","",COUNTA(_xlfn.UNIQUE(_xlfn._xlws.FILTER(N:N,L:L=B31))))</f>
        <v/>
      </c>
      <c r="E31" s="1" t="str" cm="1">
        <f t="array" ref="E31">IF(C31="","",SUM(_xlfn.UNIQUE(_xlfn._xlws.FILTER(O:O,(L:L=B31)*(K:K="fte")))))</f>
        <v/>
      </c>
      <c r="F31" s="40" t="str">
        <f>IF(B31="","",SUMIFS(enum!$T:$T,enum!$L:$L,$B31,enum!$G:$G,$B$2)/1000)</f>
        <v/>
      </c>
      <c r="G31" s="9" t="str">
        <f t="shared" si="0"/>
        <v/>
      </c>
      <c r="H31" s="9" t="str">
        <f t="shared" si="1"/>
        <v/>
      </c>
      <c r="I31" s="9" t="str">
        <f>IF(L31="","",IFERROR(_xlfn.XMATCH(N31,resources[Resource])&gt;0,FALSE))</f>
        <v/>
      </c>
      <c r="J31" s="9" t="str">
        <f>IF(M31="","",_xlfn.XLOOKUP(N31,resources[Resource],resources[expendType],""))</f>
        <v/>
      </c>
      <c r="K31" s="9" t="str">
        <f>IF(N31="","",_xlfn.XLOOKUP(N31,resources[Resource],resources[resourceType],""))</f>
        <v/>
      </c>
      <c r="M31" s="11"/>
      <c r="N31" s="11"/>
      <c r="P31" s="12" t="str">
        <f>IF($L31="","",$O31*(1+_xlfn.XLOOKUP(P$1,phases[Phase],phases[Multiplier])))</f>
        <v/>
      </c>
      <c r="Q31" s="12" t="str">
        <f>IF($L31="","",$O31*(1+_xlfn.XLOOKUP(Q$1,phases[Phase],phases[Multiplier])))</f>
        <v/>
      </c>
      <c r="R31" s="12" t="str">
        <f>IF($L31="","",$O31*(1+_xlfn.XLOOKUP(R$1,phases[Phase],phases[Multiplier])))</f>
        <v/>
      </c>
      <c r="S31" s="12" t="str">
        <f>IF($L31="","",$O31*(1+_xlfn.XLOOKUP(S$1,phases[Phase],phases[Multiplier])))</f>
        <v/>
      </c>
    </row>
    <row r="32" spans="1:19 16374:16374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IF(B32="","",COUNTA(_xlfn.UNIQUE(_xlfn._xlws.FILTER(N:N,L:L=B32))))</f>
        <v/>
      </c>
      <c r="E32" s="1" t="str" cm="1">
        <f t="array" ref="E32">IF(C32="","",SUM(_xlfn.UNIQUE(_xlfn._xlws.FILTER(O:O,(L:L=B32)*(K:K="fte")))))</f>
        <v/>
      </c>
      <c r="F32" s="40" t="str">
        <f>IF(B32="","",SUMIFS(enum!$T:$T,enum!$L:$L,$B32,enum!$G:$G,$B$2)/1000)</f>
        <v/>
      </c>
      <c r="G32" s="9" t="str">
        <f t="shared" si="0"/>
        <v/>
      </c>
      <c r="H32" s="9" t="str">
        <f t="shared" si="1"/>
        <v/>
      </c>
      <c r="I32" s="9" t="str">
        <f>IF(L32="","",IFERROR(_xlfn.XMATCH(N32,resources[Resource])&gt;0,FALSE))</f>
        <v/>
      </c>
      <c r="J32" s="9" t="str">
        <f>IF(M32="","",_xlfn.XLOOKUP(N32,resources[Resource],resources[expendType],""))</f>
        <v/>
      </c>
      <c r="K32" s="9" t="str">
        <f>IF(N32="","",_xlfn.XLOOKUP(N32,resources[Resource],resources[resourceType],""))</f>
        <v/>
      </c>
      <c r="M32" s="11"/>
      <c r="N32" s="11"/>
      <c r="P32" s="12" t="str">
        <f>IF($L32="","",$O32*(1+_xlfn.XLOOKUP(P$1,phases[Phase],phases[Multiplier])))</f>
        <v/>
      </c>
      <c r="Q32" s="12" t="str">
        <f>IF($L32="","",$O32*(1+_xlfn.XLOOKUP(Q$1,phases[Phase],phases[Multiplier])))</f>
        <v/>
      </c>
      <c r="R32" s="12" t="str">
        <f>IF($L32="","",$O32*(1+_xlfn.XLOOKUP(R$1,phases[Phase],phases[Multiplier])))</f>
        <v/>
      </c>
      <c r="S32" s="12" t="str">
        <f>IF($L32="","",$O32*(1+_xlfn.XLOOKUP(S$1,phases[Phase],phases[Multiplier])))</f>
        <v/>
      </c>
    </row>
    <row r="33" spans="1:19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IF(B33="","",COUNTA(_xlfn.UNIQUE(_xlfn._xlws.FILTER(N:N,L:L=B33))))</f>
        <v/>
      </c>
      <c r="E33" s="1" t="str" cm="1">
        <f t="array" ref="E33">IF(C33="","",SUM(_xlfn.UNIQUE(_xlfn._xlws.FILTER(O:O,(L:L=B33)*(K:K="fte")))))</f>
        <v/>
      </c>
      <c r="F33" s="40" t="str">
        <f>IF(B33="","",SUMIFS(enum!$T:$T,enum!$L:$L,$B33,enum!$G:$G,$B$2)/1000)</f>
        <v/>
      </c>
      <c r="G33" s="9" t="str">
        <f t="shared" si="0"/>
        <v/>
      </c>
      <c r="H33" s="9" t="str">
        <f t="shared" si="1"/>
        <v/>
      </c>
      <c r="I33" s="9" t="str">
        <f>IF(L33="","",IFERROR(_xlfn.XMATCH(N33,resources[Resource])&gt;0,FALSE))</f>
        <v/>
      </c>
      <c r="J33" s="9" t="str">
        <f>IF(M33="","",_xlfn.XLOOKUP(N33,resources[Resource],resources[expendType],""))</f>
        <v/>
      </c>
      <c r="K33" s="9" t="str">
        <f>IF(N33="","",_xlfn.XLOOKUP(N33,resources[Resource],resources[resourceType],""))</f>
        <v/>
      </c>
      <c r="M33" s="11"/>
      <c r="N33" s="11"/>
      <c r="P33" s="12" t="str">
        <f>IF($L33="","",$O33*(1+_xlfn.XLOOKUP(P$1,phases[Phase],phases[Multiplier])))</f>
        <v/>
      </c>
      <c r="Q33" s="12" t="str">
        <f>IF($L33="","",$O33*(1+_xlfn.XLOOKUP(Q$1,phases[Phase],phases[Multiplier])))</f>
        <v/>
      </c>
      <c r="R33" s="12" t="str">
        <f>IF($L33="","",$O33*(1+_xlfn.XLOOKUP(R$1,phases[Phase],phases[Multiplier])))</f>
        <v/>
      </c>
      <c r="S33" s="12" t="str">
        <f>IF($L33="","",$O33*(1+_xlfn.XLOOKUP(S$1,phases[Phase],phases[Multiplier])))</f>
        <v/>
      </c>
    </row>
    <row r="34" spans="1:19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IF(B34="","",COUNTA(_xlfn.UNIQUE(_xlfn._xlws.FILTER(N:N,L:L=B34))))</f>
        <v/>
      </c>
      <c r="E34" s="1" t="str" cm="1">
        <f t="array" ref="E34">IF(C34="","",SUM(_xlfn.UNIQUE(_xlfn._xlws.FILTER(O:O,(L:L=B34)*(K:K="fte")))))</f>
        <v/>
      </c>
      <c r="F34" s="40" t="str">
        <f>IF(B34="","",SUMIFS(enum!$T:$T,enum!$L:$L,$B34,enum!$G:$G,$B$2)/1000)</f>
        <v/>
      </c>
      <c r="G34" s="9" t="str">
        <f t="shared" si="0"/>
        <v/>
      </c>
      <c r="H34" s="9" t="str">
        <f t="shared" si="1"/>
        <v/>
      </c>
      <c r="I34" s="9" t="str">
        <f>IF(L34="","",IFERROR(_xlfn.XMATCH(N34,resources[Resource])&gt;0,FALSE))</f>
        <v/>
      </c>
      <c r="J34" s="9" t="str">
        <f>IF(M34="","",_xlfn.XLOOKUP(N34,resources[Resource],resources[expendType],""))</f>
        <v/>
      </c>
      <c r="K34" s="9" t="str">
        <f>IF(N34="","",_xlfn.XLOOKUP(N34,resources[Resource],resources[resourceType],""))</f>
        <v/>
      </c>
      <c r="M34" s="11"/>
      <c r="N34" s="11"/>
      <c r="P34" s="12" t="str">
        <f>IF($L34="","",$O34*(1+_xlfn.XLOOKUP(P$1,phases[Phase],phases[Multiplier])))</f>
        <v/>
      </c>
      <c r="Q34" s="12" t="str">
        <f>IF($L34="","",$O34*(1+_xlfn.XLOOKUP(Q$1,phases[Phase],phases[Multiplier])))</f>
        <v/>
      </c>
      <c r="R34" s="12" t="str">
        <f>IF($L34="","",$O34*(1+_xlfn.XLOOKUP(R$1,phases[Phase],phases[Multiplier])))</f>
        <v/>
      </c>
      <c r="S34" s="12" t="str">
        <f>IF($L34="","",$O34*(1+_xlfn.XLOOKUP(S$1,phases[Phase],phases[Multiplier])))</f>
        <v/>
      </c>
    </row>
    <row r="35" spans="1:19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IF(B35="","",COUNTA(_xlfn.UNIQUE(_xlfn._xlws.FILTER(N:N,L:L=B35))))</f>
        <v/>
      </c>
      <c r="E35" s="1" t="str" cm="1">
        <f t="array" ref="E35">IF(C35="","",SUM(_xlfn.UNIQUE(_xlfn._xlws.FILTER(O:O,(L:L=B35)*(K:K="fte")))))</f>
        <v/>
      </c>
      <c r="F35" s="40" t="str">
        <f>IF(B35="","",SUMIFS(enum!$T:$T,enum!$L:$L,$B35,enum!$G:$G,$B$2)/1000)</f>
        <v/>
      </c>
      <c r="G35" s="9" t="str">
        <f t="shared" si="0"/>
        <v/>
      </c>
      <c r="H35" s="9" t="str">
        <f t="shared" si="1"/>
        <v/>
      </c>
      <c r="I35" s="9" t="str">
        <f>IF(L35="","",IFERROR(_xlfn.XMATCH(N35,resources[Resource])&gt;0,FALSE))</f>
        <v/>
      </c>
      <c r="J35" s="9" t="str">
        <f>IF(M35="","",_xlfn.XLOOKUP(N35,resources[Resource],resources[expendType],""))</f>
        <v/>
      </c>
      <c r="K35" s="9" t="str">
        <f>IF(N35="","",_xlfn.XLOOKUP(N35,resources[Resource],resources[resourceType],""))</f>
        <v/>
      </c>
      <c r="M35" s="11"/>
      <c r="N35" s="11"/>
      <c r="P35" s="12" t="str">
        <f>IF($L35="","",$O35*(1+_xlfn.XLOOKUP(P$1,phases[Phase],phases[Multiplier])))</f>
        <v/>
      </c>
      <c r="Q35" s="12" t="str">
        <f>IF($L35="","",$O35*(1+_xlfn.XLOOKUP(Q$1,phases[Phase],phases[Multiplier])))</f>
        <v/>
      </c>
      <c r="R35" s="12" t="str">
        <f>IF($L35="","",$O35*(1+_xlfn.XLOOKUP(R$1,phases[Phase],phases[Multiplier])))</f>
        <v/>
      </c>
      <c r="S35" s="12" t="str">
        <f>IF($L35="","",$O35*(1+_xlfn.XLOOKUP(S$1,phases[Phase],phases[Multiplier])))</f>
        <v/>
      </c>
    </row>
    <row r="36" spans="1:19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IF(B36="","",COUNTA(_xlfn.UNIQUE(_xlfn._xlws.FILTER(N:N,L:L=B36))))</f>
        <v/>
      </c>
      <c r="E36" s="1" t="str" cm="1">
        <f t="array" ref="E36">IF(C36="","",SUM(_xlfn.UNIQUE(_xlfn._xlws.FILTER(O:O,(L:L=B36)*(K:K="fte")))))</f>
        <v/>
      </c>
      <c r="F36" s="40" t="str">
        <f>IF(B36="","",SUMIFS(enum!$T:$T,enum!$L:$L,$B36,enum!$G:$G,$B$2)/1000)</f>
        <v/>
      </c>
      <c r="G36" s="9" t="str">
        <f t="shared" si="0"/>
        <v/>
      </c>
      <c r="H36" s="9" t="str">
        <f t="shared" si="1"/>
        <v/>
      </c>
      <c r="I36" s="9" t="str">
        <f>IF(L36="","",IFERROR(_xlfn.XMATCH(N36,resources[Resource])&gt;0,FALSE))</f>
        <v/>
      </c>
      <c r="J36" s="9" t="str">
        <f>IF(M36="","",_xlfn.XLOOKUP(N36,resources[Resource],resources[expendType],""))</f>
        <v/>
      </c>
      <c r="K36" s="9" t="str">
        <f>IF(N36="","",_xlfn.XLOOKUP(N36,resources[Resource],resources[resourceType],""))</f>
        <v/>
      </c>
      <c r="M36" s="11"/>
      <c r="N36" s="11"/>
      <c r="P36" s="12" t="str">
        <f>IF($L36="","",$O36*(1+_xlfn.XLOOKUP(P$1,phases[Phase],phases[Multiplier])))</f>
        <v/>
      </c>
      <c r="Q36" s="12" t="str">
        <f>IF($L36="","",$O36*(1+_xlfn.XLOOKUP(Q$1,phases[Phase],phases[Multiplier])))</f>
        <v/>
      </c>
      <c r="R36" s="12" t="str">
        <f>IF($L36="","",$O36*(1+_xlfn.XLOOKUP(R$1,phases[Phase],phases[Multiplier])))</f>
        <v/>
      </c>
      <c r="S36" s="12" t="str">
        <f>IF($L36="","",$O36*(1+_xlfn.XLOOKUP(S$1,phases[Phase],phases[Multiplier])))</f>
        <v/>
      </c>
    </row>
    <row r="37" spans="1:19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IF(B37="","",COUNTA(_xlfn.UNIQUE(_xlfn._xlws.FILTER(N:N,L:L=B37))))</f>
        <v/>
      </c>
      <c r="E37" s="1" t="str" cm="1">
        <f t="array" ref="E37">IF(C37="","",SUM(_xlfn.UNIQUE(_xlfn._xlws.FILTER(O:O,(L:L=B37)*(K:K="fte")))))</f>
        <v/>
      </c>
      <c r="F37" s="40" t="str">
        <f>IF(B37="","",SUMIFS(enum!$T:$T,enum!$L:$L,$B37,enum!$G:$G,$B$2)/1000)</f>
        <v/>
      </c>
      <c r="G37" s="9" t="str">
        <f t="shared" si="0"/>
        <v/>
      </c>
      <c r="H37" s="9" t="str">
        <f t="shared" si="1"/>
        <v/>
      </c>
      <c r="I37" s="9" t="str">
        <f>IF(L37="","",IFERROR(_xlfn.XMATCH(N37,resources[Resource])&gt;0,FALSE))</f>
        <v/>
      </c>
      <c r="J37" s="9" t="str">
        <f>IF(M37="","",_xlfn.XLOOKUP(N37,resources[Resource],resources[expendType],""))</f>
        <v/>
      </c>
      <c r="K37" s="9" t="str">
        <f>IF(N37="","",_xlfn.XLOOKUP(N37,resources[Resource],resources[resourceType],""))</f>
        <v/>
      </c>
      <c r="M37" s="11"/>
      <c r="N37" s="11"/>
      <c r="P37" s="12" t="str">
        <f>IF($L37="","",$O37*(1+_xlfn.XLOOKUP(P$1,phases[Phase],phases[Multiplier])))</f>
        <v/>
      </c>
      <c r="Q37" s="12" t="str">
        <f>IF($L37="","",$O37*(1+_xlfn.XLOOKUP(Q$1,phases[Phase],phases[Multiplier])))</f>
        <v/>
      </c>
      <c r="R37" s="12" t="str">
        <f>IF($L37="","",$O37*(1+_xlfn.XLOOKUP(R$1,phases[Phase],phases[Multiplier])))</f>
        <v/>
      </c>
      <c r="S37" s="12" t="str">
        <f>IF($L37="","",$O37*(1+_xlfn.XLOOKUP(S$1,phases[Phase],phases[Multiplier])))</f>
        <v/>
      </c>
    </row>
    <row r="38" spans="1:19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IF(B38="","",COUNTA(_xlfn.UNIQUE(_xlfn._xlws.FILTER(N:N,L:L=B38))))</f>
        <v/>
      </c>
      <c r="E38" s="1" t="str" cm="1">
        <f t="array" ref="E38">IF(C38="","",SUM(_xlfn.UNIQUE(_xlfn._xlws.FILTER(O:O,(L:L=B38)*(K:K="fte")))))</f>
        <v/>
      </c>
      <c r="F38" s="40" t="str">
        <f>IF(B38="","",SUMIFS(enum!$T:$T,enum!$L:$L,$B38,enum!$G:$G,$B$2)/1000)</f>
        <v/>
      </c>
      <c r="G38" s="9" t="str">
        <f t="shared" si="0"/>
        <v/>
      </c>
      <c r="H38" s="9" t="str">
        <f t="shared" si="1"/>
        <v/>
      </c>
      <c r="I38" s="9" t="str">
        <f>IF(L38="","",IFERROR(_xlfn.XMATCH(N38,resources[Resource])&gt;0,FALSE))</f>
        <v/>
      </c>
      <c r="J38" s="9" t="str">
        <f>IF(M38="","",_xlfn.XLOOKUP(N38,resources[Resource],resources[expendType],""))</f>
        <v/>
      </c>
      <c r="K38" s="9" t="str">
        <f>IF(N38="","",_xlfn.XLOOKUP(N38,resources[Resource],resources[resourceType],""))</f>
        <v/>
      </c>
      <c r="M38" s="11"/>
      <c r="N38" s="11"/>
      <c r="P38" s="12" t="str">
        <f>IF($L38="","",$O38*(1+_xlfn.XLOOKUP(P$1,phases[Phase],phases[Multiplier])))</f>
        <v/>
      </c>
      <c r="Q38" s="12" t="str">
        <f>IF($L38="","",$O38*(1+_xlfn.XLOOKUP(Q$1,phases[Phase],phases[Multiplier])))</f>
        <v/>
      </c>
      <c r="R38" s="12" t="str">
        <f>IF($L38="","",$O38*(1+_xlfn.XLOOKUP(R$1,phases[Phase],phases[Multiplier])))</f>
        <v/>
      </c>
      <c r="S38" s="12" t="str">
        <f>IF($L38="","",$O38*(1+_xlfn.XLOOKUP(S$1,phases[Phase],phases[Multiplier])))</f>
        <v/>
      </c>
    </row>
    <row r="39" spans="1:19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IF(B39="","",COUNTA(_xlfn.UNIQUE(_xlfn._xlws.FILTER(N:N,L:L=B39))))</f>
        <v/>
      </c>
      <c r="E39" s="1" t="str" cm="1">
        <f t="array" ref="E39">IF(C39="","",SUM(_xlfn.UNIQUE(_xlfn._xlws.FILTER(O:O,(L:L=B39)*(K:K="fte")))))</f>
        <v/>
      </c>
      <c r="F39" s="40" t="str">
        <f>IF(B39="","",SUMIFS(enum!$T:$T,enum!$L:$L,$B39,enum!$G:$G,$B$2)/1000)</f>
        <v/>
      </c>
      <c r="G39" s="9" t="str">
        <f t="shared" si="0"/>
        <v/>
      </c>
      <c r="H39" s="9" t="str">
        <f t="shared" si="1"/>
        <v/>
      </c>
      <c r="I39" s="9" t="str">
        <f>IF(L39="","",IFERROR(_xlfn.XMATCH(N39,resources[Resource])&gt;0,FALSE))</f>
        <v/>
      </c>
      <c r="J39" s="9" t="str">
        <f>IF(M39="","",_xlfn.XLOOKUP(N39,resources[Resource],resources[expendType],""))</f>
        <v/>
      </c>
      <c r="K39" s="9" t="str">
        <f>IF(N39="","",_xlfn.XLOOKUP(N39,resources[Resource],resources[resourceType],""))</f>
        <v/>
      </c>
      <c r="M39" s="11"/>
      <c r="N39" s="11"/>
      <c r="P39" s="12" t="str">
        <f>IF($L39="","",$O39*(1+_xlfn.XLOOKUP(P$1,phases[Phase],phases[Multiplier])))</f>
        <v/>
      </c>
      <c r="Q39" s="12" t="str">
        <f>IF($L39="","",$O39*(1+_xlfn.XLOOKUP(Q$1,phases[Phase],phases[Multiplier])))</f>
        <v/>
      </c>
      <c r="R39" s="12" t="str">
        <f>IF($L39="","",$O39*(1+_xlfn.XLOOKUP(R$1,phases[Phase],phases[Multiplier])))</f>
        <v/>
      </c>
      <c r="S39" s="12" t="str">
        <f>IF($L39="","",$O39*(1+_xlfn.XLOOKUP(S$1,phases[Phase],phases[Multiplier])))</f>
        <v/>
      </c>
    </row>
    <row r="40" spans="1:19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IF(B40="","",COUNTA(_xlfn.UNIQUE(_xlfn._xlws.FILTER(N:N,L:L=B40))))</f>
        <v/>
      </c>
      <c r="E40" s="1" t="str" cm="1">
        <f t="array" ref="E40">IF(C40="","",SUM(_xlfn.UNIQUE(_xlfn._xlws.FILTER(O:O,(L:L=B40)*(K:K="fte")))))</f>
        <v/>
      </c>
      <c r="F40" s="40" t="str">
        <f>IF(B40="","",SUMIFS(enum!$T:$T,enum!$L:$L,$B40,enum!$G:$G,$B$2)/1000)</f>
        <v/>
      </c>
      <c r="G40" s="9" t="str">
        <f t="shared" si="0"/>
        <v/>
      </c>
      <c r="H40" s="9" t="str">
        <f t="shared" si="1"/>
        <v/>
      </c>
      <c r="I40" s="9" t="str">
        <f>IF(L40="","",IFERROR(_xlfn.XMATCH(N40,resources[Resource])&gt;0,FALSE))</f>
        <v/>
      </c>
      <c r="J40" s="9" t="str">
        <f>IF(M40="","",_xlfn.XLOOKUP(N40,resources[Resource],resources[expendType],""))</f>
        <v/>
      </c>
      <c r="K40" s="9" t="str">
        <f>IF(N40="","",_xlfn.XLOOKUP(N40,resources[Resource],resources[resourceType],""))</f>
        <v/>
      </c>
      <c r="M40" s="11"/>
      <c r="N40" s="11"/>
      <c r="P40" s="12" t="str">
        <f>IF($L40="","",$O40*(1+_xlfn.XLOOKUP(P$1,phases[Phase],phases[Multiplier])))</f>
        <v/>
      </c>
      <c r="Q40" s="12" t="str">
        <f>IF($L40="","",$O40*(1+_xlfn.XLOOKUP(Q$1,phases[Phase],phases[Multiplier])))</f>
        <v/>
      </c>
      <c r="R40" s="12" t="str">
        <f>IF($L40="","",$O40*(1+_xlfn.XLOOKUP(R$1,phases[Phase],phases[Multiplier])))</f>
        <v/>
      </c>
      <c r="S40" s="12" t="str">
        <f>IF($L40="","",$O40*(1+_xlfn.XLOOKUP(S$1,phases[Phase],phases[Multiplier])))</f>
        <v/>
      </c>
    </row>
    <row r="41" spans="1:19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IF(B41="","",COUNTA(_xlfn.UNIQUE(_xlfn._xlws.FILTER(N:N,L:L=B41))))</f>
        <v/>
      </c>
      <c r="E41" s="1" t="str" cm="1">
        <f t="array" ref="E41">IF(C41="","",SUM(_xlfn.UNIQUE(_xlfn._xlws.FILTER(O:O,(L:L=B41)*(K:K="fte")))))</f>
        <v/>
      </c>
      <c r="F41" s="40" t="str">
        <f>IF(B41="","",SUMIFS(enum!$T:$T,enum!$L:$L,$B41,enum!$G:$G,$B$2)/1000)</f>
        <v/>
      </c>
      <c r="G41" s="9" t="str">
        <f t="shared" si="0"/>
        <v/>
      </c>
      <c r="H41" s="9" t="str">
        <f t="shared" si="1"/>
        <v/>
      </c>
      <c r="I41" s="9" t="str">
        <f>IF(L41="","",IFERROR(_xlfn.XMATCH(N41,resources[Resource])&gt;0,FALSE))</f>
        <v/>
      </c>
      <c r="J41" s="9" t="str">
        <f>IF(M41="","",_xlfn.XLOOKUP(N41,resources[Resource],resources[expendType],""))</f>
        <v/>
      </c>
      <c r="K41" s="9" t="str">
        <f>IF(N41="","",_xlfn.XLOOKUP(N41,resources[Resource],resources[resourceType],""))</f>
        <v/>
      </c>
      <c r="M41" s="11"/>
      <c r="N41" s="11"/>
      <c r="P41" s="12" t="str">
        <f>IF($L41="","",$O41*(1+_xlfn.XLOOKUP(P$1,phases[Phase],phases[Multiplier])))</f>
        <v/>
      </c>
      <c r="Q41" s="12" t="str">
        <f>IF($L41="","",$O41*(1+_xlfn.XLOOKUP(Q$1,phases[Phase],phases[Multiplier])))</f>
        <v/>
      </c>
      <c r="R41" s="12" t="str">
        <f>IF($L41="","",$O41*(1+_xlfn.XLOOKUP(R$1,phases[Phase],phases[Multiplier])))</f>
        <v/>
      </c>
      <c r="S41" s="12" t="str">
        <f>IF($L41="","",$O41*(1+_xlfn.XLOOKUP(S$1,phases[Phase],phases[Multiplier])))</f>
        <v/>
      </c>
    </row>
    <row r="42" spans="1:19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IF(B42="","",COUNTA(_xlfn.UNIQUE(_xlfn._xlws.FILTER(N:N,L:L=B42))))</f>
        <v/>
      </c>
      <c r="E42" s="1" t="str" cm="1">
        <f t="array" ref="E42">IF(C42="","",SUM(_xlfn.UNIQUE(_xlfn._xlws.FILTER(O:O,(L:L=B42)*(K:K="fte")))))</f>
        <v/>
      </c>
      <c r="F42" s="40" t="str">
        <f>IF(B42="","",SUMIFS(enum!$T:$T,enum!$L:$L,$B42,enum!$G:$G,$B$2)/1000)</f>
        <v/>
      </c>
      <c r="G42" s="9" t="str">
        <f t="shared" si="0"/>
        <v/>
      </c>
      <c r="H42" s="9" t="str">
        <f t="shared" si="1"/>
        <v/>
      </c>
      <c r="I42" s="9" t="str">
        <f>IF(L42="","",IFERROR(_xlfn.XMATCH(N42,resources[Resource])&gt;0,FALSE))</f>
        <v/>
      </c>
      <c r="J42" s="9" t="str">
        <f>IF(M42="","",_xlfn.XLOOKUP(N42,resources[Resource],resources[expendType],""))</f>
        <v/>
      </c>
      <c r="K42" s="9" t="str">
        <f>IF(N42="","",_xlfn.XLOOKUP(N42,resources[Resource],resources[resourceType],""))</f>
        <v/>
      </c>
      <c r="M42" s="11"/>
      <c r="N42" s="11"/>
      <c r="P42" s="12" t="str">
        <f>IF($L42="","",$O42*(1+_xlfn.XLOOKUP(P$1,phases[Phase],phases[Multiplier])))</f>
        <v/>
      </c>
      <c r="Q42" s="12" t="str">
        <f>IF($L42="","",$O42*(1+_xlfn.XLOOKUP(Q$1,phases[Phase],phases[Multiplier])))</f>
        <v/>
      </c>
      <c r="R42" s="12" t="str">
        <f>IF($L42="","",$O42*(1+_xlfn.XLOOKUP(R$1,phases[Phase],phases[Multiplier])))</f>
        <v/>
      </c>
      <c r="S42" s="12" t="str">
        <f>IF($L42="","",$O42*(1+_xlfn.XLOOKUP(S$1,phases[Phase],phases[Multiplier])))</f>
        <v/>
      </c>
    </row>
    <row r="43" spans="1:19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IF(B43="","",COUNTA(_xlfn.UNIQUE(_xlfn._xlws.FILTER(N:N,L:L=B43))))</f>
        <v/>
      </c>
      <c r="E43" s="1" t="str" cm="1">
        <f t="array" ref="E43">IF(C43="","",SUM(_xlfn.UNIQUE(_xlfn._xlws.FILTER(O:O,(L:L=B43)*(K:K="fte")))))</f>
        <v/>
      </c>
      <c r="F43" s="40" t="str">
        <f>IF(B43="","",SUMIFS(enum!$T:$T,enum!$L:$L,$B43,enum!$G:$G,$B$2)/1000)</f>
        <v/>
      </c>
      <c r="G43" s="9" t="str">
        <f t="shared" si="0"/>
        <v/>
      </c>
      <c r="H43" s="9" t="str">
        <f t="shared" si="1"/>
        <v/>
      </c>
      <c r="I43" s="9" t="str">
        <f>IF(L43="","",IFERROR(_xlfn.XMATCH(N43,resources[Resource])&gt;0,FALSE))</f>
        <v/>
      </c>
      <c r="J43" s="9" t="str">
        <f>IF(M43="","",_xlfn.XLOOKUP(N43,resources[Resource],resources[expendType],""))</f>
        <v/>
      </c>
      <c r="K43" s="9" t="str">
        <f>IF(N43="","",_xlfn.XLOOKUP(N43,resources[Resource],resources[resourceType],""))</f>
        <v/>
      </c>
      <c r="M43" s="11"/>
      <c r="N43" s="11"/>
      <c r="P43" s="12" t="str">
        <f>IF($L43="","",$O43*(1+_xlfn.XLOOKUP(P$1,phases[Phase],phases[Multiplier])))</f>
        <v/>
      </c>
      <c r="Q43" s="12" t="str">
        <f>IF($L43="","",$O43*(1+_xlfn.XLOOKUP(Q$1,phases[Phase],phases[Multiplier])))</f>
        <v/>
      </c>
      <c r="R43" s="12" t="str">
        <f>IF($L43="","",$O43*(1+_xlfn.XLOOKUP(R$1,phases[Phase],phases[Multiplier])))</f>
        <v/>
      </c>
      <c r="S43" s="12" t="str">
        <f>IF($L43="","",$O43*(1+_xlfn.XLOOKUP(S$1,phases[Phase],phases[Multiplier])))</f>
        <v/>
      </c>
    </row>
    <row r="44" spans="1:19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IF(B44="","",COUNTA(_xlfn.UNIQUE(_xlfn._xlws.FILTER(N:N,L:L=B44))))</f>
        <v/>
      </c>
      <c r="E44" s="1" t="str" cm="1">
        <f t="array" ref="E44">IF(C44="","",SUM(_xlfn.UNIQUE(_xlfn._xlws.FILTER(O:O,(L:L=B44)*(K:K="fte")))))</f>
        <v/>
      </c>
      <c r="F44" s="40" t="str">
        <f>IF(B44="","",SUMIFS(enum!$T:$T,enum!$L:$L,$B44,enum!$G:$G,$B$2)/1000)</f>
        <v/>
      </c>
      <c r="G44" s="9" t="str">
        <f t="shared" si="0"/>
        <v/>
      </c>
      <c r="H44" s="9" t="str">
        <f t="shared" si="1"/>
        <v/>
      </c>
      <c r="I44" s="9" t="str">
        <f>IF(L44="","",IFERROR(_xlfn.XMATCH(N44,resources[Resource])&gt;0,FALSE))</f>
        <v/>
      </c>
      <c r="J44" s="9" t="str">
        <f>IF(M44="","",_xlfn.XLOOKUP(N44,resources[Resource],resources[expendType],""))</f>
        <v/>
      </c>
      <c r="K44" s="9" t="str">
        <f>IF(N44="","",_xlfn.XLOOKUP(N44,resources[Resource],resources[resourceType],""))</f>
        <v/>
      </c>
      <c r="M44" s="11"/>
      <c r="N44" s="11"/>
      <c r="P44" s="12" t="str">
        <f>IF($L44="","",$O44*(1+_xlfn.XLOOKUP(P$1,phases[Phase],phases[Multiplier])))</f>
        <v/>
      </c>
      <c r="Q44" s="12" t="str">
        <f>IF($L44="","",$O44*(1+_xlfn.XLOOKUP(Q$1,phases[Phase],phases[Multiplier])))</f>
        <v/>
      </c>
      <c r="R44" s="12" t="str">
        <f>IF($L44="","",$O44*(1+_xlfn.XLOOKUP(R$1,phases[Phase],phases[Multiplier])))</f>
        <v/>
      </c>
      <c r="S44" s="12" t="str">
        <f>IF($L44="","",$O44*(1+_xlfn.XLOOKUP(S$1,phases[Phase],phases[Multiplier])))</f>
        <v/>
      </c>
    </row>
    <row r="45" spans="1:19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IF(B45="","",COUNTA(_xlfn.UNIQUE(_xlfn._xlws.FILTER(N:N,L:L=B45))))</f>
        <v/>
      </c>
      <c r="E45" s="1" t="str" cm="1">
        <f t="array" ref="E45">IF(C45="","",SUM(_xlfn.UNIQUE(_xlfn._xlws.FILTER(O:O,(L:L=B45)*(K:K="fte")))))</f>
        <v/>
      </c>
      <c r="F45" s="40" t="str">
        <f>IF(B45="","",SUMIFS(enum!$T:$T,enum!$L:$L,$B45,enum!$G:$G,$B$2)/1000)</f>
        <v/>
      </c>
      <c r="G45" s="9" t="str">
        <f t="shared" si="0"/>
        <v/>
      </c>
      <c r="H45" s="9" t="str">
        <f t="shared" si="1"/>
        <v/>
      </c>
      <c r="I45" s="9" t="str">
        <f>IF(L45="","",IFERROR(_xlfn.XMATCH(N45,resources[Resource])&gt;0,FALSE))</f>
        <v/>
      </c>
      <c r="J45" s="9" t="str">
        <f>IF(M45="","",_xlfn.XLOOKUP(N45,resources[Resource],resources[expendType],""))</f>
        <v/>
      </c>
      <c r="K45" s="9" t="str">
        <f>IF(N45="","",_xlfn.XLOOKUP(N45,resources[Resource],resources[resourceType],""))</f>
        <v/>
      </c>
      <c r="M45" s="11"/>
      <c r="N45" s="11"/>
      <c r="P45" s="12" t="str">
        <f>IF($L45="","",$O45*(1+_xlfn.XLOOKUP(P$1,phases[Phase],phases[Multiplier])))</f>
        <v/>
      </c>
      <c r="Q45" s="12" t="str">
        <f>IF($L45="","",$O45*(1+_xlfn.XLOOKUP(Q$1,phases[Phase],phases[Multiplier])))</f>
        <v/>
      </c>
      <c r="R45" s="12" t="str">
        <f>IF($L45="","",$O45*(1+_xlfn.XLOOKUP(R$1,phases[Phase],phases[Multiplier])))</f>
        <v/>
      </c>
      <c r="S45" s="12" t="str">
        <f>IF($L45="","",$O45*(1+_xlfn.XLOOKUP(S$1,phases[Phase],phases[Multiplier])))</f>
        <v/>
      </c>
    </row>
    <row r="46" spans="1:19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IF(B46="","",COUNTA(_xlfn.UNIQUE(_xlfn._xlws.FILTER(N:N,L:L=B46))))</f>
        <v/>
      </c>
      <c r="E46" s="1" t="str" cm="1">
        <f t="array" ref="E46">IF(C46="","",SUM(_xlfn.UNIQUE(_xlfn._xlws.FILTER(O:O,(L:L=B46)*(K:K="fte")))))</f>
        <v/>
      </c>
      <c r="F46" s="40" t="str">
        <f>IF(B46="","",SUMIFS(enum!$T:$T,enum!$L:$L,$B46,enum!$G:$G,$B$2)/1000)</f>
        <v/>
      </c>
      <c r="G46" s="9" t="str">
        <f t="shared" si="0"/>
        <v/>
      </c>
      <c r="H46" s="9" t="str">
        <f t="shared" si="1"/>
        <v/>
      </c>
      <c r="I46" s="9" t="str">
        <f>IF(L46="","",IFERROR(_xlfn.XMATCH(N46,resources[Resource])&gt;0,FALSE))</f>
        <v/>
      </c>
      <c r="J46" s="9" t="str">
        <f>IF(M46="","",_xlfn.XLOOKUP(N46,resources[Resource],resources[expendType],""))</f>
        <v/>
      </c>
      <c r="K46" s="9" t="str">
        <f>IF(N46="","",_xlfn.XLOOKUP(N46,resources[Resource],resources[resourceType],""))</f>
        <v/>
      </c>
      <c r="M46" s="11"/>
      <c r="N46" s="11"/>
      <c r="P46" s="12" t="str">
        <f>IF($L46="","",$O46*(1+_xlfn.XLOOKUP(P$1,phases[Phase],phases[Multiplier])))</f>
        <v/>
      </c>
      <c r="Q46" s="12" t="str">
        <f>IF($L46="","",$O46*(1+_xlfn.XLOOKUP(Q$1,phases[Phase],phases[Multiplier])))</f>
        <v/>
      </c>
      <c r="R46" s="12" t="str">
        <f>IF($L46="","",$O46*(1+_xlfn.XLOOKUP(R$1,phases[Phase],phases[Multiplier])))</f>
        <v/>
      </c>
      <c r="S46" s="12" t="str">
        <f>IF($L46="","",$O46*(1+_xlfn.XLOOKUP(S$1,phases[Phase],phases[Multiplier])))</f>
        <v/>
      </c>
    </row>
    <row r="47" spans="1:19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IF(B47="","",COUNTA(_xlfn.UNIQUE(_xlfn._xlws.FILTER(N:N,L:L=B47))))</f>
        <v/>
      </c>
      <c r="E47" s="1" t="str" cm="1">
        <f t="array" ref="E47">IF(C47="","",SUM(_xlfn.UNIQUE(_xlfn._xlws.FILTER(O:O,(L:L=B47)*(K:K="fte")))))</f>
        <v/>
      </c>
      <c r="F47" s="40" t="str">
        <f>IF(B47="","",SUMIFS(enum!$T:$T,enum!$L:$L,$B47,enum!$G:$G,$B$2)/1000)</f>
        <v/>
      </c>
      <c r="G47" s="9" t="str">
        <f t="shared" si="0"/>
        <v/>
      </c>
      <c r="H47" s="9" t="str">
        <f t="shared" si="1"/>
        <v/>
      </c>
      <c r="I47" s="9" t="str">
        <f>IF(L47="","",IFERROR(_xlfn.XMATCH(N47,resources[Resource])&gt;0,FALSE))</f>
        <v/>
      </c>
      <c r="J47" s="9" t="str">
        <f>IF(M47="","",_xlfn.XLOOKUP(N47,resources[Resource],resources[expendType],""))</f>
        <v/>
      </c>
      <c r="K47" s="9" t="str">
        <f>IF(N47="","",_xlfn.XLOOKUP(N47,resources[Resource],resources[resourceType],""))</f>
        <v/>
      </c>
      <c r="M47" s="11"/>
      <c r="N47" s="11"/>
      <c r="P47" s="12" t="str">
        <f>IF($L47="","",$O47*(1+_xlfn.XLOOKUP(P$1,phases[Phase],phases[Multiplier])))</f>
        <v/>
      </c>
      <c r="Q47" s="12" t="str">
        <f>IF($L47="","",$O47*(1+_xlfn.XLOOKUP(Q$1,phases[Phase],phases[Multiplier])))</f>
        <v/>
      </c>
      <c r="R47" s="12" t="str">
        <f>IF($L47="","",$O47*(1+_xlfn.XLOOKUP(R$1,phases[Phase],phases[Multiplier])))</f>
        <v/>
      </c>
      <c r="S47" s="12" t="str">
        <f>IF($L47="","",$O47*(1+_xlfn.XLOOKUP(S$1,phases[Phase],phases[Multiplier])))</f>
        <v/>
      </c>
    </row>
    <row r="48" spans="1:19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IF(B48="","",COUNTA(_xlfn.UNIQUE(_xlfn._xlws.FILTER(N:N,L:L=B48))))</f>
        <v/>
      </c>
      <c r="E48" s="1" t="str" cm="1">
        <f t="array" ref="E48">IF(C48="","",SUM(_xlfn.UNIQUE(_xlfn._xlws.FILTER(O:O,(L:L=B48)*(K:K="fte")))))</f>
        <v/>
      </c>
      <c r="F48" s="40" t="str">
        <f>IF(B48="","",SUMIFS(enum!$T:$T,enum!$L:$L,$B48,enum!$G:$G,$B$2)/1000)</f>
        <v/>
      </c>
      <c r="G48" s="9" t="str">
        <f t="shared" si="0"/>
        <v/>
      </c>
      <c r="H48" s="9" t="str">
        <f t="shared" si="1"/>
        <v/>
      </c>
      <c r="I48" s="9" t="str">
        <f>IF(L48="","",IFERROR(_xlfn.XMATCH(N48,resources[Resource])&gt;0,FALSE))</f>
        <v/>
      </c>
      <c r="J48" s="9" t="str">
        <f>IF(M48="","",_xlfn.XLOOKUP(N48,resources[Resource],resources[expendType],""))</f>
        <v/>
      </c>
      <c r="K48" s="9" t="str">
        <f>IF(N48="","",_xlfn.XLOOKUP(N48,resources[Resource],resources[resourceType],""))</f>
        <v/>
      </c>
      <c r="M48" s="11"/>
      <c r="N48" s="11"/>
      <c r="P48" s="12" t="str">
        <f>IF($L48="","",$O48*(1+_xlfn.XLOOKUP(P$1,phases[Phase],phases[Multiplier])))</f>
        <v/>
      </c>
      <c r="Q48" s="12" t="str">
        <f>IF($L48="","",$O48*(1+_xlfn.XLOOKUP(Q$1,phases[Phase],phases[Multiplier])))</f>
        <v/>
      </c>
      <c r="R48" s="12" t="str">
        <f>IF($L48="","",$O48*(1+_xlfn.XLOOKUP(R$1,phases[Phase],phases[Multiplier])))</f>
        <v/>
      </c>
      <c r="S48" s="12" t="str">
        <f>IF($L48="","",$O48*(1+_xlfn.XLOOKUP(S$1,phases[Phase],phases[Multiplier])))</f>
        <v/>
      </c>
    </row>
    <row r="49" spans="1:19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IF(B49="","",COUNTA(_xlfn.UNIQUE(_xlfn._xlws.FILTER(N:N,L:L=B49))))</f>
        <v/>
      </c>
      <c r="E49" s="1" t="str" cm="1">
        <f t="array" ref="E49">IF(C49="","",SUM(_xlfn.UNIQUE(_xlfn._xlws.FILTER(O:O,(L:L=B49)*(K:K="fte")))))</f>
        <v/>
      </c>
      <c r="F49" s="40" t="str">
        <f>IF(B49="","",SUMIFS(enum!$T:$T,enum!$L:$L,$B49,enum!$G:$G,$B$2)/1000)</f>
        <v/>
      </c>
      <c r="G49" s="9" t="str">
        <f t="shared" si="0"/>
        <v/>
      </c>
      <c r="H49" s="9" t="str">
        <f t="shared" si="1"/>
        <v/>
      </c>
      <c r="I49" s="9" t="str">
        <f>IF(L49="","",IFERROR(_xlfn.XMATCH(N49,resources[Resource])&gt;0,FALSE))</f>
        <v/>
      </c>
      <c r="J49" s="9" t="str">
        <f>IF(M49="","",_xlfn.XLOOKUP(N49,resources[Resource],resources[expendType],""))</f>
        <v/>
      </c>
      <c r="K49" s="9" t="str">
        <f>IF(N49="","",_xlfn.XLOOKUP(N49,resources[Resource],resources[resourceType],""))</f>
        <v/>
      </c>
      <c r="M49" s="11"/>
      <c r="N49" s="11"/>
      <c r="P49" s="12" t="str">
        <f>IF($L49="","",$O49*(1+_xlfn.XLOOKUP(P$1,phases[Phase],phases[Multiplier])))</f>
        <v/>
      </c>
      <c r="Q49" s="12" t="str">
        <f>IF($L49="","",$O49*(1+_xlfn.XLOOKUP(Q$1,phases[Phase],phases[Multiplier])))</f>
        <v/>
      </c>
      <c r="R49" s="12" t="str">
        <f>IF($L49="","",$O49*(1+_xlfn.XLOOKUP(R$1,phases[Phase],phases[Multiplier])))</f>
        <v/>
      </c>
      <c r="S49" s="12" t="str">
        <f>IF($L49="","",$O49*(1+_xlfn.XLOOKUP(S$1,phases[Phase],phases[Multiplier])))</f>
        <v/>
      </c>
    </row>
    <row r="50" spans="1:19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IF(B50="","",COUNTA(_xlfn.UNIQUE(_xlfn._xlws.FILTER(N:N,L:L=B50))))</f>
        <v/>
      </c>
      <c r="E50" s="1" t="str" cm="1">
        <f t="array" ref="E50">IF(C50="","",SUM(_xlfn.UNIQUE(_xlfn._xlws.FILTER(O:O,(L:L=B50)*(K:K="fte")))))</f>
        <v/>
      </c>
      <c r="F50" s="40" t="str">
        <f>IF(B50="","",SUMIFS(enum!$T:$T,enum!$L:$L,$B50,enum!$G:$G,$B$2)/1000)</f>
        <v/>
      </c>
      <c r="G50" s="9" t="str">
        <f t="shared" si="0"/>
        <v/>
      </c>
      <c r="H50" s="9" t="str">
        <f t="shared" si="1"/>
        <v/>
      </c>
      <c r="I50" s="9" t="str">
        <f>IF(L50="","",IFERROR(_xlfn.XMATCH(N50,resources[Resource])&gt;0,FALSE))</f>
        <v/>
      </c>
      <c r="J50" s="9" t="str">
        <f>IF(M50="","",_xlfn.XLOOKUP(N50,resources[Resource],resources[expendType],""))</f>
        <v/>
      </c>
      <c r="K50" s="9" t="str">
        <f>IF(N50="","",_xlfn.XLOOKUP(N50,resources[Resource],resources[resourceType],""))</f>
        <v/>
      </c>
      <c r="M50" s="11"/>
      <c r="N50" s="11"/>
      <c r="P50" s="12" t="str">
        <f>IF($L50="","",$O50*(1+_xlfn.XLOOKUP(P$1,phases[Phase],phases[Multiplier])))</f>
        <v/>
      </c>
      <c r="Q50" s="12" t="str">
        <f>IF($L50="","",$O50*(1+_xlfn.XLOOKUP(Q$1,phases[Phase],phases[Multiplier])))</f>
        <v/>
      </c>
      <c r="R50" s="12" t="str">
        <f>IF($L50="","",$O50*(1+_xlfn.XLOOKUP(R$1,phases[Phase],phases[Multiplier])))</f>
        <v/>
      </c>
      <c r="S50" s="12" t="str">
        <f>IF($L50="","",$O50*(1+_xlfn.XLOOKUP(S$1,phases[Phase],phases[Multiplier])))</f>
        <v/>
      </c>
    </row>
    <row r="51" spans="1:19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IF(B51="","",COUNTA(_xlfn.UNIQUE(_xlfn._xlws.FILTER(N:N,L:L=B51))))</f>
        <v/>
      </c>
      <c r="E51" s="1" t="str" cm="1">
        <f t="array" ref="E51">IF(C51="","",SUM(_xlfn.UNIQUE(_xlfn._xlws.FILTER(O:O,(L:L=B51)*(K:K="fte")))))</f>
        <v/>
      </c>
      <c r="F51" s="40" t="str">
        <f>IF(B51="","",SUMIFS(enum!$T:$T,enum!$L:$L,$B51,enum!$G:$G,$B$2)/1000)</f>
        <v/>
      </c>
      <c r="G51" s="9" t="str">
        <f t="shared" si="0"/>
        <v/>
      </c>
      <c r="H51" s="9" t="str">
        <f t="shared" si="1"/>
        <v/>
      </c>
      <c r="I51" s="9" t="str">
        <f>IF(L51="","",IFERROR(_xlfn.XMATCH(N51,resources[Resource])&gt;0,FALSE))</f>
        <v/>
      </c>
      <c r="J51" s="9" t="str">
        <f>IF(M51="","",_xlfn.XLOOKUP(N51,resources[Resource],resources[expendType],""))</f>
        <v/>
      </c>
      <c r="K51" s="9" t="str">
        <f>IF(N51="","",_xlfn.XLOOKUP(N51,resources[Resource],resources[resourceType],""))</f>
        <v/>
      </c>
      <c r="M51" s="11"/>
      <c r="N51" s="11"/>
      <c r="P51" s="12" t="str">
        <f>IF($L51="","",$O51*(1+_xlfn.XLOOKUP(P$1,phases[Phase],phases[Multiplier])))</f>
        <v/>
      </c>
      <c r="Q51" s="12" t="str">
        <f>IF($L51="","",$O51*(1+_xlfn.XLOOKUP(Q$1,phases[Phase],phases[Multiplier])))</f>
        <v/>
      </c>
      <c r="R51" s="12" t="str">
        <f>IF($L51="","",$O51*(1+_xlfn.XLOOKUP(R$1,phases[Phase],phases[Multiplier])))</f>
        <v/>
      </c>
      <c r="S51" s="12" t="str">
        <f>IF($L51="","",$O51*(1+_xlfn.XLOOKUP(S$1,phases[Phase],phases[Multiplier])))</f>
        <v/>
      </c>
    </row>
    <row r="52" spans="1:19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IF(B52="","",COUNTA(_xlfn.UNIQUE(_xlfn._xlws.FILTER(N:N,L:L=B52))))</f>
        <v/>
      </c>
      <c r="E52" s="1" t="str" cm="1">
        <f t="array" ref="E52">IF(C52="","",SUM(_xlfn.UNIQUE(_xlfn._xlws.FILTER(O:O,(L:L=B52)*(K:K="fte")))))</f>
        <v/>
      </c>
      <c r="F52" s="40" t="str">
        <f>IF(B52="","",SUMIFS(enum!$T:$T,enum!$L:$L,$B52,enum!$G:$G,$B$2)/1000)</f>
        <v/>
      </c>
      <c r="G52" s="9" t="str">
        <f t="shared" si="0"/>
        <v/>
      </c>
      <c r="H52" s="9" t="str">
        <f t="shared" si="1"/>
        <v/>
      </c>
      <c r="I52" s="9" t="str">
        <f>IF(L52="","",IFERROR(_xlfn.XMATCH(N52,resources[Resource])&gt;0,FALSE))</f>
        <v/>
      </c>
      <c r="J52" s="9" t="str">
        <f>IF(M52="","",_xlfn.XLOOKUP(N52,resources[Resource],resources[expendType],""))</f>
        <v/>
      </c>
      <c r="K52" s="9" t="str">
        <f>IF(N52="","",_xlfn.XLOOKUP(N52,resources[Resource],resources[resourceType],""))</f>
        <v/>
      </c>
      <c r="M52" s="11"/>
      <c r="N52" s="11"/>
      <c r="P52" s="12" t="str">
        <f>IF($L52="","",$O52*(1+_xlfn.XLOOKUP(P$1,phases[Phase],phases[Multiplier])))</f>
        <v/>
      </c>
      <c r="Q52" s="12" t="str">
        <f>IF($L52="","",$O52*(1+_xlfn.XLOOKUP(Q$1,phases[Phase],phases[Multiplier])))</f>
        <v/>
      </c>
      <c r="R52" s="12" t="str">
        <f>IF($L52="","",$O52*(1+_xlfn.XLOOKUP(R$1,phases[Phase],phases[Multiplier])))</f>
        <v/>
      </c>
      <c r="S52" s="12" t="str">
        <f>IF($L52="","",$O52*(1+_xlfn.XLOOKUP(S$1,phases[Phase],phases[Multiplier])))</f>
        <v/>
      </c>
    </row>
    <row r="53" spans="1:19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IF(B53="","",COUNTA(_xlfn.UNIQUE(_xlfn._xlws.FILTER(N:N,L:L=B53))))</f>
        <v/>
      </c>
      <c r="E53" s="1" t="str" cm="1">
        <f t="array" ref="E53">IF(C53="","",SUM(_xlfn.UNIQUE(_xlfn._xlws.FILTER(O:O,(L:L=B53)*(K:K="fte")))))</f>
        <v/>
      </c>
      <c r="F53" s="40" t="str">
        <f>IF(B53="","",SUMIFS(enum!$T:$T,enum!$L:$L,$B53,enum!$G:$G,$B$2)/1000)</f>
        <v/>
      </c>
      <c r="G53" s="9" t="str">
        <f t="shared" si="0"/>
        <v/>
      </c>
      <c r="H53" s="9" t="str">
        <f t="shared" si="1"/>
        <v/>
      </c>
      <c r="I53" s="9" t="str">
        <f>IF(L53="","",IFERROR(_xlfn.XMATCH(N53,resources[Resource])&gt;0,FALSE))</f>
        <v/>
      </c>
      <c r="J53" s="9" t="str">
        <f>IF(M53="","",_xlfn.XLOOKUP(N53,resources[Resource],resources[expendType],""))</f>
        <v/>
      </c>
      <c r="K53" s="9" t="str">
        <f>IF(N53="","",_xlfn.XLOOKUP(N53,resources[Resource],resources[resourceType],""))</f>
        <v/>
      </c>
      <c r="M53" s="11"/>
      <c r="N53" s="11"/>
      <c r="P53" s="12" t="str">
        <f>IF($L53="","",$O53*(1+_xlfn.XLOOKUP(P$1,phases[Phase],phases[Multiplier])))</f>
        <v/>
      </c>
      <c r="Q53" s="12" t="str">
        <f>IF($L53="","",$O53*(1+_xlfn.XLOOKUP(Q$1,phases[Phase],phases[Multiplier])))</f>
        <v/>
      </c>
      <c r="R53" s="12" t="str">
        <f>IF($L53="","",$O53*(1+_xlfn.XLOOKUP(R$1,phases[Phase],phases[Multiplier])))</f>
        <v/>
      </c>
      <c r="S53" s="12" t="str">
        <f>IF($L53="","",$O53*(1+_xlfn.XLOOKUP(S$1,phases[Phase],phases[Multiplier])))</f>
        <v/>
      </c>
    </row>
    <row r="54" spans="1:19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IF(B54="","",COUNTA(_xlfn.UNIQUE(_xlfn._xlws.FILTER(N:N,L:L=B54))))</f>
        <v/>
      </c>
      <c r="E54" s="1" t="str" cm="1">
        <f t="array" ref="E54">IF(C54="","",SUM(_xlfn.UNIQUE(_xlfn._xlws.FILTER(O:O,(L:L=B54)*(K:K="fte")))))</f>
        <v/>
      </c>
      <c r="F54" s="40" t="str">
        <f>IF(B54="","",SUMIFS(enum!$T:$T,enum!$L:$L,$B54,enum!$G:$G,$B$2)/1000)</f>
        <v/>
      </c>
      <c r="G54" s="9" t="str">
        <f t="shared" si="0"/>
        <v/>
      </c>
      <c r="H54" s="9" t="str">
        <f t="shared" si="1"/>
        <v/>
      </c>
      <c r="I54" s="9" t="str">
        <f>IF(L54="","",IFERROR(_xlfn.XMATCH(N54,resources[Resource])&gt;0,FALSE))</f>
        <v/>
      </c>
      <c r="J54" s="9" t="str">
        <f>IF(M54="","",_xlfn.XLOOKUP(N54,resources[Resource],resources[expendType],""))</f>
        <v/>
      </c>
      <c r="K54" s="9" t="str">
        <f>IF(N54="","",_xlfn.XLOOKUP(N54,resources[Resource],resources[resourceType],""))</f>
        <v/>
      </c>
      <c r="M54" s="11"/>
      <c r="N54" s="11"/>
      <c r="P54" s="12" t="str">
        <f>IF($L54="","",$O54*(1+_xlfn.XLOOKUP(P$1,phases[Phase],phases[Multiplier])))</f>
        <v/>
      </c>
      <c r="Q54" s="12" t="str">
        <f>IF($L54="","",$O54*(1+_xlfn.XLOOKUP(Q$1,phases[Phase],phases[Multiplier])))</f>
        <v/>
      </c>
      <c r="R54" s="12" t="str">
        <f>IF($L54="","",$O54*(1+_xlfn.XLOOKUP(R$1,phases[Phase],phases[Multiplier])))</f>
        <v/>
      </c>
      <c r="S54" s="12" t="str">
        <f>IF($L54="","",$O54*(1+_xlfn.XLOOKUP(S$1,phases[Phase],phases[Multiplier])))</f>
        <v/>
      </c>
    </row>
    <row r="55" spans="1:19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IF(B55="","",COUNTA(_xlfn.UNIQUE(_xlfn._xlws.FILTER(N:N,L:L=B55))))</f>
        <v/>
      </c>
      <c r="E55" s="1" t="str" cm="1">
        <f t="array" ref="E55">IF(C55="","",SUM(_xlfn.UNIQUE(_xlfn._xlws.FILTER(O:O,(L:L=B55)*(K:K="fte")))))</f>
        <v/>
      </c>
      <c r="F55" s="40" t="str">
        <f>IF(B55="","",SUMIFS(enum!$T:$T,enum!$L:$L,$B55,enum!$G:$G,$B$2)/1000)</f>
        <v/>
      </c>
      <c r="G55" s="9" t="str">
        <f t="shared" si="0"/>
        <v/>
      </c>
      <c r="H55" s="9" t="str">
        <f t="shared" si="1"/>
        <v/>
      </c>
      <c r="I55" s="9" t="str">
        <f>IF(L55="","",IFERROR(_xlfn.XMATCH(N55,resources[Resource])&gt;0,FALSE))</f>
        <v/>
      </c>
      <c r="J55" s="9" t="str">
        <f>IF(M55="","",_xlfn.XLOOKUP(N55,resources[Resource],resources[expendType],""))</f>
        <v/>
      </c>
      <c r="K55" s="9" t="str">
        <f>IF(N55="","",_xlfn.XLOOKUP(N55,resources[Resource],resources[resourceType],""))</f>
        <v/>
      </c>
      <c r="M55" s="11"/>
      <c r="N55" s="11"/>
      <c r="P55" s="12" t="str">
        <f>IF($L55="","",$O55*(1+_xlfn.XLOOKUP(P$1,phases[Phase],phases[Multiplier])))</f>
        <v/>
      </c>
      <c r="Q55" s="12" t="str">
        <f>IF($L55="","",$O55*(1+_xlfn.XLOOKUP(Q$1,phases[Phase],phases[Multiplier])))</f>
        <v/>
      </c>
      <c r="R55" s="12" t="str">
        <f>IF($L55="","",$O55*(1+_xlfn.XLOOKUP(R$1,phases[Phase],phases[Multiplier])))</f>
        <v/>
      </c>
      <c r="S55" s="12" t="str">
        <f>IF($L55="","",$O55*(1+_xlfn.XLOOKUP(S$1,phases[Phase],phases[Multiplier])))</f>
        <v/>
      </c>
    </row>
    <row r="56" spans="1:19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IF(B56="","",COUNTA(_xlfn.UNIQUE(_xlfn._xlws.FILTER(N:N,L:L=B56))))</f>
        <v/>
      </c>
      <c r="E56" s="1" t="str" cm="1">
        <f t="array" ref="E56">IF(C56="","",SUM(_xlfn.UNIQUE(_xlfn._xlws.FILTER(O:O,(L:L=B56)*(K:K="fte")))))</f>
        <v/>
      </c>
      <c r="F56" s="40" t="str">
        <f>IF(B56="","",SUMIFS(enum!$T:$T,enum!$L:$L,$B56,enum!$G:$G,$B$2)/1000)</f>
        <v/>
      </c>
      <c r="G56" s="9" t="str">
        <f t="shared" si="0"/>
        <v/>
      </c>
      <c r="H56" s="9" t="str">
        <f t="shared" si="1"/>
        <v/>
      </c>
      <c r="I56" s="9" t="str">
        <f>IF(L56="","",IFERROR(_xlfn.XMATCH(N56,resources[Resource])&gt;0,FALSE))</f>
        <v/>
      </c>
      <c r="J56" s="9" t="str">
        <f>IF(M56="","",_xlfn.XLOOKUP(N56,resources[Resource],resources[expendType],""))</f>
        <v/>
      </c>
      <c r="K56" s="9" t="str">
        <f>IF(N56="","",_xlfn.XLOOKUP(N56,resources[Resource],resources[resourceType],""))</f>
        <v/>
      </c>
      <c r="M56" s="11"/>
      <c r="N56" s="11"/>
      <c r="P56" s="12" t="str">
        <f>IF($L56="","",$O56*(1+_xlfn.XLOOKUP(P$1,phases[Phase],phases[Multiplier])))</f>
        <v/>
      </c>
      <c r="Q56" s="12" t="str">
        <f>IF($L56="","",$O56*(1+_xlfn.XLOOKUP(Q$1,phases[Phase],phases[Multiplier])))</f>
        <v/>
      </c>
      <c r="R56" s="12" t="str">
        <f>IF($L56="","",$O56*(1+_xlfn.XLOOKUP(R$1,phases[Phase],phases[Multiplier])))</f>
        <v/>
      </c>
      <c r="S56" s="12" t="str">
        <f>IF($L56="","",$O56*(1+_xlfn.XLOOKUP(S$1,phases[Phase],phases[Multiplier])))</f>
        <v/>
      </c>
    </row>
    <row r="57" spans="1:19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IF(B57="","",COUNTA(_xlfn.UNIQUE(_xlfn._xlws.FILTER(N:N,L:L=B57))))</f>
        <v/>
      </c>
      <c r="E57" s="1" t="str" cm="1">
        <f t="array" ref="E57">IF(C57="","",SUM(_xlfn.UNIQUE(_xlfn._xlws.FILTER(O:O,(L:L=B57)*(K:K="fte")))))</f>
        <v/>
      </c>
      <c r="F57" s="40" t="str">
        <f>IF(B57="","",SUMIFS(enum!$T:$T,enum!$L:$L,$B57,enum!$G:$G,$B$2)/1000)</f>
        <v/>
      </c>
      <c r="G57" s="9" t="str">
        <f t="shared" si="0"/>
        <v/>
      </c>
      <c r="H57" s="9" t="str">
        <f t="shared" si="1"/>
        <v/>
      </c>
      <c r="I57" s="9" t="str">
        <f>IF(L57="","",IFERROR(_xlfn.XMATCH(N57,resources[Resource])&gt;0,FALSE))</f>
        <v/>
      </c>
      <c r="J57" s="9" t="str">
        <f>IF(M57="","",_xlfn.XLOOKUP(N57,resources[Resource],resources[expendType],""))</f>
        <v/>
      </c>
      <c r="K57" s="9" t="str">
        <f>IF(N57="","",_xlfn.XLOOKUP(N57,resources[Resource],resources[resourceType],""))</f>
        <v/>
      </c>
      <c r="M57" s="11"/>
      <c r="N57" s="11"/>
      <c r="P57" s="12" t="str">
        <f>IF($L57="","",$O57*(1+_xlfn.XLOOKUP(P$1,phases[Phase],phases[Multiplier])))</f>
        <v/>
      </c>
      <c r="Q57" s="12" t="str">
        <f>IF($L57="","",$O57*(1+_xlfn.XLOOKUP(Q$1,phases[Phase],phases[Multiplier])))</f>
        <v/>
      </c>
      <c r="R57" s="12" t="str">
        <f>IF($L57="","",$O57*(1+_xlfn.XLOOKUP(R$1,phases[Phase],phases[Multiplier])))</f>
        <v/>
      </c>
      <c r="S57" s="12" t="str">
        <f>IF($L57="","",$O57*(1+_xlfn.XLOOKUP(S$1,phases[Phase],phases[Multiplier])))</f>
        <v/>
      </c>
    </row>
    <row r="58" spans="1:19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IF(B58="","",COUNTA(_xlfn.UNIQUE(_xlfn._xlws.FILTER(N:N,L:L=B58))))</f>
        <v/>
      </c>
      <c r="E58" s="1" t="str" cm="1">
        <f t="array" ref="E58">IF(C58="","",SUM(_xlfn.UNIQUE(_xlfn._xlws.FILTER(O:O,(L:L=B58)*(K:K="fte")))))</f>
        <v/>
      </c>
      <c r="F58" s="40" t="str">
        <f>IF(B58="","",SUMIFS(enum!$T:$T,enum!$L:$L,$B58,enum!$G:$G,$B$2)/1000)</f>
        <v/>
      </c>
      <c r="G58" s="9" t="str">
        <f t="shared" si="0"/>
        <v/>
      </c>
      <c r="H58" s="9" t="str">
        <f t="shared" si="1"/>
        <v/>
      </c>
      <c r="I58" s="9" t="str">
        <f>IF(L58="","",IFERROR(_xlfn.XMATCH(N58,resources[Resource])&gt;0,FALSE))</f>
        <v/>
      </c>
      <c r="J58" s="9" t="str">
        <f>IF(M58="","",_xlfn.XLOOKUP(N58,resources[Resource],resources[expendType],""))</f>
        <v/>
      </c>
      <c r="K58" s="9" t="str">
        <f>IF(N58="","",_xlfn.XLOOKUP(N58,resources[Resource],resources[resourceType],""))</f>
        <v/>
      </c>
      <c r="M58" s="11"/>
      <c r="N58" s="11"/>
      <c r="P58" s="12" t="str">
        <f>IF($L58="","",$O58*(1+_xlfn.XLOOKUP(P$1,phases[Phase],phases[Multiplier])))</f>
        <v/>
      </c>
      <c r="Q58" s="12" t="str">
        <f>IF($L58="","",$O58*(1+_xlfn.XLOOKUP(Q$1,phases[Phase],phases[Multiplier])))</f>
        <v/>
      </c>
      <c r="R58" s="12" t="str">
        <f>IF($L58="","",$O58*(1+_xlfn.XLOOKUP(R$1,phases[Phase],phases[Multiplier])))</f>
        <v/>
      </c>
      <c r="S58" s="12" t="str">
        <f>IF($L58="","",$O58*(1+_xlfn.XLOOKUP(S$1,phases[Phase],phases[Multiplier])))</f>
        <v/>
      </c>
    </row>
    <row r="59" spans="1:19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IF(B59="","",COUNTA(_xlfn.UNIQUE(_xlfn._xlws.FILTER(N:N,L:L=B59))))</f>
        <v/>
      </c>
      <c r="E59" s="1" t="str" cm="1">
        <f t="array" ref="E59">IF(C59="","",SUM(_xlfn.UNIQUE(_xlfn._xlws.FILTER(O:O,(L:L=B59)*(K:K="fte")))))</f>
        <v/>
      </c>
      <c r="F59" s="40" t="str">
        <f>IF(B59="","",SUMIFS(enum!$T:$T,enum!$L:$L,$B59,enum!$G:$G,$B$2)/1000)</f>
        <v/>
      </c>
      <c r="G59" s="9" t="str">
        <f t="shared" si="0"/>
        <v/>
      </c>
      <c r="H59" s="9" t="str">
        <f t="shared" si="1"/>
        <v/>
      </c>
      <c r="I59" s="9" t="str">
        <f>IF(L59="","",IFERROR(_xlfn.XMATCH(N59,resources[Resource])&gt;0,FALSE))</f>
        <v/>
      </c>
      <c r="J59" s="9" t="str">
        <f>IF(M59="","",_xlfn.XLOOKUP(N59,resources[Resource],resources[expendType],""))</f>
        <v/>
      </c>
      <c r="K59" s="9" t="str">
        <f>IF(N59="","",_xlfn.XLOOKUP(N59,resources[Resource],resources[resourceType],""))</f>
        <v/>
      </c>
      <c r="M59" s="11"/>
      <c r="N59" s="11"/>
      <c r="P59" s="12" t="str">
        <f>IF($L59="","",$O59*(1+_xlfn.XLOOKUP(P$1,phases[Phase],phases[Multiplier])))</f>
        <v/>
      </c>
      <c r="Q59" s="12" t="str">
        <f>IF($L59="","",$O59*(1+_xlfn.XLOOKUP(Q$1,phases[Phase],phases[Multiplier])))</f>
        <v/>
      </c>
      <c r="R59" s="12" t="str">
        <f>IF($L59="","",$O59*(1+_xlfn.XLOOKUP(R$1,phases[Phase],phases[Multiplier])))</f>
        <v/>
      </c>
      <c r="S59" s="12" t="str">
        <f>IF($L59="","",$O59*(1+_xlfn.XLOOKUP(S$1,phases[Phase],phases[Multiplier])))</f>
        <v/>
      </c>
    </row>
    <row r="60" spans="1:19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IF(B60="","",COUNTA(_xlfn.UNIQUE(_xlfn._xlws.FILTER(N:N,L:L=B60))))</f>
        <v/>
      </c>
      <c r="E60" s="1" t="str" cm="1">
        <f t="array" ref="E60">IF(C60="","",SUM(_xlfn.UNIQUE(_xlfn._xlws.FILTER(O:O,(L:L=B60)*(K:K="fte")))))</f>
        <v/>
      </c>
      <c r="F60" s="40" t="str">
        <f>IF(B60="","",SUMIFS(enum!$T:$T,enum!$L:$L,$B60,enum!$G:$G,$B$2)/1000)</f>
        <v/>
      </c>
      <c r="G60" s="9" t="str">
        <f t="shared" si="0"/>
        <v/>
      </c>
      <c r="H60" s="9" t="str">
        <f t="shared" si="1"/>
        <v/>
      </c>
      <c r="I60" s="9" t="str">
        <f>IF(L60="","",IFERROR(_xlfn.XMATCH(N60,resources[Resource])&gt;0,FALSE))</f>
        <v/>
      </c>
      <c r="J60" s="9" t="str">
        <f>IF(M60="","",_xlfn.XLOOKUP(N60,resources[Resource],resources[expendType],""))</f>
        <v/>
      </c>
      <c r="K60" s="9" t="str">
        <f>IF(N60="","",_xlfn.XLOOKUP(N60,resources[Resource],resources[resourceType],""))</f>
        <v/>
      </c>
      <c r="M60" s="11"/>
      <c r="N60" s="11"/>
      <c r="P60" s="12" t="str">
        <f>IF($L60="","",$O60*(1+_xlfn.XLOOKUP(P$1,phases[Phase],phases[Multiplier])))</f>
        <v/>
      </c>
      <c r="Q60" s="12" t="str">
        <f>IF($L60="","",$O60*(1+_xlfn.XLOOKUP(Q$1,phases[Phase],phases[Multiplier])))</f>
        <v/>
      </c>
      <c r="R60" s="12" t="str">
        <f>IF($L60="","",$O60*(1+_xlfn.XLOOKUP(R$1,phases[Phase],phases[Multiplier])))</f>
        <v/>
      </c>
      <c r="S60" s="12" t="str">
        <f>IF($L60="","",$O60*(1+_xlfn.XLOOKUP(S$1,phases[Phase],phases[Multiplier])))</f>
        <v/>
      </c>
    </row>
    <row r="61" spans="1:19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IF(B61="","",COUNTA(_xlfn.UNIQUE(_xlfn._xlws.FILTER(N:N,L:L=B61))))</f>
        <v/>
      </c>
      <c r="E61" s="1" t="str" cm="1">
        <f t="array" ref="E61">IF(C61="","",SUM(_xlfn.UNIQUE(_xlfn._xlws.FILTER(O:O,(L:L=B61)*(K:K="fte")))))</f>
        <v/>
      </c>
      <c r="F61" s="40" t="str">
        <f>IF(B61="","",SUMIFS(enum!$T:$T,enum!$L:$L,$B61,enum!$G:$G,$B$2)/1000)</f>
        <v/>
      </c>
      <c r="G61" s="9" t="str">
        <f t="shared" si="0"/>
        <v/>
      </c>
      <c r="H61" s="9" t="str">
        <f t="shared" si="1"/>
        <v/>
      </c>
      <c r="I61" s="9" t="str">
        <f>IF(L61="","",IFERROR(_xlfn.XMATCH(N61,resources[Resource])&gt;0,FALSE))</f>
        <v/>
      </c>
      <c r="J61" s="9" t="str">
        <f>IF(M61="","",_xlfn.XLOOKUP(N61,resources[Resource],resources[expendType],""))</f>
        <v/>
      </c>
      <c r="K61" s="9" t="str">
        <f>IF(N61="","",_xlfn.XLOOKUP(N61,resources[Resource],resources[resourceType],""))</f>
        <v/>
      </c>
      <c r="M61" s="11"/>
      <c r="N61" s="11"/>
      <c r="P61" s="12" t="str">
        <f>IF($L61="","",$O61*(1+_xlfn.XLOOKUP(P$1,phases[Phase],phases[Multiplier])))</f>
        <v/>
      </c>
      <c r="Q61" s="12" t="str">
        <f>IF($L61="","",$O61*(1+_xlfn.XLOOKUP(Q$1,phases[Phase],phases[Multiplier])))</f>
        <v/>
      </c>
      <c r="R61" s="12" t="str">
        <f>IF($L61="","",$O61*(1+_xlfn.XLOOKUP(R$1,phases[Phase],phases[Multiplier])))</f>
        <v/>
      </c>
      <c r="S61" s="12" t="str">
        <f>IF($L61="","",$O61*(1+_xlfn.XLOOKUP(S$1,phases[Phase],phases[Multiplier])))</f>
        <v/>
      </c>
    </row>
    <row r="62" spans="1:19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IF(B62="","",COUNTA(_xlfn.UNIQUE(_xlfn._xlws.FILTER(N:N,L:L=B62))))</f>
        <v/>
      </c>
      <c r="E62" s="1" t="str" cm="1">
        <f t="array" ref="E62">IF(C62="","",SUM(_xlfn.UNIQUE(_xlfn._xlws.FILTER(O:O,(L:L=B62)*(K:K="fte")))))</f>
        <v/>
      </c>
      <c r="F62" s="40" t="str">
        <f>IF(B62="","",SUMIFS(enum!$T:$T,enum!$L:$L,$B62,enum!$G:$G,$B$2)/1000)</f>
        <v/>
      </c>
      <c r="G62" s="9" t="str">
        <f t="shared" si="0"/>
        <v/>
      </c>
      <c r="H62" s="9" t="str">
        <f t="shared" si="1"/>
        <v/>
      </c>
      <c r="I62" s="9" t="str">
        <f>IF(L62="","",IFERROR(_xlfn.XMATCH(N62,resources[Resource])&gt;0,FALSE))</f>
        <v/>
      </c>
      <c r="J62" s="9" t="str">
        <f>IF(M62="","",_xlfn.XLOOKUP(N62,resources[Resource],resources[expendType],""))</f>
        <v/>
      </c>
      <c r="K62" s="9" t="str">
        <f>IF(N62="","",_xlfn.XLOOKUP(N62,resources[Resource],resources[resourceType],""))</f>
        <v/>
      </c>
      <c r="M62" s="11"/>
      <c r="N62" s="11"/>
      <c r="P62" s="12" t="str">
        <f>IF($L62="","",$O62*(1+_xlfn.XLOOKUP(P$1,phases[Phase],phases[Multiplier])))</f>
        <v/>
      </c>
      <c r="Q62" s="12" t="str">
        <f>IF($L62="","",$O62*(1+_xlfn.XLOOKUP(Q$1,phases[Phase],phases[Multiplier])))</f>
        <v/>
      </c>
      <c r="R62" s="12" t="str">
        <f>IF($L62="","",$O62*(1+_xlfn.XLOOKUP(R$1,phases[Phase],phases[Multiplier])))</f>
        <v/>
      </c>
      <c r="S62" s="12" t="str">
        <f>IF($L62="","",$O62*(1+_xlfn.XLOOKUP(S$1,phases[Phase],phases[Multiplier])))</f>
        <v/>
      </c>
    </row>
    <row r="63" spans="1:19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IF(B63="","",COUNTA(_xlfn.UNIQUE(_xlfn._xlws.FILTER(N:N,L:L=B63))))</f>
        <v/>
      </c>
      <c r="E63" s="1" t="str" cm="1">
        <f t="array" ref="E63">IF(C63="","",SUM(_xlfn.UNIQUE(_xlfn._xlws.FILTER(O:O,(L:L=B63)*(K:K="fte")))))</f>
        <v/>
      </c>
      <c r="F63" s="40" t="str">
        <f>IF(B63="","",SUMIFS(enum!$T:$T,enum!$L:$L,$B63,enum!$G:$G,$B$2)/1000)</f>
        <v/>
      </c>
      <c r="G63" s="9" t="str">
        <f t="shared" si="0"/>
        <v/>
      </c>
      <c r="H63" s="9" t="str">
        <f t="shared" si="1"/>
        <v/>
      </c>
      <c r="I63" s="9" t="str">
        <f>IF(L63="","",IFERROR(_xlfn.XMATCH(N63,resources[Resource])&gt;0,FALSE))</f>
        <v/>
      </c>
      <c r="J63" s="9" t="str">
        <f>IF(M63="","",_xlfn.XLOOKUP(N63,resources[Resource],resources[expendType],""))</f>
        <v/>
      </c>
      <c r="K63" s="9" t="str">
        <f>IF(N63="","",_xlfn.XLOOKUP(N63,resources[Resource],resources[resourceType],""))</f>
        <v/>
      </c>
      <c r="M63" s="11"/>
      <c r="N63" s="11"/>
      <c r="P63" s="12" t="str">
        <f>IF($L63="","",$O63*(1+_xlfn.XLOOKUP(P$1,phases[Phase],phases[Multiplier])))</f>
        <v/>
      </c>
      <c r="Q63" s="12" t="str">
        <f>IF($L63="","",$O63*(1+_xlfn.XLOOKUP(Q$1,phases[Phase],phases[Multiplier])))</f>
        <v/>
      </c>
      <c r="R63" s="12" t="str">
        <f>IF($L63="","",$O63*(1+_xlfn.XLOOKUP(R$1,phases[Phase],phases[Multiplier])))</f>
        <v/>
      </c>
      <c r="S63" s="12" t="str">
        <f>IF($L63="","",$O63*(1+_xlfn.XLOOKUP(S$1,phases[Phase],phases[Multiplier])))</f>
        <v/>
      </c>
    </row>
    <row r="64" spans="1:19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IF(B64="","",COUNTA(_xlfn.UNIQUE(_xlfn._xlws.FILTER(N:N,L:L=B64))))</f>
        <v/>
      </c>
      <c r="E64" s="1" t="str" cm="1">
        <f t="array" ref="E64">IF(C64="","",SUM(_xlfn.UNIQUE(_xlfn._xlws.FILTER(O:O,(L:L=B64)*(K:K="fte")))))</f>
        <v/>
      </c>
      <c r="F64" s="40" t="str">
        <f>IF(B64="","",SUMIFS(enum!$T:$T,enum!$L:$L,$B64,enum!$G:$G,$B$2)/1000)</f>
        <v/>
      </c>
      <c r="G64" s="9" t="str">
        <f t="shared" si="0"/>
        <v/>
      </c>
      <c r="H64" s="9" t="str">
        <f t="shared" si="1"/>
        <v/>
      </c>
      <c r="I64" s="9" t="str">
        <f>IF(L64="","",IFERROR(_xlfn.XMATCH(N64,resources[Resource])&gt;0,FALSE))</f>
        <v/>
      </c>
      <c r="J64" s="9" t="str">
        <f>IF(M64="","",_xlfn.XLOOKUP(N64,resources[Resource],resources[expendType],""))</f>
        <v/>
      </c>
      <c r="K64" s="9" t="str">
        <f>IF(N64="","",_xlfn.XLOOKUP(N64,resources[Resource],resources[resourceType],""))</f>
        <v/>
      </c>
      <c r="M64" s="11"/>
      <c r="N64" s="11"/>
      <c r="P64" s="12" t="str">
        <f>IF($L64="","",$O64*(1+_xlfn.XLOOKUP(P$1,phases[Phase],phases[Multiplier])))</f>
        <v/>
      </c>
      <c r="Q64" s="12" t="str">
        <f>IF($L64="","",$O64*(1+_xlfn.XLOOKUP(Q$1,phases[Phase],phases[Multiplier])))</f>
        <v/>
      </c>
      <c r="R64" s="12" t="str">
        <f>IF($L64="","",$O64*(1+_xlfn.XLOOKUP(R$1,phases[Phase],phases[Multiplier])))</f>
        <v/>
      </c>
      <c r="S64" s="12" t="str">
        <f>IF($L64="","",$O64*(1+_xlfn.XLOOKUP(S$1,phases[Phase],phases[Multiplier])))</f>
        <v/>
      </c>
    </row>
    <row r="65" spans="1:19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IF(B65="","",COUNTA(_xlfn.UNIQUE(_xlfn._xlws.FILTER(N:N,L:L=B65))))</f>
        <v/>
      </c>
      <c r="E65" s="1" t="str" cm="1">
        <f t="array" ref="E65">IF(C65="","",SUM(_xlfn.UNIQUE(_xlfn._xlws.FILTER(O:O,(L:L=B65)*(K:K="fte")))))</f>
        <v/>
      </c>
      <c r="F65" s="40" t="str">
        <f>IF(B65="","",SUMIFS(enum!$T:$T,enum!$L:$L,$B65,enum!$G:$G,$B$2)/1000)</f>
        <v/>
      </c>
      <c r="G65" s="9" t="str">
        <f t="shared" si="0"/>
        <v/>
      </c>
      <c r="H65" s="9" t="str">
        <f t="shared" si="1"/>
        <v/>
      </c>
      <c r="I65" s="9" t="str">
        <f>IF(L65="","",IFERROR(_xlfn.XMATCH(N65,resources[Resource])&gt;0,FALSE))</f>
        <v/>
      </c>
      <c r="J65" s="9" t="str">
        <f>IF(M65="","",_xlfn.XLOOKUP(N65,resources[Resource],resources[expendType],""))</f>
        <v/>
      </c>
      <c r="K65" s="9" t="str">
        <f>IF(N65="","",_xlfn.XLOOKUP(N65,resources[Resource],resources[resourceType],""))</f>
        <v/>
      </c>
      <c r="M65" s="11"/>
      <c r="N65" s="11"/>
      <c r="P65" s="12" t="str">
        <f>IF($L65="","",$O65*(1+_xlfn.XLOOKUP(P$1,phases[Phase],phases[Multiplier])))</f>
        <v/>
      </c>
      <c r="Q65" s="12" t="str">
        <f>IF($L65="","",$O65*(1+_xlfn.XLOOKUP(Q$1,phases[Phase],phases[Multiplier])))</f>
        <v/>
      </c>
      <c r="R65" s="12" t="str">
        <f>IF($L65="","",$O65*(1+_xlfn.XLOOKUP(R$1,phases[Phase],phases[Multiplier])))</f>
        <v/>
      </c>
      <c r="S65" s="12" t="str">
        <f>IF($L65="","",$O65*(1+_xlfn.XLOOKUP(S$1,phases[Phase],phases[Multiplier])))</f>
        <v/>
      </c>
    </row>
    <row r="66" spans="1:19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IF(B66="","",COUNTA(_xlfn.UNIQUE(_xlfn._xlws.FILTER(N:N,L:L=B66))))</f>
        <v/>
      </c>
      <c r="E66" s="1" t="str" cm="1">
        <f t="array" ref="E66">IF(C66="","",SUM(_xlfn.UNIQUE(_xlfn._xlws.FILTER(O:O,(L:L=B66)*(K:K="fte")))))</f>
        <v/>
      </c>
      <c r="F66" s="40" t="str">
        <f>IF(B66="","",SUMIFS(enum!$T:$T,enum!$L:$L,$B66,enum!$G:$G,$B$2)/1000)</f>
        <v/>
      </c>
      <c r="G66" s="9" t="str">
        <f t="shared" si="0"/>
        <v/>
      </c>
      <c r="H66" s="9" t="str">
        <f t="shared" si="1"/>
        <v/>
      </c>
      <c r="I66" s="9" t="str">
        <f>IF(L66="","",IFERROR(_xlfn.XMATCH(N66,resources[Resource])&gt;0,FALSE))</f>
        <v/>
      </c>
      <c r="J66" s="9" t="str">
        <f>IF(M66="","",_xlfn.XLOOKUP(N66,resources[Resource],resources[expendType],""))</f>
        <v/>
      </c>
      <c r="K66" s="9" t="str">
        <f>IF(N66="","",_xlfn.XLOOKUP(N66,resources[Resource],resources[resourceType],""))</f>
        <v/>
      </c>
      <c r="M66" s="11"/>
      <c r="N66" s="11"/>
      <c r="P66" s="12" t="str">
        <f>IF($L66="","",$O66*(1+_xlfn.XLOOKUP(P$1,phases[Phase],phases[Multiplier])))</f>
        <v/>
      </c>
      <c r="Q66" s="12" t="str">
        <f>IF($L66="","",$O66*(1+_xlfn.XLOOKUP(Q$1,phases[Phase],phases[Multiplier])))</f>
        <v/>
      </c>
      <c r="R66" s="12" t="str">
        <f>IF($L66="","",$O66*(1+_xlfn.XLOOKUP(R$1,phases[Phase],phases[Multiplier])))</f>
        <v/>
      </c>
      <c r="S66" s="12" t="str">
        <f>IF($L66="","",$O66*(1+_xlfn.XLOOKUP(S$1,phases[Phase],phases[Multiplier])))</f>
        <v/>
      </c>
    </row>
    <row r="67" spans="1:19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IF(B67="","",COUNTA(_xlfn.UNIQUE(_xlfn._xlws.FILTER(N:N,L:L=B67))))</f>
        <v/>
      </c>
      <c r="E67" s="1" t="str" cm="1">
        <f t="array" ref="E67">IF(C67="","",SUM(_xlfn.UNIQUE(_xlfn._xlws.FILTER(O:O,(L:L=B67)*(K:K="fte")))))</f>
        <v/>
      </c>
      <c r="F67" s="40" t="str">
        <f>IF(B67="","",SUMIFS(enum!$T:$T,enum!$L:$L,$B67,enum!$G:$G,$B$2)/1000)</f>
        <v/>
      </c>
      <c r="G67" s="9" t="str">
        <f t="shared" ref="G67:G102" si="5">IF(L67="","",$B$2)</f>
        <v/>
      </c>
      <c r="H67" s="9" t="str">
        <f t="shared" ref="H67:H102" si="6">IF(M67="","",$E$2)</f>
        <v/>
      </c>
      <c r="I67" s="9" t="str">
        <f>IF(L67="","",IFERROR(_xlfn.XMATCH(N67,resources[Resource])&gt;0,FALSE))</f>
        <v/>
      </c>
      <c r="J67" s="9" t="str">
        <f>IF(M67="","",_xlfn.XLOOKUP(N67,resources[Resource],resources[expendType],""))</f>
        <v/>
      </c>
      <c r="K67" s="9" t="str">
        <f>IF(N67="","",_xlfn.XLOOKUP(N67,resources[Resource],resources[resourceType],""))</f>
        <v/>
      </c>
      <c r="M67" s="11"/>
      <c r="N67" s="11"/>
      <c r="P67" s="12" t="str">
        <f>IF($L67="","",$O67*(1+_xlfn.XLOOKUP(P$1,phases[Phase],phases[Multiplier])))</f>
        <v/>
      </c>
      <c r="Q67" s="12" t="str">
        <f>IF($L67="","",$O67*(1+_xlfn.XLOOKUP(Q$1,phases[Phase],phases[Multiplier])))</f>
        <v/>
      </c>
      <c r="R67" s="12" t="str">
        <f>IF($L67="","",$O67*(1+_xlfn.XLOOKUP(R$1,phases[Phase],phases[Multiplier])))</f>
        <v/>
      </c>
      <c r="S67" s="12" t="str">
        <f>IF($L67="","",$O67*(1+_xlfn.XLOOKUP(S$1,phases[Phase],phases[Multiplier])))</f>
        <v/>
      </c>
    </row>
    <row r="68" spans="1:19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IF(B68="","",COUNTA(_xlfn.UNIQUE(_xlfn._xlws.FILTER(N:N,L:L=B68))))</f>
        <v/>
      </c>
      <c r="E68" s="1" t="str" cm="1">
        <f t="array" ref="E68">IF(C68="","",SUM(_xlfn.UNIQUE(_xlfn._xlws.FILTER(O:O,(L:L=B68)*(K:K="fte")))))</f>
        <v/>
      </c>
      <c r="F68" s="40" t="str">
        <f>IF(B68="","",SUMIFS(enum!$T:$T,enum!$L:$L,$B68,enum!$G:$G,$B$2)/1000)</f>
        <v/>
      </c>
      <c r="G68" s="9" t="str">
        <f t="shared" si="5"/>
        <v/>
      </c>
      <c r="H68" s="9" t="str">
        <f t="shared" si="6"/>
        <v/>
      </c>
      <c r="I68" s="9" t="str">
        <f>IF(L68="","",IFERROR(_xlfn.XMATCH(N68,resources[Resource])&gt;0,FALSE))</f>
        <v/>
      </c>
      <c r="J68" s="9" t="str">
        <f>IF(M68="","",_xlfn.XLOOKUP(N68,resources[Resource],resources[expendType],""))</f>
        <v/>
      </c>
      <c r="K68" s="9" t="str">
        <f>IF(N68="","",_xlfn.XLOOKUP(N68,resources[Resource],resources[resourceType],""))</f>
        <v/>
      </c>
      <c r="M68" s="11"/>
      <c r="N68" s="11"/>
      <c r="P68" s="12" t="str">
        <f>IF($L68="","",$O68*(1+_xlfn.XLOOKUP(P$1,phases[Phase],phases[Multiplier])))</f>
        <v/>
      </c>
      <c r="Q68" s="12" t="str">
        <f>IF($L68="","",$O68*(1+_xlfn.XLOOKUP(Q$1,phases[Phase],phases[Multiplier])))</f>
        <v/>
      </c>
      <c r="R68" s="12" t="str">
        <f>IF($L68="","",$O68*(1+_xlfn.XLOOKUP(R$1,phases[Phase],phases[Multiplier])))</f>
        <v/>
      </c>
      <c r="S68" s="12" t="str">
        <f>IF($L68="","",$O68*(1+_xlfn.XLOOKUP(S$1,phases[Phase],phases[Multiplier])))</f>
        <v/>
      </c>
    </row>
    <row r="69" spans="1:19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IF(B69="","",COUNTA(_xlfn.UNIQUE(_xlfn._xlws.FILTER(N:N,L:L=B69))))</f>
        <v/>
      </c>
      <c r="E69" s="1" t="str" cm="1">
        <f t="array" ref="E69">IF(C69="","",SUM(_xlfn.UNIQUE(_xlfn._xlws.FILTER(O:O,(L:L=B69)*(K:K="fte")))))</f>
        <v/>
      </c>
      <c r="F69" s="40" t="str">
        <f>IF(B69="","",SUMIFS(enum!$T:$T,enum!$L:$L,$B69,enum!$G:$G,$B$2)/1000)</f>
        <v/>
      </c>
      <c r="G69" s="9" t="str">
        <f t="shared" si="5"/>
        <v/>
      </c>
      <c r="H69" s="9" t="str">
        <f t="shared" si="6"/>
        <v/>
      </c>
      <c r="I69" s="9" t="str">
        <f>IF(L69="","",IFERROR(_xlfn.XMATCH(N69,resources[Resource])&gt;0,FALSE))</f>
        <v/>
      </c>
      <c r="J69" s="9" t="str">
        <f>IF(M69="","",_xlfn.XLOOKUP(N69,resources[Resource],resources[expendType],""))</f>
        <v/>
      </c>
      <c r="K69" s="9" t="str">
        <f>IF(N69="","",_xlfn.XLOOKUP(N69,resources[Resource],resources[resourceType],""))</f>
        <v/>
      </c>
      <c r="M69" s="11"/>
      <c r="N69" s="11"/>
      <c r="P69" s="12" t="str">
        <f>IF($L69="","",$O69*(1+_xlfn.XLOOKUP(P$1,phases[Phase],phases[Multiplier])))</f>
        <v/>
      </c>
      <c r="Q69" s="12" t="str">
        <f>IF($L69="","",$O69*(1+_xlfn.XLOOKUP(Q$1,phases[Phase],phases[Multiplier])))</f>
        <v/>
      </c>
      <c r="R69" s="12" t="str">
        <f>IF($L69="","",$O69*(1+_xlfn.XLOOKUP(R$1,phases[Phase],phases[Multiplier])))</f>
        <v/>
      </c>
      <c r="S69" s="12" t="str">
        <f>IF($L69="","",$O69*(1+_xlfn.XLOOKUP(S$1,phases[Phase],phases[Multiplier])))</f>
        <v/>
      </c>
    </row>
    <row r="70" spans="1:19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IF(B70="","",COUNTA(_xlfn.UNIQUE(_xlfn._xlws.FILTER(N:N,L:L=B70))))</f>
        <v/>
      </c>
      <c r="E70" s="1" t="str" cm="1">
        <f t="array" ref="E70">IF(C70="","",SUM(_xlfn.UNIQUE(_xlfn._xlws.FILTER(O:O,(L:L=B70)*(K:K="fte")))))</f>
        <v/>
      </c>
      <c r="F70" s="40" t="str">
        <f>IF(B70="","",SUMIFS(enum!$T:$T,enum!$L:$L,$B70,enum!$G:$G,$B$2)/1000)</f>
        <v/>
      </c>
      <c r="G70" s="9" t="str">
        <f t="shared" si="5"/>
        <v/>
      </c>
      <c r="H70" s="9" t="str">
        <f t="shared" si="6"/>
        <v/>
      </c>
      <c r="I70" s="9" t="str">
        <f>IF(L70="","",IFERROR(_xlfn.XMATCH(N70,resources[Resource])&gt;0,FALSE))</f>
        <v/>
      </c>
      <c r="J70" s="9" t="str">
        <f>IF(M70="","",_xlfn.XLOOKUP(N70,resources[Resource],resources[expendType],""))</f>
        <v/>
      </c>
      <c r="K70" s="9" t="str">
        <f>IF(N70="","",_xlfn.XLOOKUP(N70,resources[Resource],resources[resourceType],""))</f>
        <v/>
      </c>
      <c r="M70" s="11"/>
      <c r="N70" s="11"/>
      <c r="P70" s="12" t="str">
        <f>IF($L70="","",$O70*(1+_xlfn.XLOOKUP(P$1,phases[Phase],phases[Multiplier])))</f>
        <v/>
      </c>
      <c r="Q70" s="12" t="str">
        <f>IF($L70="","",$O70*(1+_xlfn.XLOOKUP(Q$1,phases[Phase],phases[Multiplier])))</f>
        <v/>
      </c>
      <c r="R70" s="12" t="str">
        <f>IF($L70="","",$O70*(1+_xlfn.XLOOKUP(R$1,phases[Phase],phases[Multiplier])))</f>
        <v/>
      </c>
      <c r="S70" s="12" t="str">
        <f>IF($L70="","",$O70*(1+_xlfn.XLOOKUP(S$1,phases[Phase],phases[Multiplier])))</f>
        <v/>
      </c>
    </row>
    <row r="71" spans="1:19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IF(B71="","",COUNTA(_xlfn.UNIQUE(_xlfn._xlws.FILTER(N:N,L:L=B71))))</f>
        <v/>
      </c>
      <c r="E71" s="1" t="str" cm="1">
        <f t="array" ref="E71">IF(C71="","",SUM(_xlfn.UNIQUE(_xlfn._xlws.FILTER(O:O,(L:L=B71)*(K:K="fte")))))</f>
        <v/>
      </c>
      <c r="F71" s="40" t="str">
        <f>IF(B71="","",SUMIFS(enum!$T:$T,enum!$L:$L,$B71,enum!$G:$G,$B$2)/1000)</f>
        <v/>
      </c>
      <c r="G71" s="9" t="str">
        <f t="shared" si="5"/>
        <v/>
      </c>
      <c r="H71" s="9" t="str">
        <f t="shared" si="6"/>
        <v/>
      </c>
      <c r="I71" s="9" t="str">
        <f>IF(L71="","",IFERROR(_xlfn.XMATCH(N71,resources[Resource])&gt;0,FALSE))</f>
        <v/>
      </c>
      <c r="J71" s="9" t="str">
        <f>IF(M71="","",_xlfn.XLOOKUP(N71,resources[Resource],resources[expendType],""))</f>
        <v/>
      </c>
      <c r="K71" s="9" t="str">
        <f>IF(N71="","",_xlfn.XLOOKUP(N71,resources[Resource],resources[resourceType],""))</f>
        <v/>
      </c>
      <c r="M71" s="11"/>
      <c r="N71" s="11"/>
      <c r="P71" s="12" t="str">
        <f>IF($L71="","",$O71*(1+_xlfn.XLOOKUP(P$1,phases[Phase],phases[Multiplier])))</f>
        <v/>
      </c>
      <c r="Q71" s="12" t="str">
        <f>IF($L71="","",$O71*(1+_xlfn.XLOOKUP(Q$1,phases[Phase],phases[Multiplier])))</f>
        <v/>
      </c>
      <c r="R71" s="12" t="str">
        <f>IF($L71="","",$O71*(1+_xlfn.XLOOKUP(R$1,phases[Phase],phases[Multiplier])))</f>
        <v/>
      </c>
      <c r="S71" s="12" t="str">
        <f>IF($L71="","",$O71*(1+_xlfn.XLOOKUP(S$1,phases[Phase],phases[Multiplier])))</f>
        <v/>
      </c>
    </row>
    <row r="72" spans="1:19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IF(B72="","",COUNTA(_xlfn.UNIQUE(_xlfn._xlws.FILTER(N:N,L:L=B72))))</f>
        <v/>
      </c>
      <c r="E72" s="1" t="str" cm="1">
        <f t="array" ref="E72">IF(C72="","",SUM(_xlfn.UNIQUE(_xlfn._xlws.FILTER(O:O,(L:L=B72)*(K:K="fte")))))</f>
        <v/>
      </c>
      <c r="F72" s="40" t="str">
        <f>IF(B72="","",SUMIFS(enum!$T:$T,enum!$L:$L,$B72,enum!$G:$G,$B$2)/1000)</f>
        <v/>
      </c>
      <c r="G72" s="9" t="str">
        <f t="shared" si="5"/>
        <v/>
      </c>
      <c r="H72" s="9" t="str">
        <f t="shared" si="6"/>
        <v/>
      </c>
      <c r="I72" s="9" t="str">
        <f>IF(L72="","",IFERROR(_xlfn.XMATCH(N72,resources[Resource])&gt;0,FALSE))</f>
        <v/>
      </c>
      <c r="J72" s="9" t="str">
        <f>IF(M72="","",_xlfn.XLOOKUP(N72,resources[Resource],resources[expendType],""))</f>
        <v/>
      </c>
      <c r="K72" s="9" t="str">
        <f>IF(N72="","",_xlfn.XLOOKUP(N72,resources[Resource],resources[resourceType],""))</f>
        <v/>
      </c>
      <c r="M72" s="11"/>
      <c r="N72" s="11"/>
      <c r="P72" s="12" t="str">
        <f>IF($L72="","",$O72*(1+_xlfn.XLOOKUP(P$1,phases[Phase],phases[Multiplier])))</f>
        <v/>
      </c>
      <c r="Q72" s="12" t="str">
        <f>IF($L72="","",$O72*(1+_xlfn.XLOOKUP(Q$1,phases[Phase],phases[Multiplier])))</f>
        <v/>
      </c>
      <c r="R72" s="12" t="str">
        <f>IF($L72="","",$O72*(1+_xlfn.XLOOKUP(R$1,phases[Phase],phases[Multiplier])))</f>
        <v/>
      </c>
      <c r="S72" s="12" t="str">
        <f>IF($L72="","",$O72*(1+_xlfn.XLOOKUP(S$1,phases[Phase],phases[Multiplier])))</f>
        <v/>
      </c>
    </row>
    <row r="73" spans="1:19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IF(B73="","",COUNTA(_xlfn.UNIQUE(_xlfn._xlws.FILTER(N:N,L:L=B73))))</f>
        <v/>
      </c>
      <c r="E73" s="1" t="str" cm="1">
        <f t="array" ref="E73">IF(C73="","",SUM(_xlfn.UNIQUE(_xlfn._xlws.FILTER(O:O,(L:L=B73)*(K:K="fte")))))</f>
        <v/>
      </c>
      <c r="F73" s="40" t="str">
        <f>IF(B73="","",SUMIFS(enum!$T:$T,enum!$L:$L,$B73,enum!$G:$G,$B$2)/1000)</f>
        <v/>
      </c>
      <c r="G73" s="9" t="str">
        <f t="shared" si="5"/>
        <v/>
      </c>
      <c r="H73" s="9" t="str">
        <f t="shared" si="6"/>
        <v/>
      </c>
      <c r="I73" s="9" t="str">
        <f>IF(L73="","",IFERROR(_xlfn.XMATCH(N73,resources[Resource])&gt;0,FALSE))</f>
        <v/>
      </c>
      <c r="J73" s="9" t="str">
        <f>IF(M73="","",_xlfn.XLOOKUP(N73,resources[Resource],resources[expendType],""))</f>
        <v/>
      </c>
      <c r="K73" s="9" t="str">
        <f>IF(N73="","",_xlfn.XLOOKUP(N73,resources[Resource],resources[resourceType],""))</f>
        <v/>
      </c>
      <c r="M73" s="11"/>
      <c r="N73" s="11"/>
      <c r="P73" s="12" t="str">
        <f>IF($L73="","",$O73*(1+_xlfn.XLOOKUP(P$1,phases[Phase],phases[Multiplier])))</f>
        <v/>
      </c>
      <c r="Q73" s="12" t="str">
        <f>IF($L73="","",$O73*(1+_xlfn.XLOOKUP(Q$1,phases[Phase],phases[Multiplier])))</f>
        <v/>
      </c>
      <c r="R73" s="12" t="str">
        <f>IF($L73="","",$O73*(1+_xlfn.XLOOKUP(R$1,phases[Phase],phases[Multiplier])))</f>
        <v/>
      </c>
      <c r="S73" s="12" t="str">
        <f>IF($L73="","",$O73*(1+_xlfn.XLOOKUP(S$1,phases[Phase],phases[Multiplier])))</f>
        <v/>
      </c>
    </row>
    <row r="74" spans="1:19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IF(B74="","",COUNTA(_xlfn.UNIQUE(_xlfn._xlws.FILTER(N:N,L:L=B74))))</f>
        <v/>
      </c>
      <c r="E74" s="1" t="str" cm="1">
        <f t="array" ref="E74">IF(C74="","",SUM(_xlfn.UNIQUE(_xlfn._xlws.FILTER(O:O,(L:L=B74)*(K:K="fte")))))</f>
        <v/>
      </c>
      <c r="F74" s="40" t="str">
        <f>IF(B74="","",SUMIFS(enum!$T:$T,enum!$L:$L,$B74,enum!$G:$G,$B$2)/1000)</f>
        <v/>
      </c>
      <c r="G74" s="9" t="str">
        <f t="shared" si="5"/>
        <v/>
      </c>
      <c r="H74" s="9" t="str">
        <f t="shared" si="6"/>
        <v/>
      </c>
      <c r="I74" s="9" t="str">
        <f>IF(L74="","",IFERROR(_xlfn.XMATCH(N74,resources[Resource])&gt;0,FALSE))</f>
        <v/>
      </c>
      <c r="J74" s="9" t="str">
        <f>IF(M74="","",_xlfn.XLOOKUP(N74,resources[Resource],resources[expendType],""))</f>
        <v/>
      </c>
      <c r="K74" s="9" t="str">
        <f>IF(N74="","",_xlfn.XLOOKUP(N74,resources[Resource],resources[resourceType],""))</f>
        <v/>
      </c>
      <c r="M74" s="11"/>
      <c r="N74" s="11"/>
      <c r="P74" s="12" t="str">
        <f>IF($L74="","",$O74*(1+_xlfn.XLOOKUP(P$1,phases[Phase],phases[Multiplier])))</f>
        <v/>
      </c>
      <c r="Q74" s="12" t="str">
        <f>IF($L74="","",$O74*(1+_xlfn.XLOOKUP(Q$1,phases[Phase],phases[Multiplier])))</f>
        <v/>
      </c>
      <c r="R74" s="12" t="str">
        <f>IF($L74="","",$O74*(1+_xlfn.XLOOKUP(R$1,phases[Phase],phases[Multiplier])))</f>
        <v/>
      </c>
      <c r="S74" s="12" t="str">
        <f>IF($L74="","",$O74*(1+_xlfn.XLOOKUP(S$1,phases[Phase],phases[Multiplier])))</f>
        <v/>
      </c>
    </row>
    <row r="75" spans="1:19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IF(B75="","",COUNTA(_xlfn.UNIQUE(_xlfn._xlws.FILTER(N:N,L:L=B75))))</f>
        <v/>
      </c>
      <c r="E75" s="1" t="str" cm="1">
        <f t="array" ref="E75">IF(C75="","",SUM(_xlfn.UNIQUE(_xlfn._xlws.FILTER(O:O,(L:L=B75)*(K:K="fte")))))</f>
        <v/>
      </c>
      <c r="F75" s="40" t="str">
        <f>IF(B75="","",SUMIFS(enum!$T:$T,enum!$L:$L,$B75,enum!$G:$G,$B$2)/1000)</f>
        <v/>
      </c>
      <c r="G75" s="9" t="str">
        <f t="shared" si="5"/>
        <v/>
      </c>
      <c r="H75" s="9" t="str">
        <f t="shared" si="6"/>
        <v/>
      </c>
      <c r="I75" s="9" t="str">
        <f>IF(L75="","",IFERROR(_xlfn.XMATCH(N75,resources[Resource])&gt;0,FALSE))</f>
        <v/>
      </c>
      <c r="J75" s="9" t="str">
        <f>IF(M75="","",_xlfn.XLOOKUP(N75,resources[Resource],resources[expendType],""))</f>
        <v/>
      </c>
      <c r="K75" s="9" t="str">
        <f>IF(N75="","",_xlfn.XLOOKUP(N75,resources[Resource],resources[resourceType],""))</f>
        <v/>
      </c>
      <c r="M75" s="11"/>
      <c r="N75" s="11"/>
      <c r="P75" s="12" t="str">
        <f>IF($L75="","",$O75*(1+_xlfn.XLOOKUP(P$1,phases[Phase],phases[Multiplier])))</f>
        <v/>
      </c>
      <c r="Q75" s="12" t="str">
        <f>IF($L75="","",$O75*(1+_xlfn.XLOOKUP(Q$1,phases[Phase],phases[Multiplier])))</f>
        <v/>
      </c>
      <c r="R75" s="12" t="str">
        <f>IF($L75="","",$O75*(1+_xlfn.XLOOKUP(R$1,phases[Phase],phases[Multiplier])))</f>
        <v/>
      </c>
      <c r="S75" s="12" t="str">
        <f>IF($L75="","",$O75*(1+_xlfn.XLOOKUP(S$1,phases[Phase],phases[Multiplier])))</f>
        <v/>
      </c>
    </row>
    <row r="76" spans="1:19" x14ac:dyDescent="0.5">
      <c r="A76" s="16" t="str">
        <f t="shared" si="7"/>
        <v/>
      </c>
      <c r="B76" s="10"/>
      <c r="C76" s="1" t="str">
        <f t="shared" ref="C76:C102" si="8">IF($B76="","",COUNTIFS(L:L,B76))</f>
        <v/>
      </c>
      <c r="D76" s="1" t="str" cm="1">
        <f t="array" ref="D76">IF(B76="","",COUNTA(_xlfn.UNIQUE(_xlfn._xlws.FILTER(N:N,L:L=B76))))</f>
        <v/>
      </c>
      <c r="E76" s="1" t="str" cm="1">
        <f t="array" ref="E76">IF(C76="","",SUM(_xlfn.UNIQUE(_xlfn._xlws.FILTER(O:O,(L:L=B76)*(K:K="fte")))))</f>
        <v/>
      </c>
      <c r="F76" s="40" t="str">
        <f>IF(B76="","",SUMIFS(enum!$T:$T,enum!$L:$L,$B76,enum!$G:$G,$B$2)/1000)</f>
        <v/>
      </c>
      <c r="G76" s="9" t="str">
        <f t="shared" si="5"/>
        <v/>
      </c>
      <c r="H76" s="9" t="str">
        <f t="shared" si="6"/>
        <v/>
      </c>
      <c r="I76" s="9" t="str">
        <f>IF(L76="","",IFERROR(_xlfn.XMATCH(N76,resources[Resource])&gt;0,FALSE))</f>
        <v/>
      </c>
      <c r="J76" s="9" t="str">
        <f>IF(M76="","",_xlfn.XLOOKUP(N76,resources[Resource],resources[expendType],""))</f>
        <v/>
      </c>
      <c r="K76" s="9" t="str">
        <f>IF(N76="","",_xlfn.XLOOKUP(N76,resources[Resource],resources[resourceType],""))</f>
        <v/>
      </c>
      <c r="M76" s="11"/>
      <c r="N76" s="11"/>
      <c r="P76" s="12" t="str">
        <f>IF($L76="","",$O76*(1+_xlfn.XLOOKUP(P$1,phases[Phase],phases[Multiplier])))</f>
        <v/>
      </c>
      <c r="Q76" s="12" t="str">
        <f>IF($L76="","",$O76*(1+_xlfn.XLOOKUP(Q$1,phases[Phase],phases[Multiplier])))</f>
        <v/>
      </c>
      <c r="R76" s="12" t="str">
        <f>IF($L76="","",$O76*(1+_xlfn.XLOOKUP(R$1,phases[Phase],phases[Multiplier])))</f>
        <v/>
      </c>
      <c r="S76" s="12" t="str">
        <f>IF($L76="","",$O76*(1+_xlfn.XLOOKUP(S$1,phases[Phase],phases[Multiplier])))</f>
        <v/>
      </c>
    </row>
    <row r="77" spans="1:19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IF(B77="","",COUNTA(_xlfn.UNIQUE(_xlfn._xlws.FILTER(N:N,L:L=B77))))</f>
        <v/>
      </c>
      <c r="E77" s="1" t="str" cm="1">
        <f t="array" ref="E77">IF(C77="","",SUM(_xlfn.UNIQUE(_xlfn._xlws.FILTER(O:O,(L:L=B77)*(K:K="fte")))))</f>
        <v/>
      </c>
      <c r="F77" s="40" t="str">
        <f>IF(B77="","",SUMIFS(enum!$T:$T,enum!$L:$L,$B77,enum!$G:$G,$B$2)/1000)</f>
        <v/>
      </c>
      <c r="G77" s="9" t="str">
        <f t="shared" si="5"/>
        <v/>
      </c>
      <c r="H77" s="9" t="str">
        <f t="shared" si="6"/>
        <v/>
      </c>
      <c r="I77" s="9" t="str">
        <f>IF(L77="","",IFERROR(_xlfn.XMATCH(N77,resources[Resource])&gt;0,FALSE))</f>
        <v/>
      </c>
      <c r="J77" s="9" t="str">
        <f>IF(M77="","",_xlfn.XLOOKUP(N77,resources[Resource],resources[expendType],""))</f>
        <v/>
      </c>
      <c r="K77" s="9" t="str">
        <f>IF(N77="","",_xlfn.XLOOKUP(N77,resources[Resource],resources[resourceType],""))</f>
        <v/>
      </c>
      <c r="M77" s="11"/>
      <c r="N77" s="11"/>
      <c r="P77" s="12" t="str">
        <f>IF($L77="","",$O77*(1+_xlfn.XLOOKUP(P$1,phases[Phase],phases[Multiplier])))</f>
        <v/>
      </c>
      <c r="Q77" s="12" t="str">
        <f>IF($L77="","",$O77*(1+_xlfn.XLOOKUP(Q$1,phases[Phase],phases[Multiplier])))</f>
        <v/>
      </c>
      <c r="R77" s="12" t="str">
        <f>IF($L77="","",$O77*(1+_xlfn.XLOOKUP(R$1,phases[Phase],phases[Multiplier])))</f>
        <v/>
      </c>
      <c r="S77" s="12" t="str">
        <f>IF($L77="","",$O77*(1+_xlfn.XLOOKUP(S$1,phases[Phase],phases[Multiplier])))</f>
        <v/>
      </c>
    </row>
    <row r="78" spans="1:19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IF(B78="","",COUNTA(_xlfn.UNIQUE(_xlfn._xlws.FILTER(N:N,L:L=B78))))</f>
        <v/>
      </c>
      <c r="E78" s="1" t="str" cm="1">
        <f t="array" ref="E78">IF(C78="","",SUM(_xlfn.UNIQUE(_xlfn._xlws.FILTER(O:O,(L:L=B78)*(K:K="fte")))))</f>
        <v/>
      </c>
      <c r="F78" s="40" t="str">
        <f>IF(B78="","",SUMIFS(enum!$T:$T,enum!$L:$L,$B78,enum!$G:$G,$B$2)/1000)</f>
        <v/>
      </c>
      <c r="G78" s="9" t="str">
        <f t="shared" si="5"/>
        <v/>
      </c>
      <c r="H78" s="9" t="str">
        <f t="shared" si="6"/>
        <v/>
      </c>
      <c r="I78" s="9" t="str">
        <f>IF(L78="","",IFERROR(_xlfn.XMATCH(N78,resources[Resource])&gt;0,FALSE))</f>
        <v/>
      </c>
      <c r="J78" s="9" t="str">
        <f>IF(M78="","",_xlfn.XLOOKUP(N78,resources[Resource],resources[expendType],""))</f>
        <v/>
      </c>
      <c r="K78" s="9" t="str">
        <f>IF(N78="","",_xlfn.XLOOKUP(N78,resources[Resource],resources[resourceType],""))</f>
        <v/>
      </c>
      <c r="M78" s="11"/>
      <c r="N78" s="11"/>
      <c r="P78" s="12" t="str">
        <f>IF($L78="","",$O78*(1+_xlfn.XLOOKUP(P$1,phases[Phase],phases[Multiplier])))</f>
        <v/>
      </c>
      <c r="Q78" s="12" t="str">
        <f>IF($L78="","",$O78*(1+_xlfn.XLOOKUP(Q$1,phases[Phase],phases[Multiplier])))</f>
        <v/>
      </c>
      <c r="R78" s="12" t="str">
        <f>IF($L78="","",$O78*(1+_xlfn.XLOOKUP(R$1,phases[Phase],phases[Multiplier])))</f>
        <v/>
      </c>
      <c r="S78" s="12" t="str">
        <f>IF($L78="","",$O78*(1+_xlfn.XLOOKUP(S$1,phases[Phase],phases[Multiplier])))</f>
        <v/>
      </c>
    </row>
    <row r="79" spans="1:19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IF(B79="","",COUNTA(_xlfn.UNIQUE(_xlfn._xlws.FILTER(N:N,L:L=B79))))</f>
        <v/>
      </c>
      <c r="E79" s="1" t="str" cm="1">
        <f t="array" ref="E79">IF(C79="","",SUM(_xlfn.UNIQUE(_xlfn._xlws.FILTER(O:O,(L:L=B79)*(K:K="fte")))))</f>
        <v/>
      </c>
      <c r="F79" s="40" t="str">
        <f>IF(B79="","",SUMIFS(enum!$T:$T,enum!$L:$L,$B79,enum!$G:$G,$B$2)/1000)</f>
        <v/>
      </c>
      <c r="G79" s="9" t="str">
        <f t="shared" si="5"/>
        <v/>
      </c>
      <c r="H79" s="9" t="str">
        <f t="shared" si="6"/>
        <v/>
      </c>
      <c r="I79" s="9" t="str">
        <f>IF(L79="","",IFERROR(_xlfn.XMATCH(N79,resources[Resource])&gt;0,FALSE))</f>
        <v/>
      </c>
      <c r="J79" s="9" t="str">
        <f>IF(M79="","",_xlfn.XLOOKUP(N79,resources[Resource],resources[expendType],""))</f>
        <v/>
      </c>
      <c r="K79" s="9" t="str">
        <f>IF(N79="","",_xlfn.XLOOKUP(N79,resources[Resource],resources[resourceType],""))</f>
        <v/>
      </c>
      <c r="M79" s="11"/>
      <c r="N79" s="11"/>
      <c r="P79" s="12" t="str">
        <f>IF($L79="","",$O79*(1+_xlfn.XLOOKUP(P$1,phases[Phase],phases[Multiplier])))</f>
        <v/>
      </c>
      <c r="Q79" s="12" t="str">
        <f>IF($L79="","",$O79*(1+_xlfn.XLOOKUP(Q$1,phases[Phase],phases[Multiplier])))</f>
        <v/>
      </c>
      <c r="R79" s="12" t="str">
        <f>IF($L79="","",$O79*(1+_xlfn.XLOOKUP(R$1,phases[Phase],phases[Multiplier])))</f>
        <v/>
      </c>
      <c r="S79" s="12" t="str">
        <f>IF($L79="","",$O79*(1+_xlfn.XLOOKUP(S$1,phases[Phase],phases[Multiplier])))</f>
        <v/>
      </c>
    </row>
    <row r="80" spans="1:19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IF(B80="","",COUNTA(_xlfn.UNIQUE(_xlfn._xlws.FILTER(N:N,L:L=B80))))</f>
        <v/>
      </c>
      <c r="E80" s="1" t="str" cm="1">
        <f t="array" ref="E80">IF(C80="","",SUM(_xlfn.UNIQUE(_xlfn._xlws.FILTER(O:O,(L:L=B80)*(K:K="fte")))))</f>
        <v/>
      </c>
      <c r="F80" s="40" t="str">
        <f>IF(B80="","",SUMIFS(enum!$T:$T,enum!$L:$L,$B80,enum!$G:$G,$B$2)/1000)</f>
        <v/>
      </c>
      <c r="G80" s="9" t="str">
        <f t="shared" si="5"/>
        <v/>
      </c>
      <c r="H80" s="9" t="str">
        <f t="shared" si="6"/>
        <v/>
      </c>
      <c r="I80" s="9" t="str">
        <f>IF(L80="","",IFERROR(_xlfn.XMATCH(N80,resources[Resource])&gt;0,FALSE))</f>
        <v/>
      </c>
      <c r="J80" s="9" t="str">
        <f>IF(M80="","",_xlfn.XLOOKUP(N80,resources[Resource],resources[expendType],""))</f>
        <v/>
      </c>
      <c r="K80" s="9" t="str">
        <f>IF(N80="","",_xlfn.XLOOKUP(N80,resources[Resource],resources[resourceType],""))</f>
        <v/>
      </c>
      <c r="M80" s="11"/>
      <c r="N80" s="11"/>
      <c r="P80" s="12" t="str">
        <f>IF($L80="","",$O80*(1+_xlfn.XLOOKUP(P$1,phases[Phase],phases[Multiplier])))</f>
        <v/>
      </c>
      <c r="Q80" s="12" t="str">
        <f>IF($L80="","",$O80*(1+_xlfn.XLOOKUP(Q$1,phases[Phase],phases[Multiplier])))</f>
        <v/>
      </c>
      <c r="R80" s="12" t="str">
        <f>IF($L80="","",$O80*(1+_xlfn.XLOOKUP(R$1,phases[Phase],phases[Multiplier])))</f>
        <v/>
      </c>
      <c r="S80" s="12" t="str">
        <f>IF($L80="","",$O80*(1+_xlfn.XLOOKUP(S$1,phases[Phase],phases[Multiplier])))</f>
        <v/>
      </c>
    </row>
    <row r="81" spans="1:19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IF(B81="","",COUNTA(_xlfn.UNIQUE(_xlfn._xlws.FILTER(N:N,L:L=B81))))</f>
        <v/>
      </c>
      <c r="E81" s="1" t="str" cm="1">
        <f t="array" ref="E81">IF(C81="","",SUM(_xlfn.UNIQUE(_xlfn._xlws.FILTER(O:O,(L:L=B81)*(K:K="fte")))))</f>
        <v/>
      </c>
      <c r="F81" s="40" t="str">
        <f>IF(B81="","",SUMIFS(enum!$T:$T,enum!$L:$L,$B81,enum!$G:$G,$B$2)/1000)</f>
        <v/>
      </c>
      <c r="G81" s="9" t="str">
        <f t="shared" si="5"/>
        <v/>
      </c>
      <c r="H81" s="9" t="str">
        <f t="shared" si="6"/>
        <v/>
      </c>
      <c r="I81" s="9" t="str">
        <f>IF(L81="","",IFERROR(_xlfn.XMATCH(N81,resources[Resource])&gt;0,FALSE))</f>
        <v/>
      </c>
      <c r="J81" s="9" t="str">
        <f>IF(M81="","",_xlfn.XLOOKUP(N81,resources[Resource],resources[expendType],""))</f>
        <v/>
      </c>
      <c r="K81" s="9" t="str">
        <f>IF(N81="","",_xlfn.XLOOKUP(N81,resources[Resource],resources[resourceType],""))</f>
        <v/>
      </c>
      <c r="M81" s="11"/>
      <c r="N81" s="11"/>
      <c r="P81" s="12" t="str">
        <f>IF($L81="","",$O81*(1+_xlfn.XLOOKUP(P$1,phases[Phase],phases[Multiplier])))</f>
        <v/>
      </c>
      <c r="Q81" s="12" t="str">
        <f>IF($L81="","",$O81*(1+_xlfn.XLOOKUP(Q$1,phases[Phase],phases[Multiplier])))</f>
        <v/>
      </c>
      <c r="R81" s="12" t="str">
        <f>IF($L81="","",$O81*(1+_xlfn.XLOOKUP(R$1,phases[Phase],phases[Multiplier])))</f>
        <v/>
      </c>
      <c r="S81" s="12" t="str">
        <f>IF($L81="","",$O81*(1+_xlfn.XLOOKUP(S$1,phases[Phase],phases[Multiplier])))</f>
        <v/>
      </c>
    </row>
    <row r="82" spans="1:19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IF(B82="","",COUNTA(_xlfn.UNIQUE(_xlfn._xlws.FILTER(N:N,L:L=B82))))</f>
        <v/>
      </c>
      <c r="E82" s="1" t="str" cm="1">
        <f t="array" ref="E82">IF(C82="","",SUM(_xlfn.UNIQUE(_xlfn._xlws.FILTER(O:O,(L:L=B82)*(K:K="fte")))))</f>
        <v/>
      </c>
      <c r="F82" s="40" t="str">
        <f>IF(B82="","",SUMIFS(enum!$T:$T,enum!$L:$L,$B82,enum!$G:$G,$B$2)/1000)</f>
        <v/>
      </c>
      <c r="G82" s="9" t="str">
        <f t="shared" si="5"/>
        <v/>
      </c>
      <c r="H82" s="9" t="str">
        <f t="shared" si="6"/>
        <v/>
      </c>
      <c r="I82" s="9" t="str">
        <f>IF(L82="","",IFERROR(_xlfn.XMATCH(N82,resources[Resource])&gt;0,FALSE))</f>
        <v/>
      </c>
      <c r="J82" s="9" t="str">
        <f>IF(M82="","",_xlfn.XLOOKUP(N82,resources[Resource],resources[expendType],""))</f>
        <v/>
      </c>
      <c r="K82" s="9" t="str">
        <f>IF(N82="","",_xlfn.XLOOKUP(N82,resources[Resource],resources[resourceType],""))</f>
        <v/>
      </c>
      <c r="M82" s="11"/>
      <c r="N82" s="11"/>
      <c r="P82" s="12" t="str">
        <f>IF($L82="","",$O82*(1+_xlfn.XLOOKUP(P$1,phases[Phase],phases[Multiplier])))</f>
        <v/>
      </c>
      <c r="Q82" s="12" t="str">
        <f>IF($L82="","",$O82*(1+_xlfn.XLOOKUP(Q$1,phases[Phase],phases[Multiplier])))</f>
        <v/>
      </c>
      <c r="R82" s="12" t="str">
        <f>IF($L82="","",$O82*(1+_xlfn.XLOOKUP(R$1,phases[Phase],phases[Multiplier])))</f>
        <v/>
      </c>
      <c r="S82" s="12" t="str">
        <f>IF($L82="","",$O82*(1+_xlfn.XLOOKUP(S$1,phases[Phase],phases[Multiplier])))</f>
        <v/>
      </c>
    </row>
    <row r="83" spans="1:19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IF(B83="","",COUNTA(_xlfn.UNIQUE(_xlfn._xlws.FILTER(N:N,L:L=B83))))</f>
        <v/>
      </c>
      <c r="E83" s="1" t="str" cm="1">
        <f t="array" ref="E83">IF(C83="","",SUM(_xlfn.UNIQUE(_xlfn._xlws.FILTER(O:O,(L:L=B83)*(K:K="fte")))))</f>
        <v/>
      </c>
      <c r="F83" s="40" t="str">
        <f>IF(B83="","",SUMIFS(enum!$T:$T,enum!$L:$L,$B83,enum!$G:$G,$B$2)/1000)</f>
        <v/>
      </c>
      <c r="G83" s="9" t="str">
        <f t="shared" si="5"/>
        <v/>
      </c>
      <c r="H83" s="9" t="str">
        <f t="shared" si="6"/>
        <v/>
      </c>
      <c r="I83" s="9" t="str">
        <f>IF(L83="","",IFERROR(_xlfn.XMATCH(N83,resources[Resource])&gt;0,FALSE))</f>
        <v/>
      </c>
      <c r="J83" s="9" t="str">
        <f>IF(M83="","",_xlfn.XLOOKUP(N83,resources[Resource],resources[expendType],""))</f>
        <v/>
      </c>
      <c r="K83" s="9" t="str">
        <f>IF(N83="","",_xlfn.XLOOKUP(N83,resources[Resource],resources[resourceType],""))</f>
        <v/>
      </c>
      <c r="M83" s="11"/>
      <c r="N83" s="11"/>
      <c r="P83" s="12" t="str">
        <f>IF($L83="","",$O83*(1+_xlfn.XLOOKUP(P$1,phases[Phase],phases[Multiplier])))</f>
        <v/>
      </c>
      <c r="Q83" s="12" t="str">
        <f>IF($L83="","",$O83*(1+_xlfn.XLOOKUP(Q$1,phases[Phase],phases[Multiplier])))</f>
        <v/>
      </c>
      <c r="R83" s="12" t="str">
        <f>IF($L83="","",$O83*(1+_xlfn.XLOOKUP(R$1,phases[Phase],phases[Multiplier])))</f>
        <v/>
      </c>
      <c r="S83" s="12" t="str">
        <f>IF($L83="","",$O83*(1+_xlfn.XLOOKUP(S$1,phases[Phase],phases[Multiplier])))</f>
        <v/>
      </c>
    </row>
    <row r="84" spans="1:19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IF(B84="","",COUNTA(_xlfn.UNIQUE(_xlfn._xlws.FILTER(N:N,L:L=B84))))</f>
        <v/>
      </c>
      <c r="E84" s="1" t="str" cm="1">
        <f t="array" ref="E84">IF(C84="","",SUM(_xlfn.UNIQUE(_xlfn._xlws.FILTER(O:O,(L:L=B84)*(K:K="fte")))))</f>
        <v/>
      </c>
      <c r="F84" s="40" t="str">
        <f>IF(B84="","",SUMIFS(enum!$T:$T,enum!$L:$L,$B84,enum!$G:$G,$B$2)/1000)</f>
        <v/>
      </c>
      <c r="G84" s="9" t="str">
        <f t="shared" si="5"/>
        <v/>
      </c>
      <c r="H84" s="9" t="str">
        <f t="shared" si="6"/>
        <v/>
      </c>
      <c r="I84" s="9" t="str">
        <f>IF(L84="","",IFERROR(_xlfn.XMATCH(N84,resources[Resource])&gt;0,FALSE))</f>
        <v/>
      </c>
      <c r="J84" s="9" t="str">
        <f>IF(M84="","",_xlfn.XLOOKUP(N84,resources[Resource],resources[expendType],""))</f>
        <v/>
      </c>
      <c r="K84" s="9" t="str">
        <f>IF(N84="","",_xlfn.XLOOKUP(N84,resources[Resource],resources[resourceType],""))</f>
        <v/>
      </c>
      <c r="M84" s="11"/>
      <c r="N84" s="11"/>
      <c r="P84" s="12" t="str">
        <f>IF($L84="","",$O84*(1+_xlfn.XLOOKUP(P$1,phases[Phase],phases[Multiplier])))</f>
        <v/>
      </c>
      <c r="Q84" s="12" t="str">
        <f>IF($L84="","",$O84*(1+_xlfn.XLOOKUP(Q$1,phases[Phase],phases[Multiplier])))</f>
        <v/>
      </c>
      <c r="R84" s="12" t="str">
        <f>IF($L84="","",$O84*(1+_xlfn.XLOOKUP(R$1,phases[Phase],phases[Multiplier])))</f>
        <v/>
      </c>
      <c r="S84" s="12" t="str">
        <f>IF($L84="","",$O84*(1+_xlfn.XLOOKUP(S$1,phases[Phase],phases[Multiplier])))</f>
        <v/>
      </c>
    </row>
    <row r="85" spans="1:19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IF(B85="","",COUNTA(_xlfn.UNIQUE(_xlfn._xlws.FILTER(N:N,L:L=B85))))</f>
        <v/>
      </c>
      <c r="E85" s="1" t="str" cm="1">
        <f t="array" ref="E85">IF(C85="","",SUM(_xlfn.UNIQUE(_xlfn._xlws.FILTER(O:O,(L:L=B85)*(K:K="fte")))))</f>
        <v/>
      </c>
      <c r="F85" s="40" t="str">
        <f>IF(B85="","",SUMIFS(enum!$T:$T,enum!$L:$L,$B85,enum!$G:$G,$B$2)/1000)</f>
        <v/>
      </c>
      <c r="G85" s="9" t="str">
        <f t="shared" si="5"/>
        <v/>
      </c>
      <c r="H85" s="9" t="str">
        <f t="shared" si="6"/>
        <v/>
      </c>
      <c r="I85" s="9" t="str">
        <f>IF(L85="","",IFERROR(_xlfn.XMATCH(N85,resources[Resource])&gt;0,FALSE))</f>
        <v/>
      </c>
      <c r="J85" s="9" t="str">
        <f>IF(M85="","",_xlfn.XLOOKUP(N85,resources[Resource],resources[expendType],""))</f>
        <v/>
      </c>
      <c r="K85" s="9" t="str">
        <f>IF(N85="","",_xlfn.XLOOKUP(N85,resources[Resource],resources[resourceType],""))</f>
        <v/>
      </c>
      <c r="M85" s="11"/>
      <c r="N85" s="11"/>
      <c r="P85" s="12" t="str">
        <f>IF($L85="","",$O85*(1+_xlfn.XLOOKUP(P$1,phases[Phase],phases[Multiplier])))</f>
        <v/>
      </c>
      <c r="Q85" s="12" t="str">
        <f>IF($L85="","",$O85*(1+_xlfn.XLOOKUP(Q$1,phases[Phase],phases[Multiplier])))</f>
        <v/>
      </c>
      <c r="R85" s="12" t="str">
        <f>IF($L85="","",$O85*(1+_xlfn.XLOOKUP(R$1,phases[Phase],phases[Multiplier])))</f>
        <v/>
      </c>
      <c r="S85" s="12" t="str">
        <f>IF($L85="","",$O85*(1+_xlfn.XLOOKUP(S$1,phases[Phase],phases[Multiplier])))</f>
        <v/>
      </c>
    </row>
    <row r="86" spans="1:19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IF(B86="","",COUNTA(_xlfn.UNIQUE(_xlfn._xlws.FILTER(N:N,L:L=B86))))</f>
        <v/>
      </c>
      <c r="E86" s="1" t="str" cm="1">
        <f t="array" ref="E86">IF(C86="","",SUM(_xlfn.UNIQUE(_xlfn._xlws.FILTER(O:O,(L:L=B86)*(K:K="fte")))))</f>
        <v/>
      </c>
      <c r="F86" s="40" t="str">
        <f>IF(B86="","",SUMIFS(enum!$T:$T,enum!$L:$L,$B86,enum!$G:$G,$B$2)/1000)</f>
        <v/>
      </c>
      <c r="G86" s="9" t="str">
        <f t="shared" si="5"/>
        <v/>
      </c>
      <c r="H86" s="9" t="str">
        <f t="shared" si="6"/>
        <v/>
      </c>
      <c r="I86" s="9" t="str">
        <f>IF(L86="","",IFERROR(_xlfn.XMATCH(N86,resources[Resource])&gt;0,FALSE))</f>
        <v/>
      </c>
      <c r="J86" s="9" t="str">
        <f>IF(M86="","",_xlfn.XLOOKUP(N86,resources[Resource],resources[expendType],""))</f>
        <v/>
      </c>
      <c r="K86" s="9" t="str">
        <f>IF(N86="","",_xlfn.XLOOKUP(N86,resources[Resource],resources[resourceType],""))</f>
        <v/>
      </c>
      <c r="M86" s="11"/>
      <c r="N86" s="11"/>
      <c r="P86" s="12" t="str">
        <f>IF($L86="","",$O86*(1+_xlfn.XLOOKUP(P$1,phases[Phase],phases[Multiplier])))</f>
        <v/>
      </c>
      <c r="Q86" s="12" t="str">
        <f>IF($L86="","",$O86*(1+_xlfn.XLOOKUP(Q$1,phases[Phase],phases[Multiplier])))</f>
        <v/>
      </c>
      <c r="R86" s="12" t="str">
        <f>IF($L86="","",$O86*(1+_xlfn.XLOOKUP(R$1,phases[Phase],phases[Multiplier])))</f>
        <v/>
      </c>
      <c r="S86" s="12" t="str">
        <f>IF($L86="","",$O86*(1+_xlfn.XLOOKUP(S$1,phases[Phase],phases[Multiplier])))</f>
        <v/>
      </c>
    </row>
    <row r="87" spans="1:19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IF(B87="","",COUNTA(_xlfn.UNIQUE(_xlfn._xlws.FILTER(N:N,L:L=B87))))</f>
        <v/>
      </c>
      <c r="E87" s="1" t="str" cm="1">
        <f t="array" ref="E87">IF(C87="","",SUM(_xlfn.UNIQUE(_xlfn._xlws.FILTER(O:O,(L:L=B87)*(K:K="fte")))))</f>
        <v/>
      </c>
      <c r="F87" s="40" t="str">
        <f>IF(B87="","",SUMIFS(enum!$T:$T,enum!$L:$L,$B87,enum!$G:$G,$B$2)/1000)</f>
        <v/>
      </c>
      <c r="G87" s="9" t="str">
        <f t="shared" si="5"/>
        <v/>
      </c>
      <c r="H87" s="9" t="str">
        <f t="shared" si="6"/>
        <v/>
      </c>
      <c r="I87" s="9" t="str">
        <f>IF(L87="","",IFERROR(_xlfn.XMATCH(N87,resources[Resource])&gt;0,FALSE))</f>
        <v/>
      </c>
      <c r="J87" s="9" t="str">
        <f>IF(M87="","",_xlfn.XLOOKUP(N87,resources[Resource],resources[expendType],""))</f>
        <v/>
      </c>
      <c r="K87" s="9" t="str">
        <f>IF(N87="","",_xlfn.XLOOKUP(N87,resources[Resource],resources[resourceType],""))</f>
        <v/>
      </c>
      <c r="M87" s="11"/>
      <c r="N87" s="11"/>
      <c r="P87" s="12" t="str">
        <f>IF($L87="","",$O87*(1+_xlfn.XLOOKUP(P$1,phases[Phase],phases[Multiplier])))</f>
        <v/>
      </c>
      <c r="Q87" s="12" t="str">
        <f>IF($L87="","",$O87*(1+_xlfn.XLOOKUP(Q$1,phases[Phase],phases[Multiplier])))</f>
        <v/>
      </c>
      <c r="R87" s="12" t="str">
        <f>IF($L87="","",$O87*(1+_xlfn.XLOOKUP(R$1,phases[Phase],phases[Multiplier])))</f>
        <v/>
      </c>
      <c r="S87" s="12" t="str">
        <f>IF($L87="","",$O87*(1+_xlfn.XLOOKUP(S$1,phases[Phase],phases[Multiplier])))</f>
        <v/>
      </c>
    </row>
    <row r="88" spans="1:19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IF(B88="","",COUNTA(_xlfn.UNIQUE(_xlfn._xlws.FILTER(N:N,L:L=B88))))</f>
        <v/>
      </c>
      <c r="E88" s="1" t="str" cm="1">
        <f t="array" ref="E88">IF(C88="","",SUM(_xlfn.UNIQUE(_xlfn._xlws.FILTER(O:O,(L:L=B88)*(K:K="fte")))))</f>
        <v/>
      </c>
      <c r="F88" s="40" t="str">
        <f>IF(B88="","",SUMIFS(enum!$T:$T,enum!$L:$L,$B88,enum!$G:$G,$B$2)/1000)</f>
        <v/>
      </c>
      <c r="G88" s="9" t="str">
        <f t="shared" si="5"/>
        <v/>
      </c>
      <c r="H88" s="9" t="str">
        <f t="shared" si="6"/>
        <v/>
      </c>
      <c r="I88" s="9" t="str">
        <f>IF(L88="","",IFERROR(_xlfn.XMATCH(N88,resources[Resource])&gt;0,FALSE))</f>
        <v/>
      </c>
      <c r="J88" s="9" t="str">
        <f>IF(M88="","",_xlfn.XLOOKUP(N88,resources[Resource],resources[expendType],""))</f>
        <v/>
      </c>
      <c r="K88" s="9" t="str">
        <f>IF(N88="","",_xlfn.XLOOKUP(N88,resources[Resource],resources[resourceType],""))</f>
        <v/>
      </c>
      <c r="M88" s="11"/>
      <c r="N88" s="11"/>
      <c r="P88" s="12" t="str">
        <f>IF($L88="","",$O88*(1+_xlfn.XLOOKUP(P$1,phases[Phase],phases[Multiplier])))</f>
        <v/>
      </c>
      <c r="Q88" s="12" t="str">
        <f>IF($L88="","",$O88*(1+_xlfn.XLOOKUP(Q$1,phases[Phase],phases[Multiplier])))</f>
        <v/>
      </c>
      <c r="R88" s="12" t="str">
        <f>IF($L88="","",$O88*(1+_xlfn.XLOOKUP(R$1,phases[Phase],phases[Multiplier])))</f>
        <v/>
      </c>
      <c r="S88" s="12" t="str">
        <f>IF($L88="","",$O88*(1+_xlfn.XLOOKUP(S$1,phases[Phase],phases[Multiplier])))</f>
        <v/>
      </c>
    </row>
    <row r="89" spans="1:19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IF(B89="","",COUNTA(_xlfn.UNIQUE(_xlfn._xlws.FILTER(N:N,L:L=B89))))</f>
        <v/>
      </c>
      <c r="E89" s="1" t="str" cm="1">
        <f t="array" ref="E89">IF(C89="","",SUM(_xlfn.UNIQUE(_xlfn._xlws.FILTER(O:O,(L:L=B89)*(K:K="fte")))))</f>
        <v/>
      </c>
      <c r="F89" s="40" t="str">
        <f>IF(B89="","",SUMIFS(enum!$T:$T,enum!$L:$L,$B89,enum!$G:$G,$B$2)/1000)</f>
        <v/>
      </c>
      <c r="G89" s="9" t="str">
        <f t="shared" si="5"/>
        <v/>
      </c>
      <c r="H89" s="9" t="str">
        <f t="shared" si="6"/>
        <v/>
      </c>
      <c r="I89" s="9" t="str">
        <f>IF(L89="","",IFERROR(_xlfn.XMATCH(N89,resources[Resource])&gt;0,FALSE))</f>
        <v/>
      </c>
      <c r="J89" s="9" t="str">
        <f>IF(M89="","",_xlfn.XLOOKUP(N89,resources[Resource],resources[expendType],""))</f>
        <v/>
      </c>
      <c r="K89" s="9" t="str">
        <f>IF(N89="","",_xlfn.XLOOKUP(N89,resources[Resource],resources[resourceType],""))</f>
        <v/>
      </c>
      <c r="M89" s="11"/>
      <c r="N89" s="11"/>
      <c r="P89" s="12" t="str">
        <f>IF($L89="","",$O89*(1+_xlfn.XLOOKUP(P$1,phases[Phase],phases[Multiplier])))</f>
        <v/>
      </c>
      <c r="Q89" s="12" t="str">
        <f>IF($L89="","",$O89*(1+_xlfn.XLOOKUP(Q$1,phases[Phase],phases[Multiplier])))</f>
        <v/>
      </c>
      <c r="R89" s="12" t="str">
        <f>IF($L89="","",$O89*(1+_xlfn.XLOOKUP(R$1,phases[Phase],phases[Multiplier])))</f>
        <v/>
      </c>
      <c r="S89" s="12" t="str">
        <f>IF($L89="","",$O89*(1+_xlfn.XLOOKUP(S$1,phases[Phase],phases[Multiplier])))</f>
        <v/>
      </c>
    </row>
    <row r="90" spans="1:19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IF(B90="","",COUNTA(_xlfn.UNIQUE(_xlfn._xlws.FILTER(N:N,L:L=B90))))</f>
        <v/>
      </c>
      <c r="E90" s="1" t="str" cm="1">
        <f t="array" ref="E90">IF(C90="","",SUM(_xlfn.UNIQUE(_xlfn._xlws.FILTER(O:O,(L:L=B90)*(K:K="fte")))))</f>
        <v/>
      </c>
      <c r="F90" s="40" t="str">
        <f>IF(B90="","",SUMIFS(enum!$T:$T,enum!$L:$L,$B90,enum!$G:$G,$B$2)/1000)</f>
        <v/>
      </c>
      <c r="G90" s="9" t="str">
        <f t="shared" si="5"/>
        <v/>
      </c>
      <c r="H90" s="9" t="str">
        <f t="shared" si="6"/>
        <v/>
      </c>
      <c r="I90" s="9" t="str">
        <f>IF(L90="","",IFERROR(_xlfn.XMATCH(N90,resources[Resource])&gt;0,FALSE))</f>
        <v/>
      </c>
      <c r="J90" s="9" t="str">
        <f>IF(M90="","",_xlfn.XLOOKUP(N90,resources[Resource],resources[expendType],""))</f>
        <v/>
      </c>
      <c r="K90" s="9" t="str">
        <f>IF(N90="","",_xlfn.XLOOKUP(N90,resources[Resource],resources[resourceType],""))</f>
        <v/>
      </c>
      <c r="M90" s="11"/>
      <c r="N90" s="11"/>
      <c r="P90" s="12" t="str">
        <f>IF($L90="","",$O90*(1+_xlfn.XLOOKUP(P$1,phases[Phase],phases[Multiplier])))</f>
        <v/>
      </c>
      <c r="Q90" s="12" t="str">
        <f>IF($L90="","",$O90*(1+_xlfn.XLOOKUP(Q$1,phases[Phase],phases[Multiplier])))</f>
        <v/>
      </c>
      <c r="R90" s="12" t="str">
        <f>IF($L90="","",$O90*(1+_xlfn.XLOOKUP(R$1,phases[Phase],phases[Multiplier])))</f>
        <v/>
      </c>
      <c r="S90" s="12" t="str">
        <f>IF($L90="","",$O90*(1+_xlfn.XLOOKUP(S$1,phases[Phase],phases[Multiplier])))</f>
        <v/>
      </c>
    </row>
    <row r="91" spans="1:19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IF(B91="","",COUNTA(_xlfn.UNIQUE(_xlfn._xlws.FILTER(N:N,L:L=B91))))</f>
        <v/>
      </c>
      <c r="E91" s="1" t="str" cm="1">
        <f t="array" ref="E91">IF(C91="","",SUM(_xlfn.UNIQUE(_xlfn._xlws.FILTER(O:O,(L:L=B91)*(K:K="fte")))))</f>
        <v/>
      </c>
      <c r="F91" s="40" t="str">
        <f>IF(B91="","",SUMIFS(enum!$T:$T,enum!$L:$L,$B91,enum!$G:$G,$B$2)/1000)</f>
        <v/>
      </c>
      <c r="G91" s="9" t="str">
        <f t="shared" si="5"/>
        <v/>
      </c>
      <c r="H91" s="9" t="str">
        <f t="shared" si="6"/>
        <v/>
      </c>
      <c r="I91" s="9" t="str">
        <f>IF(L91="","",IFERROR(_xlfn.XMATCH(N91,resources[Resource])&gt;0,FALSE))</f>
        <v/>
      </c>
      <c r="J91" s="9" t="str">
        <f>IF(M91="","",_xlfn.XLOOKUP(N91,resources[Resource],resources[expendType],""))</f>
        <v/>
      </c>
      <c r="K91" s="9" t="str">
        <f>IF(N91="","",_xlfn.XLOOKUP(N91,resources[Resource],resources[resourceType],""))</f>
        <v/>
      </c>
      <c r="M91" s="11"/>
      <c r="N91" s="11"/>
      <c r="P91" s="12" t="str">
        <f>IF($L91="","",$O91*(1+_xlfn.XLOOKUP(P$1,phases[Phase],phases[Multiplier])))</f>
        <v/>
      </c>
      <c r="Q91" s="12" t="str">
        <f>IF($L91="","",$O91*(1+_xlfn.XLOOKUP(Q$1,phases[Phase],phases[Multiplier])))</f>
        <v/>
      </c>
      <c r="R91" s="12" t="str">
        <f>IF($L91="","",$O91*(1+_xlfn.XLOOKUP(R$1,phases[Phase],phases[Multiplier])))</f>
        <v/>
      </c>
      <c r="S91" s="12" t="str">
        <f>IF($L91="","",$O91*(1+_xlfn.XLOOKUP(S$1,phases[Phase],phases[Multiplier])))</f>
        <v/>
      </c>
    </row>
    <row r="92" spans="1:19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IF(B92="","",COUNTA(_xlfn.UNIQUE(_xlfn._xlws.FILTER(N:N,L:L=B92))))</f>
        <v/>
      </c>
      <c r="E92" s="1" t="str" cm="1">
        <f t="array" ref="E92">IF(C92="","",SUM(_xlfn.UNIQUE(_xlfn._xlws.FILTER(O:O,(L:L=B92)*(K:K="fte")))))</f>
        <v/>
      </c>
      <c r="F92" s="40" t="str">
        <f>IF(B92="","",SUMIFS(enum!$T:$T,enum!$L:$L,$B92,enum!$G:$G,$B$2)/1000)</f>
        <v/>
      </c>
      <c r="G92" s="9" t="str">
        <f t="shared" si="5"/>
        <v/>
      </c>
      <c r="H92" s="9" t="str">
        <f t="shared" si="6"/>
        <v/>
      </c>
      <c r="I92" s="9" t="str">
        <f>IF(L92="","",IFERROR(_xlfn.XMATCH(N92,resources[Resource])&gt;0,FALSE))</f>
        <v/>
      </c>
      <c r="J92" s="9" t="str">
        <f>IF(M92="","",_xlfn.XLOOKUP(N92,resources[Resource],resources[expendType],""))</f>
        <v/>
      </c>
      <c r="K92" s="9" t="str">
        <f>IF(N92="","",_xlfn.XLOOKUP(N92,resources[Resource],resources[resourceType],""))</f>
        <v/>
      </c>
      <c r="M92" s="11"/>
      <c r="N92" s="11"/>
      <c r="P92" s="12" t="str">
        <f>IF($L92="","",$O92*(1+_xlfn.XLOOKUP(P$1,phases[Phase],phases[Multiplier])))</f>
        <v/>
      </c>
      <c r="Q92" s="12" t="str">
        <f>IF($L92="","",$O92*(1+_xlfn.XLOOKUP(Q$1,phases[Phase],phases[Multiplier])))</f>
        <v/>
      </c>
      <c r="R92" s="12" t="str">
        <f>IF($L92="","",$O92*(1+_xlfn.XLOOKUP(R$1,phases[Phase],phases[Multiplier])))</f>
        <v/>
      </c>
      <c r="S92" s="12" t="str">
        <f>IF($L92="","",$O92*(1+_xlfn.XLOOKUP(S$1,phases[Phase],phases[Multiplier])))</f>
        <v/>
      </c>
    </row>
    <row r="93" spans="1:19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IF(B93="","",COUNTA(_xlfn.UNIQUE(_xlfn._xlws.FILTER(N:N,L:L=B93))))</f>
        <v/>
      </c>
      <c r="E93" s="1" t="str" cm="1">
        <f t="array" ref="E93">IF(C93="","",SUM(_xlfn.UNIQUE(_xlfn._xlws.FILTER(O:O,(L:L=B93)*(K:K="fte")))))</f>
        <v/>
      </c>
      <c r="F93" s="40" t="str">
        <f>IF(B93="","",SUMIFS(enum!$T:$T,enum!$L:$L,$B93,enum!$G:$G,$B$2)/1000)</f>
        <v/>
      </c>
      <c r="G93" s="9" t="str">
        <f t="shared" si="5"/>
        <v/>
      </c>
      <c r="H93" s="9" t="str">
        <f t="shared" si="6"/>
        <v/>
      </c>
      <c r="I93" s="9" t="str">
        <f>IF(L93="","",IFERROR(_xlfn.XMATCH(N93,resources[Resource])&gt;0,FALSE))</f>
        <v/>
      </c>
      <c r="J93" s="9" t="str">
        <f>IF(M93="","",_xlfn.XLOOKUP(N93,resources[Resource],resources[expendType],""))</f>
        <v/>
      </c>
      <c r="K93" s="9" t="str">
        <f>IF(N93="","",_xlfn.XLOOKUP(N93,resources[Resource],resources[resourceType],""))</f>
        <v/>
      </c>
      <c r="M93" s="11"/>
      <c r="N93" s="11"/>
      <c r="P93" s="12" t="str">
        <f>IF($L93="","",$O93*(1+_xlfn.XLOOKUP(P$1,phases[Phase],phases[Multiplier])))</f>
        <v/>
      </c>
      <c r="Q93" s="12" t="str">
        <f>IF($L93="","",$O93*(1+_xlfn.XLOOKUP(Q$1,phases[Phase],phases[Multiplier])))</f>
        <v/>
      </c>
      <c r="R93" s="12" t="str">
        <f>IF($L93="","",$O93*(1+_xlfn.XLOOKUP(R$1,phases[Phase],phases[Multiplier])))</f>
        <v/>
      </c>
      <c r="S93" s="12" t="str">
        <f>IF($L93="","",$O93*(1+_xlfn.XLOOKUP(S$1,phases[Phase],phases[Multiplier])))</f>
        <v/>
      </c>
    </row>
    <row r="94" spans="1:19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IF(B94="","",COUNTA(_xlfn.UNIQUE(_xlfn._xlws.FILTER(N:N,L:L=B94))))</f>
        <v/>
      </c>
      <c r="E94" s="1" t="str" cm="1">
        <f t="array" ref="E94">IF(C94="","",SUM(_xlfn.UNIQUE(_xlfn._xlws.FILTER(O:O,(L:L=B94)*(K:K="fte")))))</f>
        <v/>
      </c>
      <c r="F94" s="40" t="str">
        <f>IF(B94="","",SUMIFS(enum!$T:$T,enum!$L:$L,$B94,enum!$G:$G,$B$2)/1000)</f>
        <v/>
      </c>
      <c r="G94" s="9" t="str">
        <f t="shared" si="5"/>
        <v/>
      </c>
      <c r="H94" s="9" t="str">
        <f t="shared" si="6"/>
        <v/>
      </c>
      <c r="I94" s="9" t="str">
        <f>IF(L94="","",IFERROR(_xlfn.XMATCH(N94,resources[Resource])&gt;0,FALSE))</f>
        <v/>
      </c>
      <c r="J94" s="9" t="str">
        <f>IF(M94="","",_xlfn.XLOOKUP(N94,resources[Resource],resources[expendType],""))</f>
        <v/>
      </c>
      <c r="K94" s="9" t="str">
        <f>IF(N94="","",_xlfn.XLOOKUP(N94,resources[Resource],resources[resourceType],""))</f>
        <v/>
      </c>
      <c r="M94" s="11"/>
      <c r="N94" s="11"/>
      <c r="P94" s="12" t="str">
        <f>IF($L94="","",$O94*(1+_xlfn.XLOOKUP(P$1,phases[Phase],phases[Multiplier])))</f>
        <v/>
      </c>
      <c r="Q94" s="12" t="str">
        <f>IF($L94="","",$O94*(1+_xlfn.XLOOKUP(Q$1,phases[Phase],phases[Multiplier])))</f>
        <v/>
      </c>
      <c r="R94" s="12" t="str">
        <f>IF($L94="","",$O94*(1+_xlfn.XLOOKUP(R$1,phases[Phase],phases[Multiplier])))</f>
        <v/>
      </c>
      <c r="S94" s="12" t="str">
        <f>IF($L94="","",$O94*(1+_xlfn.XLOOKUP(S$1,phases[Phase],phases[Multiplier])))</f>
        <v/>
      </c>
    </row>
    <row r="95" spans="1:19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IF(B95="","",COUNTA(_xlfn.UNIQUE(_xlfn._xlws.FILTER(N:N,L:L=B95))))</f>
        <v/>
      </c>
      <c r="E95" s="1" t="str" cm="1">
        <f t="array" ref="E95">IF(C95="","",SUM(_xlfn.UNIQUE(_xlfn._xlws.FILTER(O:O,(L:L=B95)*(K:K="fte")))))</f>
        <v/>
      </c>
      <c r="F95" s="40" t="str">
        <f>IF(B95="","",SUMIFS(enum!$T:$T,enum!$L:$L,$B95,enum!$G:$G,$B$2)/1000)</f>
        <v/>
      </c>
      <c r="G95" s="9" t="str">
        <f t="shared" si="5"/>
        <v/>
      </c>
      <c r="H95" s="9" t="str">
        <f t="shared" si="6"/>
        <v/>
      </c>
      <c r="I95" s="9" t="str">
        <f>IF(L95="","",IFERROR(_xlfn.XMATCH(N95,resources[Resource])&gt;0,FALSE))</f>
        <v/>
      </c>
      <c r="J95" s="9" t="str">
        <f>IF(M95="","",_xlfn.XLOOKUP(N95,resources[Resource],resources[expendType],""))</f>
        <v/>
      </c>
      <c r="K95" s="9" t="str">
        <f>IF(N95="","",_xlfn.XLOOKUP(N95,resources[Resource],resources[resourceType],""))</f>
        <v/>
      </c>
      <c r="M95" s="11"/>
      <c r="N95" s="11"/>
      <c r="P95" s="12" t="str">
        <f>IF($L95="","",$O95*(1+_xlfn.XLOOKUP(P$1,phases[Phase],phases[Multiplier])))</f>
        <v/>
      </c>
      <c r="Q95" s="12" t="str">
        <f>IF($L95="","",$O95*(1+_xlfn.XLOOKUP(Q$1,phases[Phase],phases[Multiplier])))</f>
        <v/>
      </c>
      <c r="R95" s="12" t="str">
        <f>IF($L95="","",$O95*(1+_xlfn.XLOOKUP(R$1,phases[Phase],phases[Multiplier])))</f>
        <v/>
      </c>
      <c r="S95" s="12" t="str">
        <f>IF($L95="","",$O95*(1+_xlfn.XLOOKUP(S$1,phases[Phase],phases[Multiplier])))</f>
        <v/>
      </c>
    </row>
    <row r="96" spans="1:19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IF(B96="","",COUNTA(_xlfn.UNIQUE(_xlfn._xlws.FILTER(N:N,L:L=B96))))</f>
        <v/>
      </c>
      <c r="E96" s="1" t="str" cm="1">
        <f t="array" ref="E96">IF(C96="","",SUM(_xlfn.UNIQUE(_xlfn._xlws.FILTER(O:O,(L:L=B96)*(K:K="fte")))))</f>
        <v/>
      </c>
      <c r="F96" s="40" t="str">
        <f>IF(B96="","",SUMIFS(enum!$T:$T,enum!$L:$L,$B96,enum!$G:$G,$B$2)/1000)</f>
        <v/>
      </c>
      <c r="G96" s="9" t="str">
        <f t="shared" si="5"/>
        <v/>
      </c>
      <c r="H96" s="9" t="str">
        <f t="shared" si="6"/>
        <v/>
      </c>
      <c r="I96" s="9" t="str">
        <f>IF(L96="","",IFERROR(_xlfn.XMATCH(N96,resources[Resource])&gt;0,FALSE))</f>
        <v/>
      </c>
      <c r="J96" s="9" t="str">
        <f>IF(M96="","",_xlfn.XLOOKUP(N96,resources[Resource],resources[expendType],""))</f>
        <v/>
      </c>
      <c r="K96" s="9" t="str">
        <f>IF(N96="","",_xlfn.XLOOKUP(N96,resources[Resource],resources[resourceType],""))</f>
        <v/>
      </c>
      <c r="M96" s="11"/>
      <c r="N96" s="11"/>
      <c r="P96" s="12" t="str">
        <f>IF($L96="","",$O96*(1+_xlfn.XLOOKUP(P$1,phases[Phase],phases[Multiplier])))</f>
        <v/>
      </c>
      <c r="Q96" s="12" t="str">
        <f>IF($L96="","",$O96*(1+_xlfn.XLOOKUP(Q$1,phases[Phase],phases[Multiplier])))</f>
        <v/>
      </c>
      <c r="R96" s="12" t="str">
        <f>IF($L96="","",$O96*(1+_xlfn.XLOOKUP(R$1,phases[Phase],phases[Multiplier])))</f>
        <v/>
      </c>
      <c r="S96" s="12" t="str">
        <f>IF($L96="","",$O96*(1+_xlfn.XLOOKUP(S$1,phases[Phase],phases[Multiplier])))</f>
        <v/>
      </c>
    </row>
    <row r="97" spans="1:19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IF(B97="","",COUNTA(_xlfn.UNIQUE(_xlfn._xlws.FILTER(N:N,L:L=B97))))</f>
        <v/>
      </c>
      <c r="E97" s="1" t="str" cm="1">
        <f t="array" ref="E97">IF(C97="","",SUM(_xlfn.UNIQUE(_xlfn._xlws.FILTER(O:O,(L:L=B97)*(K:K="fte")))))</f>
        <v/>
      </c>
      <c r="F97" s="40" t="str">
        <f>IF(B97="","",SUMIFS(enum!$T:$T,enum!$L:$L,$B97,enum!$G:$G,$B$2)/1000)</f>
        <v/>
      </c>
      <c r="G97" s="9" t="str">
        <f t="shared" si="5"/>
        <v/>
      </c>
      <c r="H97" s="9" t="str">
        <f t="shared" si="6"/>
        <v/>
      </c>
      <c r="I97" s="9" t="str">
        <f>IF(L97="","",IFERROR(_xlfn.XMATCH(N97,resources[Resource])&gt;0,FALSE))</f>
        <v/>
      </c>
      <c r="J97" s="9" t="str">
        <f>IF(M97="","",_xlfn.XLOOKUP(N97,resources[Resource],resources[expendType],""))</f>
        <v/>
      </c>
      <c r="K97" s="9" t="str">
        <f>IF(N97="","",_xlfn.XLOOKUP(N97,resources[Resource],resources[resourceType],""))</f>
        <v/>
      </c>
      <c r="M97" s="11"/>
      <c r="N97" s="11"/>
      <c r="P97" s="12" t="str">
        <f>IF($L97="","",$O97*(1+_xlfn.XLOOKUP(P$1,phases[Phase],phases[Multiplier])))</f>
        <v/>
      </c>
      <c r="Q97" s="12" t="str">
        <f>IF($L97="","",$O97*(1+_xlfn.XLOOKUP(Q$1,phases[Phase],phases[Multiplier])))</f>
        <v/>
      </c>
      <c r="R97" s="12" t="str">
        <f>IF($L97="","",$O97*(1+_xlfn.XLOOKUP(R$1,phases[Phase],phases[Multiplier])))</f>
        <v/>
      </c>
      <c r="S97" s="12" t="str">
        <f>IF($L97="","",$O97*(1+_xlfn.XLOOKUP(S$1,phases[Phase],phases[Multiplier])))</f>
        <v/>
      </c>
    </row>
    <row r="98" spans="1:19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IF(B98="","",COUNTA(_xlfn.UNIQUE(_xlfn._xlws.FILTER(N:N,L:L=B98))))</f>
        <v/>
      </c>
      <c r="E98" s="1" t="str" cm="1">
        <f t="array" ref="E98">IF(C98="","",SUM(_xlfn.UNIQUE(_xlfn._xlws.FILTER(O:O,(L:L=B98)*(K:K="fte")))))</f>
        <v/>
      </c>
      <c r="F98" s="40" t="str">
        <f>IF(B98="","",SUMIFS(enum!$T:$T,enum!$L:$L,$B98,enum!$G:$G,$B$2)/1000)</f>
        <v/>
      </c>
      <c r="G98" s="9" t="str">
        <f t="shared" si="5"/>
        <v/>
      </c>
      <c r="H98" s="9" t="str">
        <f t="shared" si="6"/>
        <v/>
      </c>
      <c r="I98" s="9" t="str">
        <f>IF(L98="","",IFERROR(_xlfn.XMATCH(N98,resources[Resource])&gt;0,FALSE))</f>
        <v/>
      </c>
      <c r="J98" s="9" t="str">
        <f>IF(M98="","",_xlfn.XLOOKUP(N98,resources[Resource],resources[expendType],""))</f>
        <v/>
      </c>
      <c r="K98" s="9" t="str">
        <f>IF(N98="","",_xlfn.XLOOKUP(N98,resources[Resource],resources[resourceType],""))</f>
        <v/>
      </c>
      <c r="M98" s="11"/>
      <c r="N98" s="11"/>
      <c r="P98" s="12" t="str">
        <f>IF($L98="","",$O98*(1+_xlfn.XLOOKUP(P$1,phases[Phase],phases[Multiplier])))</f>
        <v/>
      </c>
      <c r="Q98" s="12" t="str">
        <f>IF($L98="","",$O98*(1+_xlfn.XLOOKUP(Q$1,phases[Phase],phases[Multiplier])))</f>
        <v/>
      </c>
      <c r="R98" s="12" t="str">
        <f>IF($L98="","",$O98*(1+_xlfn.XLOOKUP(R$1,phases[Phase],phases[Multiplier])))</f>
        <v/>
      </c>
      <c r="S98" s="12" t="str">
        <f>IF($L98="","",$O98*(1+_xlfn.XLOOKUP(S$1,phases[Phase],phases[Multiplier])))</f>
        <v/>
      </c>
    </row>
    <row r="99" spans="1:19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IF(B99="","",COUNTA(_xlfn.UNIQUE(_xlfn._xlws.FILTER(N:N,L:L=B99))))</f>
        <v/>
      </c>
      <c r="E99" s="1" t="str" cm="1">
        <f t="array" ref="E99">IF(C99="","",SUM(_xlfn.UNIQUE(_xlfn._xlws.FILTER(O:O,(L:L=B99)*(K:K="fte")))))</f>
        <v/>
      </c>
      <c r="F99" s="40" t="str">
        <f>IF(B99="","",SUMIFS(enum!$T:$T,enum!$L:$L,$B99,enum!$G:$G,$B$2)/1000)</f>
        <v/>
      </c>
      <c r="G99" s="9" t="str">
        <f t="shared" si="5"/>
        <v/>
      </c>
      <c r="H99" s="9" t="str">
        <f t="shared" si="6"/>
        <v/>
      </c>
      <c r="I99" s="9" t="str">
        <f>IF(L99="","",IFERROR(_xlfn.XMATCH(N99,resources[Resource])&gt;0,FALSE))</f>
        <v/>
      </c>
      <c r="J99" s="9" t="str">
        <f>IF(M99="","",_xlfn.XLOOKUP(N99,resources[Resource],resources[expendType],""))</f>
        <v/>
      </c>
      <c r="K99" s="9" t="str">
        <f>IF(N99="","",_xlfn.XLOOKUP(N99,resources[Resource],resources[resourceType],""))</f>
        <v/>
      </c>
      <c r="M99" s="11"/>
      <c r="N99" s="11"/>
      <c r="P99" s="12" t="str">
        <f>IF($L99="","",$O99*(1+_xlfn.XLOOKUP(P$1,phases[Phase],phases[Multiplier])))</f>
        <v/>
      </c>
      <c r="Q99" s="12" t="str">
        <f>IF($L99="","",$O99*(1+_xlfn.XLOOKUP(Q$1,phases[Phase],phases[Multiplier])))</f>
        <v/>
      </c>
      <c r="R99" s="12" t="str">
        <f>IF($L99="","",$O99*(1+_xlfn.XLOOKUP(R$1,phases[Phase],phases[Multiplier])))</f>
        <v/>
      </c>
      <c r="S99" s="12" t="str">
        <f>IF($L99="","",$O99*(1+_xlfn.XLOOKUP(S$1,phases[Phase],phases[Multiplier])))</f>
        <v/>
      </c>
    </row>
    <row r="100" spans="1:19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IF(B100="","",COUNTA(_xlfn.UNIQUE(_xlfn._xlws.FILTER(N:N,L:L=B100))))</f>
        <v/>
      </c>
      <c r="E100" s="1" t="str" cm="1">
        <f t="array" ref="E100">IF(C100="","",SUM(_xlfn.UNIQUE(_xlfn._xlws.FILTER(O:O,(L:L=B100)*(K:K="fte")))))</f>
        <v/>
      </c>
      <c r="F100" s="40" t="str">
        <f>IF(B100="","",SUMIFS(enum!$T:$T,enum!$L:$L,$B100,enum!$G:$G,$B$2)/1000)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IF(L100="","",IFERROR(_xlfn.XMATCH(N100,resources[Resource])&gt;0,FALSE))</f>
        <v/>
      </c>
      <c r="J100" s="9" t="str">
        <f>IF(M100="","",_xlfn.XLOOKUP(N100,resources[Resource],resources[expendType],""))</f>
        <v/>
      </c>
      <c r="K100" s="9" t="str">
        <f>IF(N100="","",_xlfn.XLOOKUP(N100,resources[Resource],resources[resourceType],""))</f>
        <v/>
      </c>
      <c r="M100" s="11"/>
      <c r="N100" s="11"/>
      <c r="P100" s="12" t="str">
        <f>IF($L100="","",$O100*(1+_xlfn.XLOOKUP(P$1,phases[Phase],phases[Multiplier])))</f>
        <v/>
      </c>
      <c r="Q100" s="12" t="str">
        <f>IF($L100="","",$O100*(1+_xlfn.XLOOKUP(Q$1,phases[Phase],phases[Multiplier])))</f>
        <v/>
      </c>
      <c r="R100" s="12" t="str">
        <f>IF($L100="","",$O100*(1+_xlfn.XLOOKUP(R$1,phases[Phase],phases[Multiplier])))</f>
        <v/>
      </c>
      <c r="S100" s="12" t="str">
        <f>IF($L100="","",$O100*(1+_xlfn.XLOOKUP(S$1,phases[Phase],phases[Multiplier])))</f>
        <v/>
      </c>
    </row>
    <row r="101" spans="1:19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IF(B101="","",COUNTA(_xlfn.UNIQUE(_xlfn._xlws.FILTER(N:N,L:L=B101))))</f>
        <v/>
      </c>
      <c r="E101" s="1" t="str" cm="1">
        <f t="array" ref="E101">IF(C101="","",SUM(_xlfn.UNIQUE(_xlfn._xlws.FILTER(O:O,(L:L=B101)*(K:K="fte")))))</f>
        <v/>
      </c>
      <c r="F101" s="40" t="str">
        <f>IF(B101="","",SUMIFS(enum!$T:$T,enum!$L:$L,$B101,enum!$G:$G,$B$2)/1000)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IF(L101="","",IFERROR(_xlfn.XMATCH(N101,resources[Resource])&gt;0,FALSE))</f>
        <v/>
      </c>
      <c r="J101" s="9" t="str">
        <f>IF(M101="","",_xlfn.XLOOKUP(N101,resources[Resource],resources[expendType],""))</f>
        <v/>
      </c>
      <c r="K101" s="9" t="str">
        <f>IF(N101="","",_xlfn.XLOOKUP(N101,resources[Resource],resources[resourceType],""))</f>
        <v/>
      </c>
      <c r="M101" s="11"/>
      <c r="N101" s="11"/>
      <c r="P101" s="12" t="str">
        <f>IF($L101="","",$O101*(1+_xlfn.XLOOKUP(P$1,phases[Phase],phases[Multiplier])))</f>
        <v/>
      </c>
      <c r="Q101" s="12" t="str">
        <f>IF($L101="","",$O101*(1+_xlfn.XLOOKUP(Q$1,phases[Phase],phases[Multiplier])))</f>
        <v/>
      </c>
      <c r="R101" s="12" t="str">
        <f>IF($L101="","",$O101*(1+_xlfn.XLOOKUP(R$1,phases[Phase],phases[Multiplier])))</f>
        <v/>
      </c>
      <c r="S101" s="12" t="str">
        <f>IF($L101="","",$O101*(1+_xlfn.XLOOKUP(S$1,phases[Phase],phases[Multiplier])))</f>
        <v/>
      </c>
    </row>
    <row r="102" spans="1:19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IF(B102="","",COUNTA(_xlfn.UNIQUE(_xlfn._xlws.FILTER(N:N,L:L=B102))))</f>
        <v/>
      </c>
      <c r="E102" s="1" t="str" cm="1">
        <f t="array" ref="E102">IF(C102="","",SUM(_xlfn.UNIQUE(_xlfn._xlws.FILTER(O:O,(L:L=B102)*(K:K="fte")))))</f>
        <v/>
      </c>
      <c r="F102" s="40" t="str">
        <f>IF(B102="","",SUMIFS(enum!$T:$T,enum!$L:$L,$B102,enum!$G:$G,$B$2)/1000)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IF(L102="","",IFERROR(_xlfn.XMATCH(N102,resources[Resource])&gt;0,FALSE))</f>
        <v/>
      </c>
      <c r="J102" s="9" t="str">
        <f>IF(M102="","",_xlfn.XLOOKUP(N102,resources[Resource],resources[expendType],""))</f>
        <v/>
      </c>
      <c r="K102" s="9" t="str">
        <f>IF(N102="","",_xlfn.XLOOKUP(N102,resources[Resource],resources[resourceType],""))</f>
        <v/>
      </c>
      <c r="M102" s="11"/>
      <c r="N102" s="11"/>
      <c r="P102" s="12" t="str">
        <f>IF($L102="","",$O102*(1+_xlfn.XLOOKUP(P$1,phases[Phase],phases[Multiplier])))</f>
        <v/>
      </c>
      <c r="Q102" s="12" t="str">
        <f>IF($L102="","",$O102*(1+_xlfn.XLOOKUP(Q$1,phases[Phase],phases[Multiplier])))</f>
        <v/>
      </c>
      <c r="R102" s="12" t="str">
        <f>IF($L102="","",$O102*(1+_xlfn.XLOOKUP(R$1,phases[Phase],phases[Multiplier])))</f>
        <v/>
      </c>
      <c r="S102" s="12" t="str">
        <f>IF($L102="","",$O102*(1+_xlfn.XLOOKUP(S$1,phases[Phase],phases[Multiplier])))</f>
        <v/>
      </c>
    </row>
    <row r="103" spans="1:19" x14ac:dyDescent="0.5">
      <c r="A103" s="16" t="str">
        <f t="shared" si="7"/>
        <v/>
      </c>
      <c r="C103" s="1" t="str" cm="1">
        <f t="array" ref="C103">IF($B103="","",COUNTA(_xlfn.UNIQUE(_xlfn._xlws.FILTER($M:$M,$B103=$L:$L))))</f>
        <v/>
      </c>
      <c r="D103" s="1" t="str" cm="1">
        <f t="array" ref="D103">IF(B103="","",COUNTA(_xlfn.UNIQUE(_xlfn._xlws.FILTER(N:N,L:L=B103))))</f>
        <v/>
      </c>
      <c r="E103" s="1" t="str" cm="1">
        <f t="array" ref="E103">IF(C103="","",SUM(_xlfn.UNIQUE(_xlfn._xlws.FILTER(O:O,(L:L=B103)*(K:K="fte")))))</f>
        <v/>
      </c>
      <c r="F103" s="40" t="str">
        <f>IF(B103="","",SUMIFS(enum!$T:$T,enum!$L:$L,$B103,enum!$G:$G,$B$2)/1000)</f>
        <v/>
      </c>
    </row>
  </sheetData>
  <sheetProtection sheet="1" autoFilter="0"/>
  <autoFilter ref="L1:O1" xr:uid="{5EFD0D5D-98EC-4937-9D38-F866D0CAEF0A}"/>
  <conditionalFormatting sqref="A1:C1">
    <cfRule type="expression" dxfId="22" priority="34" stopIfTrue="1">
      <formula>AND(ROW()=1,A1&lt;&gt;"")</formula>
    </cfRule>
  </conditionalFormatting>
  <conditionalFormatting sqref="B5:D1048576">
    <cfRule type="expression" dxfId="21" priority="35">
      <formula>B5&lt;&gt;""</formula>
    </cfRule>
  </conditionalFormatting>
  <conditionalFormatting sqref="C5:C10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{5B6B3285-E7E2-4DB5-878E-9141B1D2BCB5}</x14:id>
        </ext>
      </extLst>
    </cfRule>
  </conditionalFormatting>
  <conditionalFormatting sqref="D5:D10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{636FA2FC-355C-4171-91AA-885606085B41}</x14:id>
        </ext>
      </extLst>
    </cfRule>
  </conditionalFormatting>
  <conditionalFormatting sqref="L2:L19">
    <cfRule type="expression" dxfId="19" priority="18">
      <formula>AND(MOD(ROW(),2)=1,L$1&lt;&gt;"",$L2&lt;&gt;"")</formula>
    </cfRule>
    <cfRule type="expression" dxfId="18" priority="19">
      <formula>AND(MOD(ROW(),2)=0,L$1&lt;&gt;"",$L2&lt;&gt;"")</formula>
    </cfRule>
  </conditionalFormatting>
  <conditionalFormatting sqref="L17:M1048576 O1:O1048576 M2:M16">
    <cfRule type="expression" dxfId="17" priority="20">
      <formula>AND(MOD(ROW(),2)=1,L$1&lt;&gt;"",$L1&lt;&gt;"")</formula>
    </cfRule>
  </conditionalFormatting>
  <conditionalFormatting sqref="L1:N1">
    <cfRule type="expression" dxfId="16" priority="16">
      <formula>AND(MOD(ROW(),2)=1,L$1&lt;&gt;"",$L1&lt;&gt;"")</formula>
    </cfRule>
    <cfRule type="expression" dxfId="15" priority="17">
      <formula>AND(MOD(ROW(),2)=0,L$1&lt;&gt;"",$L1&lt;&gt;"")</formula>
    </cfRule>
  </conditionalFormatting>
  <conditionalFormatting sqref="L1:O1">
    <cfRule type="expression" dxfId="14" priority="15" stopIfTrue="1">
      <formula>AND(ROW()=1,L1&lt;&gt;"")</formula>
    </cfRule>
  </conditionalFormatting>
  <conditionalFormatting sqref="N1:N1048576">
    <cfRule type="expression" dxfId="13" priority="12">
      <formula>$I1=FALSE</formula>
    </cfRule>
  </conditionalFormatting>
  <conditionalFormatting sqref="N2:N1048576">
    <cfRule type="expression" dxfId="12" priority="13">
      <formula>AND(MOD(ROW(),2)=1,N$1&lt;&gt;"",$L2&lt;&gt;"")</formula>
    </cfRule>
    <cfRule type="expression" dxfId="11" priority="14">
      <formula>AND(MOD(ROW(),2)=0,N$1&lt;&gt;"",$L2&lt;&gt;"")</formula>
    </cfRule>
  </conditionalFormatting>
  <conditionalFormatting sqref="O1:O1048576 M2:M1048576 L17:L1048576">
    <cfRule type="expression" dxfId="10" priority="21">
      <formula>AND(MOD(ROW(),2)=0,L$1&lt;&gt;"",$L1&lt;&gt;"")</formula>
    </cfRule>
  </conditionalFormatting>
  <conditionalFormatting sqref="P1:S1">
    <cfRule type="expression" dxfId="9" priority="7">
      <formula>$E$2="Off"</formula>
    </cfRule>
  </conditionalFormatting>
  <conditionalFormatting sqref="P1:S1048576">
    <cfRule type="expression" dxfId="8" priority="8" stopIfTrue="1">
      <formula>$E$2="Off"</formula>
    </cfRule>
  </conditionalFormatting>
  <conditionalFormatting sqref="P2:S102">
    <cfRule type="expression" dxfId="7" priority="6">
      <formula>_xlfn.ISFORMULA(P2)&lt;&gt;TRUE</formula>
    </cfRule>
  </conditionalFormatting>
  <conditionalFormatting sqref="P1:AH1048576">
    <cfRule type="expression" dxfId="6" priority="10">
      <formula>AND(MOD(ROW(),2)=1,P$1&lt;&gt;"",$L1&lt;&gt;"")</formula>
    </cfRule>
    <cfRule type="expression" dxfId="5" priority="11">
      <formula>AND(MOD(ROW(),2)=0,P$1&lt;&gt;"",$L1&lt;&gt;"")</formula>
    </cfRule>
  </conditionalFormatting>
  <conditionalFormatting sqref="P1:XFD1">
    <cfRule type="expression" dxfId="4" priority="9" stopIfTrue="1">
      <formula>AND(ROW()=1,P1&lt;&gt;"")</formula>
    </cfRule>
  </conditionalFormatting>
  <conditionalFormatting sqref="F1">
    <cfRule type="expression" dxfId="3" priority="5" stopIfTrue="1">
      <formula>AND(ROW()=1,F1&lt;&gt;"")</formula>
    </cfRule>
  </conditionalFormatting>
  <conditionalFormatting sqref="E11:E1048576 F5:F103">
    <cfRule type="expression" dxfId="2" priority="3">
      <formula>E5&lt;&gt;""</formula>
    </cfRule>
  </conditionalFormatting>
  <conditionalFormatting sqref="E11:E103 F5:F10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{5C66C7DA-0A69-45D7-A81B-A0B67CE25410}</x14:id>
        </ext>
      </extLst>
    </cfRule>
  </conditionalFormatting>
  <conditionalFormatting sqref="E5:E103">
    <cfRule type="expression" dxfId="1" priority="1">
      <formula>E5&lt;&gt;""</formula>
    </cfRule>
  </conditionalFormatting>
  <conditionalFormatting sqref="E5:E10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{995E97CD-90FF-4344-B92C-CB1437F97358}</x14:id>
        </ext>
      </extLst>
    </cfRule>
  </conditionalFormatting>
  <dataValidations count="3">
    <dataValidation allowBlank="1" showInputMessage="1" showErrorMessage="1" errorTitle="Undefined Task" error="Once you enter your task name into the &quot;Available Tasks&quot; table on the left, it will appear in this list.  " sqref="L1:N1" xr:uid="{76DB60A4-4F3E-4F4E-BD47-06C7412B6479}"/>
    <dataValidation type="list" allowBlank="1" showInputMessage="1" showErrorMessage="1" sqref="L2:N1048576" xr:uid="{1D34F6D0-ADEE-4EF4-B714-B05894D66AFD}">
      <formula1>_xlfn.ANCHORARRAY(XER$1)</formula1>
    </dataValidation>
    <dataValidation type="list" allowBlank="1" showInputMessage="1" showErrorMessage="1" sqref="E2" xr:uid="{20B686F6-4393-4871-B858-6B219E6F1760}">
      <formula1>"On,Off"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6B3285-E7E2-4DB5-878E-9141B1D2BC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636FA2FC-355C-4171-91AA-885606085B4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5C66C7DA-0A69-45D7-A81B-A0B67CE2541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E11:E103 F5:F103</xm:sqref>
        </x14:conditionalFormatting>
        <x14:conditionalFormatting xmlns:xm="http://schemas.microsoft.com/office/excel/2006/main">
          <x14:cfRule type="dataBar" id="{995E97CD-90FF-4344-B92C-CB1437F9735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E990-9D54-4CFB-ACE4-F99759E97468}">
  <sheetPr>
    <tabColor theme="1"/>
  </sheetPr>
  <dimension ref="A1:X1296"/>
  <sheetViews>
    <sheetView showGridLines="0" workbookViewId="0">
      <selection activeCell="A4" sqref="A4:C4"/>
    </sheetView>
  </sheetViews>
  <sheetFormatPr defaultRowHeight="14.35" x14ac:dyDescent="0.5"/>
  <cols>
    <col min="1" max="1" width="7.52734375" bestFit="1" customWidth="1"/>
    <col min="2" max="2" width="13.1171875" customWidth="1"/>
    <col min="3" max="3" width="12.87890625" bestFit="1" customWidth="1"/>
    <col min="4" max="4" width="8.29296875" customWidth="1"/>
    <col min="5" max="5" width="8.29296875" style="17" customWidth="1"/>
    <col min="6" max="6" width="8.9375" style="17"/>
    <col min="7" max="7" width="8.29296875" style="42" bestFit="1" customWidth="1"/>
    <col min="8" max="8" width="5.5859375" style="42" bestFit="1" customWidth="1"/>
    <col min="9" max="9" width="15.9375" style="42" bestFit="1" customWidth="1"/>
    <col min="10" max="10" width="18" style="42" bestFit="1" customWidth="1"/>
    <col min="11" max="11" width="13.87890625" style="42" bestFit="1" customWidth="1"/>
    <col min="12" max="12" width="16.9375" style="42" bestFit="1" customWidth="1"/>
    <col min="13" max="13" width="7.3515625" style="42" bestFit="1" customWidth="1"/>
    <col min="14" max="14" width="8.29296875" style="42" bestFit="1" customWidth="1"/>
    <col min="15" max="16" width="6.76171875" style="42" bestFit="1" customWidth="1"/>
    <col min="17" max="19" width="6.76171875" style="42" customWidth="1"/>
    <col min="20" max="20" width="8.9375" style="43"/>
  </cols>
  <sheetData>
    <row r="1" spans="1:24" x14ac:dyDescent="0.5">
      <c r="A1" t="s">
        <v>73</v>
      </c>
      <c r="B1" t="s">
        <v>10</v>
      </c>
      <c r="C1" t="s">
        <v>61</v>
      </c>
      <c r="E1" s="17" t="str" cm="1">
        <f t="array" ref="E1:E2">_xlfn.SORTBY(pillarSummary[Worksheet],pillarSummary[Order])</f>
        <v>Hardware</v>
      </c>
      <c r="G1" s="42" t="str" cm="1">
        <f t="array" aca="1" ref="G1:S60" ca="1">_xlfn.VSTACK(
IFERROR(_xlfn._xlws.FILTER(INDIRECT("'"&amp;E$1&amp;"'!G1:S102"),INDIRECT("'"&amp;E$1&amp;"'!G1:G102")&lt;&gt;""),""),
IFERROR(_xlfn._xlws.FILTER(INDIRECT("'"&amp;E$2&amp;"'!G1:S102"),INDIRECT("'"&amp;E$2&amp;"'!G1:G102")&lt;&gt;""),""),
IFERROR(_xlfn._xlws.FILTER(INDIRECT("'"&amp;E$3&amp;"'!G1:S102"),INDIRECT("'"&amp;E$3&amp;"'!G1:G102")&lt;&gt;""),""),
IFERROR(_xlfn._xlws.FILTER(INDIRECT("'"&amp;#REF!&amp;"'!G1:S102"),INDIRECT("'"&amp;#REF!&amp;"'!G1:G102")&lt;&gt;""),""),
IFERROR(_xlfn._xlws.FILTER(INDIRECT("'"&amp;E$4&amp;"'!G1:S102"),INDIRECT("'"&amp;E$4&amp;"'!G1:G102")&lt;&gt;""),""),
IFERROR(_xlfn._xlws.FILTER(INDIRECT("'"&amp;E$5&amp;"'!G1:S102"),INDIRECT("'"&amp;E$5&amp;"'!G1:G102")&lt;&gt;""),""),
IFERROR(_xlfn._xlws.FILTER(INDIRECT("'"&amp;E$6&amp;"'!G1:S102"),INDIRECT("'"&amp;E$6&amp;"'!G1:G102")&lt;&gt;""),""),
IFERROR(_xlfn._xlws.FILTER(INDIRECT("'"&amp;E$7&amp;"'!G1:S102"),INDIRECT("'"&amp;E$7&amp;"'!G1:G102")&lt;&gt;""),""),
IFERROR(_xlfn._xlws.FILTER(INDIRECT("'"&amp;E$8&amp;"'!G1:S102"),INDIRECT("'"&amp;E$8&amp;"'!G1:G102")&lt;&gt;""),""),
IFERROR(_xlfn._xlws.FILTER(INDIRECT("'"&amp;E$9&amp;"'!G1:S102"),INDIRECT("'"&amp;E$9&amp;"'!G1:G102")&lt;&gt;""),""),
IFERROR(_xlfn._xlws.FILTER(INDIRECT("'"&amp;E$10&amp;"'!G1:S102"),INDIRECT("'"&amp;E$10&amp;"'!G1:G102")&lt;&gt;""),""),
IFERROR(_xlfn._xlws.FILTER(INDIRECT("'"&amp;E$11&amp;"'!G1:S102"),INDIRECT("'"&amp;E$11&amp;"'!G1:G102")&lt;&gt;""),""),
IFERROR(_xlfn._xlws.FILTER(INDIRECT("'"&amp;E$12&amp;"'!G1:S102"),INDIRECT("'"&amp;E$12&amp;"'!G1:G102")&lt;&gt;""),"")
)</f>
        <v>pillar</v>
      </c>
      <c r="H1" s="42" t="str">
        <f ca="1"/>
        <v>phase</v>
      </c>
      <c r="I1" s="42" t="str">
        <f ca="1"/>
        <v>defined</v>
      </c>
      <c r="J1" s="42" t="str">
        <f ca="1"/>
        <v>expType</v>
      </c>
      <c r="K1" s="42" t="str">
        <f ca="1"/>
        <v>resType</v>
      </c>
      <c r="L1" s="42" t="str">
        <f ca="1"/>
        <v>Task</v>
      </c>
      <c r="M1" s="42" t="str">
        <f ca="1"/>
        <v>Subtask</v>
      </c>
      <c r="N1" s="42" t="str">
        <f ca="1"/>
        <v>Resource</v>
      </c>
      <c r="O1" s="42" t="str">
        <f ca="1"/>
        <v>qty</v>
      </c>
      <c r="P1" s="42" t="str">
        <f ca="1"/>
        <v>Establish</v>
      </c>
      <c r="Q1" s="42" t="str">
        <f ca="1"/>
        <v>Evolve</v>
      </c>
      <c r="R1" s="42" t="str">
        <f ca="1"/>
        <v>Grow</v>
      </c>
      <c r="S1" s="42" t="str">
        <f ca="1"/>
        <v>Mature</v>
      </c>
      <c r="T1" s="43" t="s">
        <v>64</v>
      </c>
      <c r="U1" t="str" cm="1">
        <f t="array" ref="U1:X1">TRANSPOSE(phases[Phase])</f>
        <v>Establish</v>
      </c>
      <c r="V1" t="str">
        <v>Evolve</v>
      </c>
      <c r="W1" t="str">
        <v>Grow</v>
      </c>
      <c r="X1" t="str">
        <v>Mature</v>
      </c>
    </row>
    <row r="2" spans="1:24" x14ac:dyDescent="0.5">
      <c r="A2">
        <v>1</v>
      </c>
      <c r="B2" t="s">
        <v>24</v>
      </c>
      <c r="C2" s="15" t="str" cm="1">
        <f t="array" aca="1" ref="C2" ca="1">IF(pillarSummary[[#This Row],[Worksheet]]="","",IFERROR(INDIRECT("'"&amp;pillarSummary[[#This Row],[Worksheet]]&amp;"'!B2"),"enter valid worksheet name"))</f>
        <v>Hardware</v>
      </c>
      <c r="D2" s="15"/>
      <c r="E2" s="41" t="str">
        <v>Software</v>
      </c>
      <c r="G2" s="42" t="str">
        <f ca="1"/>
        <v>Hardware</v>
      </c>
      <c r="H2" s="42" t="str">
        <f ca="1"/>
        <v>On</v>
      </c>
      <c r="I2" s="42" t="b">
        <f ca="1"/>
        <v>1</v>
      </c>
      <c r="J2" s="42" t="str">
        <f ca="1"/>
        <v>Opex</v>
      </c>
      <c r="K2" s="42" t="str">
        <f ca="1"/>
        <v>fte</v>
      </c>
      <c r="L2" s="42" t="str">
        <f ca="1"/>
        <v>Ideation</v>
      </c>
      <c r="M2" s="42" t="str">
        <f ca="1"/>
        <v>Product Experience</v>
      </c>
      <c r="N2" s="42" t="str">
        <f ca="1"/>
        <v>Product Manager</v>
      </c>
      <c r="O2" s="42">
        <f ca="1"/>
        <v>0.75</v>
      </c>
      <c r="P2" s="42">
        <f ca="1"/>
        <v>0.75</v>
      </c>
      <c r="Q2" s="42">
        <f ca="1"/>
        <v>0.79500000000000004</v>
      </c>
      <c r="R2" s="42">
        <f ca="1"/>
        <v>0.89999999999999991</v>
      </c>
      <c r="S2" s="42">
        <f ca="1"/>
        <v>0.71249999999999991</v>
      </c>
      <c r="T2" s="43">
        <f ca="1">IFERROR(IF($G2="","",_xlfn.XLOOKUP($N2,resources[Resource],resources[estPerUnit],""))*O2,"")</f>
        <v>112500</v>
      </c>
      <c r="U2" s="43">
        <f ca="1">IFERROR(IF($G2="","",_xlfn.XLOOKUP($N2,resources[Resource],resources[estPerUnit],""))*P2,"")</f>
        <v>112500</v>
      </c>
      <c r="V2" s="43">
        <f ca="1">IFERROR(IF($G2="","",_xlfn.XLOOKUP($N2,resources[Resource],resources[estPerUnit],""))*Q2,"")</f>
        <v>119250</v>
      </c>
      <c r="W2" s="43">
        <f ca="1">IFERROR(IF($G2="","",_xlfn.XLOOKUP($N2,resources[Resource],resources[estPerUnit],""))*R2,"")</f>
        <v>135000</v>
      </c>
      <c r="X2" s="43">
        <f ca="1">IFERROR(IF($G2="","",_xlfn.XLOOKUP($N2,resources[Resource],resources[estPerUnit],""))*S2,"")</f>
        <v>106874.99999999999</v>
      </c>
    </row>
    <row r="3" spans="1:24" x14ac:dyDescent="0.5">
      <c r="A3">
        <v>2</v>
      </c>
      <c r="B3" t="s">
        <v>25</v>
      </c>
      <c r="C3" s="15" t="str" cm="1">
        <f t="array" aca="1" ref="C3" ca="1">IF(pillarSummary[[#This Row],[Worksheet]]="","",IFERROR(INDIRECT("'"&amp;pillarSummary[[#This Row],[Worksheet]]&amp;"'!B2"),"enter valid worksheet name"))</f>
        <v>Software</v>
      </c>
      <c r="D3" s="15"/>
      <c r="E3" s="41"/>
      <c r="G3" s="42" t="str">
        <f ca="1"/>
        <v>Hardware</v>
      </c>
      <c r="H3" s="42" t="str">
        <f ca="1"/>
        <v>On</v>
      </c>
      <c r="I3" s="42" t="b">
        <f ca="1"/>
        <v>1</v>
      </c>
      <c r="J3" s="42" t="str">
        <f ca="1"/>
        <v>Opex</v>
      </c>
      <c r="K3" s="42" t="str">
        <f ca="1"/>
        <v>fte</v>
      </c>
      <c r="L3" s="42" t="str">
        <f ca="1"/>
        <v>Ideation</v>
      </c>
      <c r="M3" s="42" t="str">
        <f ca="1"/>
        <v>Feasibility</v>
      </c>
      <c r="N3" s="42" t="str">
        <f ca="1"/>
        <v>Marketer</v>
      </c>
      <c r="O3" s="42">
        <f ca="1"/>
        <v>0.3</v>
      </c>
      <c r="P3" s="42">
        <f ca="1"/>
        <v>0.3</v>
      </c>
      <c r="Q3" s="42">
        <f ca="1"/>
        <v>0.318</v>
      </c>
      <c r="R3" s="42">
        <f ca="1"/>
        <v>0.36</v>
      </c>
      <c r="S3" s="42">
        <f ca="1"/>
        <v>0.28499999999999998</v>
      </c>
      <c r="T3" s="43">
        <f ca="1">IFERROR(IF($G3="","",_xlfn.XLOOKUP($N3,resources[Resource],resources[estPerUnit],""))*$O3,"")</f>
        <v>30000</v>
      </c>
      <c r="U3" s="43">
        <f ca="1">IFERROR(IF($G3="","",_xlfn.XLOOKUP($N3,resources[Resource],resources[estPerUnit],""))*P3,"")</f>
        <v>30000</v>
      </c>
      <c r="V3" s="43">
        <f ca="1">IFERROR(IF($G3="","",_xlfn.XLOOKUP($N3,resources[Resource],resources[estPerUnit],""))*Q3,"")</f>
        <v>31800</v>
      </c>
      <c r="W3" s="43">
        <f ca="1">IFERROR(IF($G3="","",_xlfn.XLOOKUP($N3,resources[Resource],resources[estPerUnit],""))*R3,"")</f>
        <v>36000</v>
      </c>
      <c r="X3" s="43">
        <f ca="1">IFERROR(IF($G3="","",_xlfn.XLOOKUP($N3,resources[Resource],resources[estPerUnit],""))*S3,"")</f>
        <v>28499.999999999996</v>
      </c>
    </row>
    <row r="4" spans="1:24" x14ac:dyDescent="0.5">
      <c r="G4" s="42" t="str">
        <f ca="1"/>
        <v>Hardware</v>
      </c>
      <c r="H4" s="42" t="str">
        <f ca="1"/>
        <v>On</v>
      </c>
      <c r="I4" s="42" t="b">
        <f ca="1"/>
        <v>1</v>
      </c>
      <c r="J4" s="42" t="str">
        <f ca="1"/>
        <v>Opex</v>
      </c>
      <c r="K4" s="42" t="str">
        <f ca="1"/>
        <v>fte</v>
      </c>
      <c r="L4" s="42" t="str">
        <f ca="1"/>
        <v>Ideation</v>
      </c>
      <c r="M4" s="42" t="str">
        <f ca="1"/>
        <v>Finance Support</v>
      </c>
      <c r="N4" s="42" t="str">
        <f ca="1"/>
        <v>Finance Analyst</v>
      </c>
      <c r="O4" s="42">
        <f ca="1"/>
        <v>0.2</v>
      </c>
      <c r="P4" s="42">
        <f ca="1"/>
        <v>0.2</v>
      </c>
      <c r="Q4" s="42">
        <f ca="1"/>
        <v>0.21200000000000002</v>
      </c>
      <c r="R4" s="42">
        <f ca="1"/>
        <v>0.24</v>
      </c>
      <c r="S4" s="42">
        <f ca="1"/>
        <v>0.19</v>
      </c>
      <c r="T4" s="43">
        <f ca="1">IFERROR(IF($G4="","",_xlfn.XLOOKUP($N4,resources[Resource],resources[estPerUnit],""))*$O4,"")</f>
        <v>17000</v>
      </c>
      <c r="U4" s="43">
        <f ca="1">IFERROR(IF($G4="","",_xlfn.XLOOKUP($N4,resources[Resource],resources[estPerUnit],""))*P4,"")</f>
        <v>17000</v>
      </c>
      <c r="V4" s="43">
        <f ca="1">IFERROR(IF($G4="","",_xlfn.XLOOKUP($N4,resources[Resource],resources[estPerUnit],""))*Q4,"")</f>
        <v>18020.000000000004</v>
      </c>
      <c r="W4" s="43">
        <f ca="1">IFERROR(IF($G4="","",_xlfn.XLOOKUP($N4,resources[Resource],resources[estPerUnit],""))*R4,"")</f>
        <v>20400</v>
      </c>
      <c r="X4" s="43">
        <f ca="1">IFERROR(IF($G4="","",_xlfn.XLOOKUP($N4,resources[Resource],resources[estPerUnit],""))*S4,"")</f>
        <v>16150</v>
      </c>
    </row>
    <row r="5" spans="1:24" x14ac:dyDescent="0.5">
      <c r="G5" s="42" t="str">
        <f ca="1"/>
        <v>Hardware</v>
      </c>
      <c r="H5" s="42" t="str">
        <f ca="1"/>
        <v>On</v>
      </c>
      <c r="I5" s="42" t="b">
        <f ca="1"/>
        <v>1</v>
      </c>
      <c r="J5" s="42" t="str">
        <f ca="1"/>
        <v>Opex</v>
      </c>
      <c r="K5" s="42" t="str">
        <f ca="1"/>
        <v>fte</v>
      </c>
      <c r="L5" s="42" t="str">
        <f ca="1"/>
        <v>Ideation</v>
      </c>
      <c r="M5" s="42" t="str">
        <f ca="1"/>
        <v>Market Research</v>
      </c>
      <c r="N5" s="42" t="str">
        <f ca="1"/>
        <v>Market Analyst</v>
      </c>
      <c r="O5" s="42">
        <f ca="1"/>
        <v>0.3</v>
      </c>
      <c r="P5" s="42">
        <f ca="1"/>
        <v>0.3</v>
      </c>
      <c r="Q5" s="42">
        <f ca="1"/>
        <v>0.318</v>
      </c>
      <c r="R5" s="42">
        <f ca="1"/>
        <v>0.36</v>
      </c>
      <c r="S5" s="42">
        <f ca="1"/>
        <v>0.28499999999999998</v>
      </c>
      <c r="T5" s="43">
        <f ca="1">IFERROR(IF($G5="","",_xlfn.XLOOKUP($N5,resources[Resource],resources[estPerUnit],""))*$O5,"")</f>
        <v>25500</v>
      </c>
      <c r="U5" s="43">
        <f ca="1">IFERROR(IF($G5="","",_xlfn.XLOOKUP($N5,resources[Resource],resources[estPerUnit],""))*P5,"")</f>
        <v>25500</v>
      </c>
      <c r="V5" s="43">
        <f ca="1">IFERROR(IF($G5="","",_xlfn.XLOOKUP($N5,resources[Resource],resources[estPerUnit],""))*Q5,"")</f>
        <v>27030</v>
      </c>
      <c r="W5" s="43">
        <f ca="1">IFERROR(IF($G5="","",_xlfn.XLOOKUP($N5,resources[Resource],resources[estPerUnit],""))*R5,"")</f>
        <v>30600</v>
      </c>
      <c r="X5" s="43">
        <f ca="1">IFERROR(IF($G5="","",_xlfn.XLOOKUP($N5,resources[Resource],resources[estPerUnit],""))*S5,"")</f>
        <v>24224.999999999996</v>
      </c>
    </row>
    <row r="6" spans="1:24" x14ac:dyDescent="0.5">
      <c r="G6" s="42" t="str">
        <f ca="1"/>
        <v>Hardware</v>
      </c>
      <c r="H6" s="42" t="str">
        <f ca="1"/>
        <v>On</v>
      </c>
      <c r="I6" s="42" t="b">
        <f ca="1"/>
        <v>1</v>
      </c>
      <c r="J6" s="42" t="str">
        <f ca="1"/>
        <v>Opex</v>
      </c>
      <c r="K6" s="42" t="str">
        <f ca="1"/>
        <v>fte</v>
      </c>
      <c r="L6" s="42" t="str">
        <f ca="1"/>
        <v>Design</v>
      </c>
      <c r="M6" s="42" t="str">
        <f ca="1"/>
        <v>Day -1</v>
      </c>
      <c r="N6" s="42" t="str">
        <f ca="1"/>
        <v>Offer Analyst</v>
      </c>
      <c r="O6" s="42">
        <f ca="1"/>
        <v>0.1</v>
      </c>
      <c r="P6" s="42">
        <f ca="1"/>
        <v>0.1</v>
      </c>
      <c r="Q6" s="42">
        <f ca="1"/>
        <v>0.10600000000000001</v>
      </c>
      <c r="R6" s="42">
        <f ca="1"/>
        <v>0.12</v>
      </c>
      <c r="S6" s="42">
        <f ca="1"/>
        <v>9.5000000000000001E-2</v>
      </c>
      <c r="T6" s="43">
        <f ca="1">IFERROR(IF($G6="","",_xlfn.XLOOKUP($N6,resources[Resource],resources[estPerUnit],""))*$O6,"")</f>
        <v>8000</v>
      </c>
      <c r="U6" s="43">
        <f ca="1">IFERROR(IF($G6="","",_xlfn.XLOOKUP($N6,resources[Resource],resources[estPerUnit],""))*P6,"")</f>
        <v>8000</v>
      </c>
      <c r="V6" s="43">
        <f ca="1">IFERROR(IF($G6="","",_xlfn.XLOOKUP($N6,resources[Resource],resources[estPerUnit],""))*Q6,"")</f>
        <v>8480</v>
      </c>
      <c r="W6" s="43">
        <f ca="1">IFERROR(IF($G6="","",_xlfn.XLOOKUP($N6,resources[Resource],resources[estPerUnit],""))*R6,"")</f>
        <v>9600</v>
      </c>
      <c r="X6" s="43">
        <f ca="1">IFERROR(IF($G6="","",_xlfn.XLOOKUP($N6,resources[Resource],resources[estPerUnit],""))*S6,"")</f>
        <v>7600</v>
      </c>
    </row>
    <row r="7" spans="1:24" x14ac:dyDescent="0.5">
      <c r="G7" s="42" t="str">
        <f ca="1"/>
        <v>Hardware</v>
      </c>
      <c r="H7" s="42" t="str">
        <f ca="1"/>
        <v>On</v>
      </c>
      <c r="I7" s="42" t="b">
        <f ca="1"/>
        <v>1</v>
      </c>
      <c r="J7" s="42" t="str">
        <f ca="1"/>
        <v>Opex</v>
      </c>
      <c r="K7" s="42" t="str">
        <f ca="1"/>
        <v>fte</v>
      </c>
      <c r="L7" s="42" t="str">
        <f ca="1"/>
        <v>Design</v>
      </c>
      <c r="M7" s="42" t="str">
        <f ca="1"/>
        <v>Day 0 / Packaging</v>
      </c>
      <c r="N7" s="42" t="str">
        <f ca="1"/>
        <v>Logistics Analyst</v>
      </c>
      <c r="O7" s="42">
        <f ca="1"/>
        <v>0.2</v>
      </c>
      <c r="P7" s="42">
        <f ca="1"/>
        <v>0.2</v>
      </c>
      <c r="Q7" s="42">
        <f ca="1"/>
        <v>0.21200000000000002</v>
      </c>
      <c r="R7" s="42">
        <f ca="1"/>
        <v>0.24</v>
      </c>
      <c r="S7" s="42">
        <f ca="1"/>
        <v>0.19</v>
      </c>
      <c r="T7" s="43">
        <f ca="1">IFERROR(IF($G7="","",_xlfn.XLOOKUP($N7,resources[Resource],resources[estPerUnit],""))*$O7,"")</f>
        <v>15000</v>
      </c>
      <c r="U7" s="43">
        <f ca="1">IFERROR(IF($G7="","",_xlfn.XLOOKUP($N7,resources[Resource],resources[estPerUnit],""))*P7,"")</f>
        <v>15000</v>
      </c>
      <c r="V7" s="43">
        <f ca="1">IFERROR(IF($G7="","",_xlfn.XLOOKUP($N7,resources[Resource],resources[estPerUnit],""))*Q7,"")</f>
        <v>15900.000000000002</v>
      </c>
      <c r="W7" s="43">
        <f ca="1">IFERROR(IF($G7="","",_xlfn.XLOOKUP($N7,resources[Resource],resources[estPerUnit],""))*R7,"")</f>
        <v>18000</v>
      </c>
      <c r="X7" s="43">
        <f ca="1">IFERROR(IF($G7="","",_xlfn.XLOOKUP($N7,resources[Resource],resources[estPerUnit],""))*S7,"")</f>
        <v>14250</v>
      </c>
    </row>
    <row r="8" spans="1:24" x14ac:dyDescent="0.5">
      <c r="G8" s="42" t="str">
        <f ca="1"/>
        <v>Hardware</v>
      </c>
      <c r="H8" s="42" t="str">
        <f ca="1"/>
        <v>On</v>
      </c>
      <c r="I8" s="42" t="b">
        <f ca="1"/>
        <v>1</v>
      </c>
      <c r="J8" s="42" t="str">
        <f ca="1"/>
        <v>Opex</v>
      </c>
      <c r="K8" s="42" t="str">
        <f ca="1"/>
        <v>fte</v>
      </c>
      <c r="L8" s="42" t="str">
        <f ca="1"/>
        <v>Design</v>
      </c>
      <c r="M8" s="42" t="str">
        <f ca="1"/>
        <v>Day 1</v>
      </c>
      <c r="N8" s="42" t="str">
        <f ca="1"/>
        <v>Software Engineer 2</v>
      </c>
      <c r="O8" s="42">
        <f ca="1"/>
        <v>2</v>
      </c>
      <c r="P8" s="42">
        <f ca="1"/>
        <v>2</v>
      </c>
      <c r="Q8" s="42">
        <f ca="1"/>
        <v>2.12</v>
      </c>
      <c r="R8" s="42">
        <f ca="1"/>
        <v>2.4</v>
      </c>
      <c r="S8" s="42">
        <f ca="1"/>
        <v>1.9</v>
      </c>
      <c r="T8" s="43">
        <f ca="1">IFERROR(IF($G8="","",_xlfn.XLOOKUP($N8,resources[Resource],resources[estPerUnit],""))*$O8,"")</f>
        <v>260000</v>
      </c>
      <c r="U8" s="43">
        <f ca="1">IFERROR(IF($G8="","",_xlfn.XLOOKUP($N8,resources[Resource],resources[estPerUnit],""))*P8,"")</f>
        <v>260000</v>
      </c>
      <c r="V8" s="43">
        <f ca="1">IFERROR(IF($G8="","",_xlfn.XLOOKUP($N8,resources[Resource],resources[estPerUnit],""))*Q8,"")</f>
        <v>275600</v>
      </c>
      <c r="W8" s="43">
        <f ca="1">IFERROR(IF($G8="","",_xlfn.XLOOKUP($N8,resources[Resource],resources[estPerUnit],""))*R8,"")</f>
        <v>312000</v>
      </c>
      <c r="X8" s="43">
        <f ca="1">IFERROR(IF($G8="","",_xlfn.XLOOKUP($N8,resources[Resource],resources[estPerUnit],""))*S8,"")</f>
        <v>247000</v>
      </c>
    </row>
    <row r="9" spans="1:24" x14ac:dyDescent="0.5">
      <c r="G9" s="42" t="str">
        <f ca="1"/>
        <v>Hardware</v>
      </c>
      <c r="H9" s="42" t="str">
        <f ca="1"/>
        <v>On</v>
      </c>
      <c r="I9" s="42" t="b">
        <f ca="1"/>
        <v>1</v>
      </c>
      <c r="J9" s="42" t="str">
        <f ca="1"/>
        <v>Opex</v>
      </c>
      <c r="K9" s="42" t="str">
        <f ca="1"/>
        <v>fte</v>
      </c>
      <c r="L9" s="42" t="str">
        <f ca="1"/>
        <v>Design</v>
      </c>
      <c r="M9" s="42" t="str">
        <f ca="1"/>
        <v>Day 1</v>
      </c>
      <c r="N9" s="42" t="str">
        <f ca="1"/>
        <v>UX Designer</v>
      </c>
      <c r="O9" s="42">
        <f ca="1"/>
        <v>0.5</v>
      </c>
      <c r="P9" s="42">
        <f ca="1"/>
        <v>0.5</v>
      </c>
      <c r="Q9" s="42">
        <f ca="1"/>
        <v>0.53</v>
      </c>
      <c r="R9" s="42">
        <f ca="1"/>
        <v>0.6</v>
      </c>
      <c r="S9" s="42">
        <f ca="1"/>
        <v>0.47499999999999998</v>
      </c>
      <c r="T9" s="43">
        <f ca="1">IFERROR(IF($G9="","",_xlfn.XLOOKUP($N9,resources[Resource],resources[estPerUnit],""))*$O9,"")</f>
        <v>55000</v>
      </c>
      <c r="U9" s="43">
        <f ca="1">IFERROR(IF($G9="","",_xlfn.XLOOKUP($N9,resources[Resource],resources[estPerUnit],""))*P9,"")</f>
        <v>55000</v>
      </c>
      <c r="V9" s="43">
        <f ca="1">IFERROR(IF($G9="","",_xlfn.XLOOKUP($N9,resources[Resource],resources[estPerUnit],""))*Q9,"")</f>
        <v>58300</v>
      </c>
      <c r="W9" s="43">
        <f ca="1">IFERROR(IF($G9="","",_xlfn.XLOOKUP($N9,resources[Resource],resources[estPerUnit],""))*R9,"")</f>
        <v>66000</v>
      </c>
      <c r="X9" s="43">
        <f ca="1">IFERROR(IF($G9="","",_xlfn.XLOOKUP($N9,resources[Resource],resources[estPerUnit],""))*S9,"")</f>
        <v>52250</v>
      </c>
    </row>
    <row r="10" spans="1:24" x14ac:dyDescent="0.5">
      <c r="G10" s="42" t="str">
        <f ca="1"/>
        <v>Hardware</v>
      </c>
      <c r="H10" s="42" t="str">
        <f ca="1"/>
        <v>On</v>
      </c>
      <c r="I10" s="42" t="b">
        <f ca="1"/>
        <v>1</v>
      </c>
      <c r="J10" s="42" t="str">
        <f ca="1"/>
        <v>Opex</v>
      </c>
      <c r="K10" s="42" t="str">
        <f ca="1"/>
        <v>fte</v>
      </c>
      <c r="L10" s="42" t="str">
        <f ca="1"/>
        <v>Design</v>
      </c>
      <c r="M10" s="42" t="str">
        <f ca="1"/>
        <v>Day 2</v>
      </c>
      <c r="N10" s="42" t="str">
        <f ca="1"/>
        <v>Software Engineer 2</v>
      </c>
      <c r="O10" s="42">
        <f ca="1"/>
        <v>0.5</v>
      </c>
      <c r="P10" s="42">
        <f ca="1"/>
        <v>0.5</v>
      </c>
      <c r="Q10" s="42">
        <f ca="1"/>
        <v>0.53</v>
      </c>
      <c r="R10" s="42">
        <f ca="1"/>
        <v>0.6</v>
      </c>
      <c r="S10" s="42">
        <f ca="1"/>
        <v>0.47499999999999998</v>
      </c>
      <c r="T10" s="43">
        <f ca="1">IFERROR(IF($G10="","",_xlfn.XLOOKUP($N10,resources[Resource],resources[estPerUnit],""))*$O10,"")</f>
        <v>65000</v>
      </c>
      <c r="U10" s="43">
        <f ca="1">IFERROR(IF($G10="","",_xlfn.XLOOKUP($N10,resources[Resource],resources[estPerUnit],""))*P10,"")</f>
        <v>65000</v>
      </c>
      <c r="V10" s="43">
        <f ca="1">IFERROR(IF($G10="","",_xlfn.XLOOKUP($N10,resources[Resource],resources[estPerUnit],""))*Q10,"")</f>
        <v>68900</v>
      </c>
      <c r="W10" s="43">
        <f ca="1">IFERROR(IF($G10="","",_xlfn.XLOOKUP($N10,resources[Resource],resources[estPerUnit],""))*R10,"")</f>
        <v>78000</v>
      </c>
      <c r="X10" s="43">
        <f ca="1">IFERROR(IF($G10="","",_xlfn.XLOOKUP($N10,resources[Resource],resources[estPerUnit],""))*S10,"")</f>
        <v>61750</v>
      </c>
    </row>
    <row r="11" spans="1:24" x14ac:dyDescent="0.5">
      <c r="G11" s="42" t="str">
        <f ca="1"/>
        <v>Hardware</v>
      </c>
      <c r="H11" s="42" t="str">
        <f ca="1"/>
        <v>On</v>
      </c>
      <c r="I11" s="42" t="b">
        <f ca="1"/>
        <v>1</v>
      </c>
      <c r="J11" s="42" t="str">
        <f ca="1"/>
        <v>Opex</v>
      </c>
      <c r="K11" s="42" t="str">
        <f ca="1"/>
        <v>fte</v>
      </c>
      <c r="L11" s="42" t="str">
        <f ca="1"/>
        <v>Design</v>
      </c>
      <c r="M11" s="42" t="str">
        <f ca="1"/>
        <v>CAD</v>
      </c>
      <c r="N11" s="42" t="str">
        <f ca="1"/>
        <v>CAD Designer</v>
      </c>
      <c r="O11" s="42">
        <f ca="1"/>
        <v>0.2</v>
      </c>
      <c r="P11" s="42">
        <f ca="1"/>
        <v>0.2</v>
      </c>
      <c r="Q11" s="42">
        <f ca="1"/>
        <v>0.21200000000000002</v>
      </c>
      <c r="R11" s="42">
        <f ca="1"/>
        <v>0.24</v>
      </c>
      <c r="S11" s="42">
        <f ca="1"/>
        <v>0.19</v>
      </c>
      <c r="T11" s="43">
        <f ca="1">IFERROR(IF($G11="","",_xlfn.XLOOKUP($N11,resources[Resource],resources[estPerUnit],""))*$O11,"")</f>
        <v>20000</v>
      </c>
      <c r="U11" s="43">
        <f ca="1">IFERROR(IF($G11="","",_xlfn.XLOOKUP($N11,resources[Resource],resources[estPerUnit],""))*P11,"")</f>
        <v>20000</v>
      </c>
      <c r="V11" s="43">
        <f ca="1">IFERROR(IF($G11="","",_xlfn.XLOOKUP($N11,resources[Resource],resources[estPerUnit],""))*Q11,"")</f>
        <v>21200.000000000004</v>
      </c>
      <c r="W11" s="43">
        <f ca="1">IFERROR(IF($G11="","",_xlfn.XLOOKUP($N11,resources[Resource],resources[estPerUnit],""))*R11,"")</f>
        <v>24000</v>
      </c>
      <c r="X11" s="43">
        <f ca="1">IFERROR(IF($G11="","",_xlfn.XLOOKUP($N11,resources[Resource],resources[estPerUnit],""))*S11,"")</f>
        <v>19000</v>
      </c>
    </row>
    <row r="12" spans="1:24" x14ac:dyDescent="0.5">
      <c r="G12" s="42" t="str">
        <f ca="1"/>
        <v>Hardware</v>
      </c>
      <c r="H12" s="42" t="str">
        <f ca="1"/>
        <v>On</v>
      </c>
      <c r="I12" s="42" t="b">
        <f ca="1"/>
        <v>1</v>
      </c>
      <c r="J12" s="42" t="str">
        <f ca="1"/>
        <v>Opex</v>
      </c>
      <c r="K12" s="42" t="str">
        <f ca="1"/>
        <v>fte</v>
      </c>
      <c r="L12" s="42" t="str">
        <f ca="1"/>
        <v>Design</v>
      </c>
      <c r="M12" s="42" t="str">
        <f ca="1"/>
        <v>Day 2</v>
      </c>
      <c r="N12" s="42" t="str">
        <f ca="1"/>
        <v>UX Designer</v>
      </c>
      <c r="O12" s="42">
        <f ca="1"/>
        <v>0.2</v>
      </c>
      <c r="P12" s="42">
        <f ca="1"/>
        <v>0.2</v>
      </c>
      <c r="Q12" s="42">
        <f ca="1"/>
        <v>0.21200000000000002</v>
      </c>
      <c r="R12" s="42">
        <f ca="1"/>
        <v>0.24</v>
      </c>
      <c r="S12" s="42">
        <f ca="1"/>
        <v>0.19</v>
      </c>
      <c r="T12" s="43">
        <f ca="1">IFERROR(IF($G12="","",_xlfn.XLOOKUP($N12,resources[Resource],resources[estPerUnit],""))*$O12,"")</f>
        <v>22000</v>
      </c>
      <c r="U12" s="43">
        <f ca="1">IFERROR(IF($G12="","",_xlfn.XLOOKUP($N12,resources[Resource],resources[estPerUnit],""))*P12,"")</f>
        <v>22000</v>
      </c>
      <c r="V12" s="43">
        <f ca="1">IFERROR(IF($G12="","",_xlfn.XLOOKUP($N12,resources[Resource],resources[estPerUnit],""))*Q12,"")</f>
        <v>23320.000000000004</v>
      </c>
      <c r="W12" s="43">
        <f ca="1">IFERROR(IF($G12="","",_xlfn.XLOOKUP($N12,resources[Resource],resources[estPerUnit],""))*R12,"")</f>
        <v>26400</v>
      </c>
      <c r="X12" s="43">
        <f ca="1">IFERROR(IF($G12="","",_xlfn.XLOOKUP($N12,resources[Resource],resources[estPerUnit],""))*S12,"")</f>
        <v>20900</v>
      </c>
    </row>
    <row r="13" spans="1:24" x14ac:dyDescent="0.5">
      <c r="G13" s="42" t="str">
        <f ca="1"/>
        <v>Hardware</v>
      </c>
      <c r="H13" s="42" t="str">
        <f ca="1"/>
        <v>On</v>
      </c>
      <c r="I13" s="42" t="b">
        <f ca="1"/>
        <v>1</v>
      </c>
      <c r="J13" s="42" t="str">
        <f ca="1"/>
        <v>Opex</v>
      </c>
      <c r="K13" s="42" t="str">
        <f ca="1"/>
        <v>fte</v>
      </c>
      <c r="L13" s="42" t="str">
        <f ca="1"/>
        <v>Design</v>
      </c>
      <c r="M13" s="42" t="str">
        <f ca="1"/>
        <v>Design Review</v>
      </c>
      <c r="N13" s="42" t="str">
        <f ca="1"/>
        <v>Hardware Engineer 3</v>
      </c>
      <c r="O13" s="42">
        <f ca="1"/>
        <v>0.1</v>
      </c>
      <c r="P13" s="42">
        <f ca="1"/>
        <v>0.1</v>
      </c>
      <c r="Q13" s="42">
        <f ca="1"/>
        <v>0.10600000000000001</v>
      </c>
      <c r="R13" s="42">
        <f ca="1"/>
        <v>0.12</v>
      </c>
      <c r="S13" s="42">
        <f ca="1"/>
        <v>9.5000000000000001E-2</v>
      </c>
      <c r="T13" s="43">
        <f ca="1">IFERROR(IF($G13="","",_xlfn.XLOOKUP($N13,resources[Resource],resources[estPerUnit],""))*$O13,"")</f>
        <v>14500</v>
      </c>
      <c r="U13" s="43">
        <f ca="1">IFERROR(IF($G13="","",_xlfn.XLOOKUP($N13,resources[Resource],resources[estPerUnit],""))*P13,"")</f>
        <v>14500</v>
      </c>
      <c r="V13" s="43">
        <f ca="1">IFERROR(IF($G13="","",_xlfn.XLOOKUP($N13,resources[Resource],resources[estPerUnit],""))*Q13,"")</f>
        <v>15370.000000000002</v>
      </c>
      <c r="W13" s="43">
        <f ca="1">IFERROR(IF($G13="","",_xlfn.XLOOKUP($N13,resources[Resource],resources[estPerUnit],""))*R13,"")</f>
        <v>17400</v>
      </c>
      <c r="X13" s="43">
        <f ca="1">IFERROR(IF($G13="","",_xlfn.XLOOKUP($N13,resources[Resource],resources[estPerUnit],""))*S13,"")</f>
        <v>13775</v>
      </c>
    </row>
    <row r="14" spans="1:24" x14ac:dyDescent="0.5">
      <c r="G14" s="42" t="str">
        <f ca="1"/>
        <v>Hardware</v>
      </c>
      <c r="H14" s="42" t="str">
        <f ca="1"/>
        <v>On</v>
      </c>
      <c r="I14" s="42" t="b">
        <f ca="1"/>
        <v>1</v>
      </c>
      <c r="J14" s="42" t="str">
        <f ca="1"/>
        <v>Opex</v>
      </c>
      <c r="K14" s="42" t="str">
        <f ca="1"/>
        <v>fte</v>
      </c>
      <c r="L14" s="42" t="str">
        <f ca="1"/>
        <v>Design</v>
      </c>
      <c r="M14" s="42" t="str">
        <f ca="1"/>
        <v>Serviceability Review</v>
      </c>
      <c r="N14" s="42" t="str">
        <f ca="1"/>
        <v>Support Engineer 2</v>
      </c>
      <c r="O14" s="42">
        <f ca="1"/>
        <v>0.3</v>
      </c>
      <c r="P14" s="42">
        <f ca="1"/>
        <v>0.3</v>
      </c>
      <c r="Q14" s="42">
        <f ca="1"/>
        <v>0.318</v>
      </c>
      <c r="R14" s="42">
        <f ca="1"/>
        <v>0.36</v>
      </c>
      <c r="S14" s="42">
        <f ca="1"/>
        <v>0.28499999999999998</v>
      </c>
      <c r="T14" s="43">
        <f ca="1">IFERROR(IF($G14="","",_xlfn.XLOOKUP($N14,resources[Resource],resources[estPerUnit],""))*$O14,"")</f>
        <v>25500</v>
      </c>
      <c r="U14" s="43">
        <f ca="1">IFERROR(IF($G14="","",_xlfn.XLOOKUP($N14,resources[Resource],resources[estPerUnit],""))*P14,"")</f>
        <v>25500</v>
      </c>
      <c r="V14" s="43">
        <f ca="1">IFERROR(IF($G14="","",_xlfn.XLOOKUP($N14,resources[Resource],resources[estPerUnit],""))*Q14,"")</f>
        <v>27030</v>
      </c>
      <c r="W14" s="43">
        <f ca="1">IFERROR(IF($G14="","",_xlfn.XLOOKUP($N14,resources[Resource],resources[estPerUnit],""))*R14,"")</f>
        <v>30600</v>
      </c>
      <c r="X14" s="43">
        <f ca="1">IFERROR(IF($G14="","",_xlfn.XLOOKUP($N14,resources[Resource],resources[estPerUnit],""))*S14,"")</f>
        <v>24224.999999999996</v>
      </c>
    </row>
    <row r="15" spans="1:24" x14ac:dyDescent="0.5">
      <c r="G15" s="42" t="str">
        <f ca="1"/>
        <v>Hardware</v>
      </c>
      <c r="H15" s="42" t="str">
        <f ca="1"/>
        <v>On</v>
      </c>
      <c r="I15" s="42" t="b">
        <f ca="1"/>
        <v>1</v>
      </c>
      <c r="J15" s="42" t="str">
        <f ca="1"/>
        <v>Opex</v>
      </c>
      <c r="K15" s="42" t="str">
        <f ca="1"/>
        <v>fte</v>
      </c>
      <c r="L15" s="42" t="str">
        <f ca="1"/>
        <v>Prototype</v>
      </c>
      <c r="M15" s="42" t="str">
        <f ca="1"/>
        <v>CNC/3d print</v>
      </c>
      <c r="N15" s="42" t="str">
        <f ca="1"/>
        <v>Machinist 1</v>
      </c>
      <c r="O15" s="42">
        <f ca="1"/>
        <v>0.8</v>
      </c>
      <c r="P15" s="42">
        <f ca="1"/>
        <v>0.8</v>
      </c>
      <c r="Q15" s="42">
        <f ca="1"/>
        <v>0.84800000000000009</v>
      </c>
      <c r="R15" s="42">
        <f ca="1"/>
        <v>0.96</v>
      </c>
      <c r="S15" s="42">
        <f ca="1"/>
        <v>0.76</v>
      </c>
      <c r="T15" s="43">
        <f ca="1">IFERROR(IF($G15="","",_xlfn.XLOOKUP($N15,resources[Resource],resources[estPerUnit],""))*$O15,"")</f>
        <v>44000</v>
      </c>
      <c r="U15" s="43">
        <f ca="1">IFERROR(IF($G15="","",_xlfn.XLOOKUP($N15,resources[Resource],resources[estPerUnit],""))*P15,"")</f>
        <v>44000</v>
      </c>
      <c r="V15" s="43">
        <f ca="1">IFERROR(IF($G15="","",_xlfn.XLOOKUP($N15,resources[Resource],resources[estPerUnit],""))*Q15,"")</f>
        <v>46640.000000000007</v>
      </c>
      <c r="W15" s="43">
        <f ca="1">IFERROR(IF($G15="","",_xlfn.XLOOKUP($N15,resources[Resource],resources[estPerUnit],""))*R15,"")</f>
        <v>52800</v>
      </c>
      <c r="X15" s="43">
        <f ca="1">IFERROR(IF($G15="","",_xlfn.XLOOKUP($N15,resources[Resource],resources[estPerUnit],""))*S15,"")</f>
        <v>41800</v>
      </c>
    </row>
    <row r="16" spans="1:24" x14ac:dyDescent="0.5">
      <c r="G16" s="42" t="str">
        <f ca="1"/>
        <v>Hardware</v>
      </c>
      <c r="H16" s="42" t="str">
        <f ca="1"/>
        <v>On</v>
      </c>
      <c r="I16" s="42" t="b">
        <f ca="1"/>
        <v>1</v>
      </c>
      <c r="J16" s="42" t="str">
        <f ca="1"/>
        <v>Opex</v>
      </c>
      <c r="K16" s="42" t="str">
        <f ca="1"/>
        <v>fte</v>
      </c>
      <c r="L16" s="42" t="str">
        <f ca="1"/>
        <v>Prototype</v>
      </c>
      <c r="M16" s="42" t="str">
        <f ca="1"/>
        <v>Assembly</v>
      </c>
      <c r="N16" s="42" t="str">
        <f ca="1"/>
        <v>Hardware Engineer 2</v>
      </c>
      <c r="O16" s="42">
        <f ca="1"/>
        <v>0.1</v>
      </c>
      <c r="P16" s="42">
        <f ca="1"/>
        <v>0.1</v>
      </c>
      <c r="Q16" s="42">
        <f ca="1"/>
        <v>0.10600000000000001</v>
      </c>
      <c r="R16" s="42">
        <f ca="1"/>
        <v>0.12</v>
      </c>
      <c r="S16" s="42">
        <f ca="1"/>
        <v>9.5000000000000001E-2</v>
      </c>
      <c r="T16" s="43">
        <f ca="1">IFERROR(IF($G16="","",_xlfn.XLOOKUP($N16,resources[Resource],resources[estPerUnit],""))*$O16,"")</f>
        <v>11500</v>
      </c>
      <c r="U16" s="43">
        <f ca="1">IFERROR(IF($G16="","",_xlfn.XLOOKUP($N16,resources[Resource],resources[estPerUnit],""))*P16,"")</f>
        <v>11500</v>
      </c>
      <c r="V16" s="43">
        <f ca="1">IFERROR(IF($G16="","",_xlfn.XLOOKUP($N16,resources[Resource],resources[estPerUnit],""))*Q16,"")</f>
        <v>12190.000000000002</v>
      </c>
      <c r="W16" s="43">
        <f ca="1">IFERROR(IF($G16="","",_xlfn.XLOOKUP($N16,resources[Resource],resources[estPerUnit],""))*R16,"")</f>
        <v>13800</v>
      </c>
      <c r="X16" s="43">
        <f ca="1">IFERROR(IF($G16="","",_xlfn.XLOOKUP($N16,resources[Resource],resources[estPerUnit],""))*S16,"")</f>
        <v>10925</v>
      </c>
    </row>
    <row r="17" spans="7:24" x14ac:dyDescent="0.5">
      <c r="G17" s="42" t="str">
        <f ca="1"/>
        <v>Hardware</v>
      </c>
      <c r="H17" s="42" t="str">
        <f ca="1"/>
        <v>On</v>
      </c>
      <c r="I17" s="42" t="b">
        <f ca="1"/>
        <v>1</v>
      </c>
      <c r="J17" s="42" t="str">
        <f ca="1"/>
        <v>Opex</v>
      </c>
      <c r="K17" s="42" t="str">
        <f ca="1"/>
        <v>fte</v>
      </c>
      <c r="L17" s="42" t="str">
        <f ca="1"/>
        <v>Prototype</v>
      </c>
      <c r="M17" s="42" t="str">
        <f ca="1"/>
        <v>Durability/Stress</v>
      </c>
      <c r="N17" s="42" t="str">
        <f ca="1"/>
        <v>Hardware Engineer 1</v>
      </c>
      <c r="O17" s="42">
        <f ca="1"/>
        <v>0.9</v>
      </c>
      <c r="P17" s="42">
        <f ca="1"/>
        <v>0.9</v>
      </c>
      <c r="Q17" s="42">
        <f ca="1"/>
        <v>0.95400000000000007</v>
      </c>
      <c r="R17" s="42">
        <f ca="1"/>
        <v>1.08</v>
      </c>
      <c r="S17" s="42">
        <f ca="1"/>
        <v>0.85499999999999998</v>
      </c>
      <c r="T17" s="43">
        <f ca="1">IFERROR(IF($G17="","",_xlfn.XLOOKUP($N17,resources[Resource],resources[estPerUnit],""))*$O17,"")</f>
        <v>85500</v>
      </c>
      <c r="U17" s="43">
        <f ca="1">IFERROR(IF($G17="","",_xlfn.XLOOKUP($N17,resources[Resource],resources[estPerUnit],""))*P17,"")</f>
        <v>85500</v>
      </c>
      <c r="V17" s="43">
        <f ca="1">IFERROR(IF($G17="","",_xlfn.XLOOKUP($N17,resources[Resource],resources[estPerUnit],""))*Q17,"")</f>
        <v>90630</v>
      </c>
      <c r="W17" s="43">
        <f ca="1">IFERROR(IF($G17="","",_xlfn.XLOOKUP($N17,resources[Resource],resources[estPerUnit],""))*R17,"")</f>
        <v>102600</v>
      </c>
      <c r="X17" s="43">
        <f ca="1">IFERROR(IF($G17="","",_xlfn.XLOOKUP($N17,resources[Resource],resources[estPerUnit],""))*S17,"")</f>
        <v>81225</v>
      </c>
    </row>
    <row r="18" spans="7:24" x14ac:dyDescent="0.5">
      <c r="G18" s="42" t="str">
        <f ca="1"/>
        <v>Hardware</v>
      </c>
      <c r="H18" s="42" t="str">
        <f ca="1"/>
        <v>On</v>
      </c>
      <c r="I18" s="42" t="b">
        <f ca="1"/>
        <v>1</v>
      </c>
      <c r="J18" s="42" t="str">
        <f ca="1"/>
        <v>Opex</v>
      </c>
      <c r="K18" s="42" t="str">
        <f ca="1"/>
        <v>fte</v>
      </c>
      <c r="L18" s="42" t="str">
        <f ca="1"/>
        <v>Development</v>
      </c>
      <c r="M18" s="42" t="str">
        <f ca="1"/>
        <v>Factory Flow</v>
      </c>
      <c r="N18" s="42" t="str">
        <f ca="1"/>
        <v>Program Manager</v>
      </c>
      <c r="O18" s="42">
        <f ca="1"/>
        <v>0.5</v>
      </c>
      <c r="P18" s="42">
        <f ca="1"/>
        <v>0.5</v>
      </c>
      <c r="Q18" s="42">
        <f ca="1"/>
        <v>0.53</v>
      </c>
      <c r="R18" s="42">
        <f ca="1"/>
        <v>0.6</v>
      </c>
      <c r="S18" s="42">
        <f ca="1"/>
        <v>0.47499999999999998</v>
      </c>
      <c r="T18" s="43">
        <f ca="1">IFERROR(IF($G18="","",_xlfn.XLOOKUP($N18,resources[Resource],resources[estPerUnit],""))*$O18,"")</f>
        <v>70000</v>
      </c>
      <c r="U18" s="43">
        <f ca="1">IFERROR(IF($G18="","",_xlfn.XLOOKUP($N18,resources[Resource],resources[estPerUnit],""))*P18,"")</f>
        <v>70000</v>
      </c>
      <c r="V18" s="43">
        <f ca="1">IFERROR(IF($G18="","",_xlfn.XLOOKUP($N18,resources[Resource],resources[estPerUnit],""))*Q18,"")</f>
        <v>74200</v>
      </c>
      <c r="W18" s="43">
        <f ca="1">IFERROR(IF($G18="","",_xlfn.XLOOKUP($N18,resources[Resource],resources[estPerUnit],""))*R18,"")</f>
        <v>84000</v>
      </c>
      <c r="X18" s="43">
        <f ca="1">IFERROR(IF($G18="","",_xlfn.XLOOKUP($N18,resources[Resource],resources[estPerUnit],""))*S18,"")</f>
        <v>66500</v>
      </c>
    </row>
    <row r="19" spans="7:24" x14ac:dyDescent="0.5">
      <c r="G19" s="42" t="str">
        <f ca="1"/>
        <v>Hardware</v>
      </c>
      <c r="H19" s="42" t="str">
        <f ca="1"/>
        <v>On</v>
      </c>
      <c r="I19" s="42" t="b">
        <f ca="1"/>
        <v>1</v>
      </c>
      <c r="J19" s="42" t="str">
        <f ca="1"/>
        <v>Opex</v>
      </c>
      <c r="K19" s="42" t="str">
        <f ca="1"/>
        <v>fte</v>
      </c>
      <c r="L19" s="42" t="str">
        <f ca="1"/>
        <v>Development</v>
      </c>
      <c r="M19" s="42" t="str">
        <f ca="1"/>
        <v>Project Management</v>
      </c>
      <c r="N19" s="42" t="str">
        <f ca="1"/>
        <v>Project Manager</v>
      </c>
      <c r="O19" s="42">
        <f ca="1"/>
        <v>2</v>
      </c>
      <c r="P19" s="42">
        <f ca="1"/>
        <v>2</v>
      </c>
      <c r="Q19" s="42">
        <f ca="1"/>
        <v>2.12</v>
      </c>
      <c r="R19" s="42">
        <f ca="1"/>
        <v>2.4</v>
      </c>
      <c r="S19" s="42">
        <f ca="1"/>
        <v>1.9</v>
      </c>
      <c r="T19" s="43">
        <f ca="1">IFERROR(IF($G19="","",_xlfn.XLOOKUP($N19,resources[Resource],resources[estPerUnit],""))*$O19,"")</f>
        <v>220000</v>
      </c>
      <c r="U19" s="43">
        <f ca="1">IFERROR(IF($G19="","",_xlfn.XLOOKUP($N19,resources[Resource],resources[estPerUnit],""))*P19,"")</f>
        <v>220000</v>
      </c>
      <c r="V19" s="43">
        <f ca="1">IFERROR(IF($G19="","",_xlfn.XLOOKUP($N19,resources[Resource],resources[estPerUnit],""))*Q19,"")</f>
        <v>233200</v>
      </c>
      <c r="W19" s="43">
        <f ca="1">IFERROR(IF($G19="","",_xlfn.XLOOKUP($N19,resources[Resource],resources[estPerUnit],""))*R19,"")</f>
        <v>264000</v>
      </c>
      <c r="X19" s="43">
        <f ca="1">IFERROR(IF($G19="","",_xlfn.XLOOKUP($N19,resources[Resource],resources[estPerUnit],""))*S19,"")</f>
        <v>209000</v>
      </c>
    </row>
    <row r="20" spans="7:24" x14ac:dyDescent="0.5">
      <c r="G20" s="42" t="str">
        <f ca="1"/>
        <v>Hardware</v>
      </c>
      <c r="H20" s="42" t="str">
        <f ca="1"/>
        <v>On</v>
      </c>
      <c r="I20" s="42" t="b">
        <f ca="1"/>
        <v>1</v>
      </c>
      <c r="J20" s="42" t="str">
        <f ca="1"/>
        <v>Opex</v>
      </c>
      <c r="K20" s="42" t="str">
        <f ca="1"/>
        <v>fte</v>
      </c>
      <c r="L20" s="42" t="str">
        <f ca="1"/>
        <v>Development</v>
      </c>
      <c r="M20" s="42" t="str">
        <f ca="1"/>
        <v>Supply Chain</v>
      </c>
      <c r="N20" s="42" t="str">
        <f ca="1"/>
        <v>Logistics Analyst</v>
      </c>
      <c r="O20" s="42">
        <f ca="1"/>
        <v>0.1</v>
      </c>
      <c r="P20" s="42">
        <f ca="1"/>
        <v>0.1</v>
      </c>
      <c r="Q20" s="42">
        <f ca="1"/>
        <v>0.10600000000000001</v>
      </c>
      <c r="R20" s="42">
        <f ca="1"/>
        <v>0.12</v>
      </c>
      <c r="S20" s="42">
        <f ca="1"/>
        <v>9.5000000000000001E-2</v>
      </c>
      <c r="T20" s="43">
        <f ca="1">IFERROR(IF($G20="","",_xlfn.XLOOKUP($N20,resources[Resource],resources[estPerUnit],""))*$O20,"")</f>
        <v>7500</v>
      </c>
      <c r="U20" s="43">
        <f ca="1">IFERROR(IF($G20="","",_xlfn.XLOOKUP($N20,resources[Resource],resources[estPerUnit],""))*P20,"")</f>
        <v>7500</v>
      </c>
      <c r="V20" s="43">
        <f ca="1">IFERROR(IF($G20="","",_xlfn.XLOOKUP($N20,resources[Resource],resources[estPerUnit],""))*Q20,"")</f>
        <v>7950.0000000000009</v>
      </c>
      <c r="W20" s="43">
        <f ca="1">IFERROR(IF($G20="","",_xlfn.XLOOKUP($N20,resources[Resource],resources[estPerUnit],""))*R20,"")</f>
        <v>9000</v>
      </c>
      <c r="X20" s="43">
        <f ca="1">IFERROR(IF($G20="","",_xlfn.XLOOKUP($N20,resources[Resource],resources[estPerUnit],""))*S20,"")</f>
        <v>7125</v>
      </c>
    </row>
    <row r="21" spans="7:24" x14ac:dyDescent="0.5">
      <c r="G21" s="42" t="str">
        <f ca="1"/>
        <v>Hardware</v>
      </c>
      <c r="H21" s="42" t="str">
        <f ca="1"/>
        <v>On</v>
      </c>
      <c r="I21" s="42" t="b">
        <f ca="1"/>
        <v>1</v>
      </c>
      <c r="J21" s="42" t="str">
        <f ca="1"/>
        <v>Opex</v>
      </c>
      <c r="K21" s="42" t="str">
        <f ca="1"/>
        <v>fte</v>
      </c>
      <c r="L21" s="42" t="str">
        <f ca="1"/>
        <v>Development</v>
      </c>
      <c r="M21" s="42" t="str">
        <f ca="1"/>
        <v>Supply Chain</v>
      </c>
      <c r="N21" s="42" t="str">
        <f ca="1"/>
        <v>Contract Analyst</v>
      </c>
      <c r="O21" s="42">
        <f ca="1"/>
        <v>0.3</v>
      </c>
      <c r="P21" s="42">
        <f ca="1"/>
        <v>0.3</v>
      </c>
      <c r="Q21" s="42">
        <f ca="1"/>
        <v>0.318</v>
      </c>
      <c r="R21" s="42">
        <f ca="1"/>
        <v>0.36</v>
      </c>
      <c r="S21" s="42">
        <f ca="1"/>
        <v>0.28499999999999998</v>
      </c>
      <c r="T21" s="43">
        <f ca="1">IFERROR(IF($G21="","",_xlfn.XLOOKUP($N21,resources[Resource],resources[estPerUnit],""))*$O21,"")</f>
        <v>25500</v>
      </c>
      <c r="U21" s="43">
        <f ca="1">IFERROR(IF($G21="","",_xlfn.XLOOKUP($N21,resources[Resource],resources[estPerUnit],""))*P21,"")</f>
        <v>25500</v>
      </c>
      <c r="V21" s="43">
        <f ca="1">IFERROR(IF($G21="","",_xlfn.XLOOKUP($N21,resources[Resource],resources[estPerUnit],""))*Q21,"")</f>
        <v>27030</v>
      </c>
      <c r="W21" s="43">
        <f ca="1">IFERROR(IF($G21="","",_xlfn.XLOOKUP($N21,resources[Resource],resources[estPerUnit],""))*R21,"")</f>
        <v>30600</v>
      </c>
      <c r="X21" s="43">
        <f ca="1">IFERROR(IF($G21="","",_xlfn.XLOOKUP($N21,resources[Resource],resources[estPerUnit],""))*S21,"")</f>
        <v>24224.999999999996</v>
      </c>
    </row>
    <row r="22" spans="7:24" x14ac:dyDescent="0.5">
      <c r="G22" s="42" t="str">
        <f ca="1"/>
        <v>Hardware</v>
      </c>
      <c r="H22" s="42" t="str">
        <f ca="1"/>
        <v>On</v>
      </c>
      <c r="I22" s="42" t="b">
        <f ca="1"/>
        <v>1</v>
      </c>
      <c r="J22" s="42" t="str">
        <f ca="1"/>
        <v>Opex</v>
      </c>
      <c r="K22" s="42" t="str">
        <f ca="1"/>
        <v>fte</v>
      </c>
      <c r="L22" s="42" t="str">
        <f ca="1"/>
        <v>Testing</v>
      </c>
      <c r="M22" s="42" t="str">
        <f ca="1"/>
        <v>Pilot Run</v>
      </c>
      <c r="N22" s="42" t="str">
        <f ca="1"/>
        <v>Hardware Engineer 2</v>
      </c>
      <c r="O22" s="42">
        <f ca="1"/>
        <v>0.1</v>
      </c>
      <c r="P22" s="42">
        <f ca="1"/>
        <v>0.1</v>
      </c>
      <c r="Q22" s="42">
        <f ca="1"/>
        <v>0.10600000000000001</v>
      </c>
      <c r="R22" s="42">
        <f ca="1"/>
        <v>0.12</v>
      </c>
      <c r="S22" s="42">
        <f ca="1"/>
        <v>9.5000000000000001E-2</v>
      </c>
      <c r="T22" s="43">
        <f ca="1">IFERROR(IF($G22="","",_xlfn.XLOOKUP($N22,resources[Resource],resources[estPerUnit],""))*$O22,"")</f>
        <v>11500</v>
      </c>
      <c r="U22" s="43">
        <f ca="1">IFERROR(IF($G22="","",_xlfn.XLOOKUP($N22,resources[Resource],resources[estPerUnit],""))*P22,"")</f>
        <v>11500</v>
      </c>
      <c r="V22" s="43">
        <f ca="1">IFERROR(IF($G22="","",_xlfn.XLOOKUP($N22,resources[Resource],resources[estPerUnit],""))*Q22,"")</f>
        <v>12190.000000000002</v>
      </c>
      <c r="W22" s="43">
        <f ca="1">IFERROR(IF($G22="","",_xlfn.XLOOKUP($N22,resources[Resource],resources[estPerUnit],""))*R22,"")</f>
        <v>13800</v>
      </c>
      <c r="X22" s="43">
        <f ca="1">IFERROR(IF($G22="","",_xlfn.XLOOKUP($N22,resources[Resource],resources[estPerUnit],""))*S22,"")</f>
        <v>10925</v>
      </c>
    </row>
    <row r="23" spans="7:24" x14ac:dyDescent="0.5">
      <c r="G23" s="42" t="str">
        <f ca="1"/>
        <v>Hardware</v>
      </c>
      <c r="H23" s="42" t="str">
        <f ca="1"/>
        <v>On</v>
      </c>
      <c r="I23" s="42" t="b">
        <f ca="1"/>
        <v>1</v>
      </c>
      <c r="J23" s="42" t="str">
        <f ca="1"/>
        <v>Opex</v>
      </c>
      <c r="K23" s="42" t="str">
        <f ca="1"/>
        <v>fte</v>
      </c>
      <c r="L23" s="42" t="str">
        <f ca="1"/>
        <v>Testing</v>
      </c>
      <c r="M23" s="42" t="str">
        <f ca="1"/>
        <v>Integration Testing</v>
      </c>
      <c r="N23" s="42" t="str">
        <f ca="1"/>
        <v>Software Engineer 2</v>
      </c>
      <c r="O23" s="42">
        <f ca="1"/>
        <v>0.5</v>
      </c>
      <c r="P23" s="42">
        <f ca="1"/>
        <v>0.5</v>
      </c>
      <c r="Q23" s="42">
        <f ca="1"/>
        <v>0.53</v>
      </c>
      <c r="R23" s="42">
        <f ca="1"/>
        <v>0.6</v>
      </c>
      <c r="S23" s="42">
        <f ca="1"/>
        <v>0.47499999999999998</v>
      </c>
      <c r="T23" s="43">
        <f ca="1">IFERROR(IF($G23="","",_xlfn.XLOOKUP($N23,resources[Resource],resources[estPerUnit],""))*$O23,"")</f>
        <v>65000</v>
      </c>
      <c r="U23" s="43">
        <f ca="1">IFERROR(IF($G23="","",_xlfn.XLOOKUP($N23,resources[Resource],resources[estPerUnit],""))*P23,"")</f>
        <v>65000</v>
      </c>
      <c r="V23" s="43">
        <f ca="1">IFERROR(IF($G23="","",_xlfn.XLOOKUP($N23,resources[Resource],resources[estPerUnit],""))*Q23,"")</f>
        <v>68900</v>
      </c>
      <c r="W23" s="43">
        <f ca="1">IFERROR(IF($G23="","",_xlfn.XLOOKUP($N23,resources[Resource],resources[estPerUnit],""))*R23,"")</f>
        <v>78000</v>
      </c>
      <c r="X23" s="43">
        <f ca="1">IFERROR(IF($G23="","",_xlfn.XLOOKUP($N23,resources[Resource],resources[estPerUnit],""))*S23,"")</f>
        <v>61750</v>
      </c>
    </row>
    <row r="24" spans="7:24" x14ac:dyDescent="0.5">
      <c r="G24" s="42" t="str">
        <f ca="1"/>
        <v>Hardware</v>
      </c>
      <c r="H24" s="42" t="str">
        <f ca="1"/>
        <v>On</v>
      </c>
      <c r="I24" s="42" t="b">
        <f ca="1"/>
        <v>1</v>
      </c>
      <c r="J24" s="42" t="str">
        <f ca="1"/>
        <v>Opex</v>
      </c>
      <c r="K24" s="42" t="str">
        <f ca="1"/>
        <v>fte</v>
      </c>
      <c r="L24" s="42" t="str">
        <f ca="1"/>
        <v>Testing</v>
      </c>
      <c r="M24" s="42" t="str">
        <f ca="1"/>
        <v>Integration Testing</v>
      </c>
      <c r="N24" s="42" t="str">
        <f ca="1"/>
        <v>Hardware Engineer 2</v>
      </c>
      <c r="O24" s="42">
        <f ca="1"/>
        <v>0.5</v>
      </c>
      <c r="P24" s="42">
        <f ca="1"/>
        <v>0.5</v>
      </c>
      <c r="Q24" s="42">
        <f ca="1"/>
        <v>0.53</v>
      </c>
      <c r="R24" s="42">
        <f ca="1"/>
        <v>0.6</v>
      </c>
      <c r="S24" s="42">
        <f ca="1"/>
        <v>0.47499999999999998</v>
      </c>
      <c r="T24" s="43">
        <f ca="1">IFERROR(IF($G24="","",_xlfn.XLOOKUP($N24,resources[Resource],resources[estPerUnit],""))*$O24,"")</f>
        <v>57500</v>
      </c>
      <c r="U24" s="43">
        <f ca="1">IFERROR(IF($G24="","",_xlfn.XLOOKUP($N24,resources[Resource],resources[estPerUnit],""))*P24,"")</f>
        <v>57500</v>
      </c>
      <c r="V24" s="43">
        <f ca="1">IFERROR(IF($G24="","",_xlfn.XLOOKUP($N24,resources[Resource],resources[estPerUnit],""))*Q24,"")</f>
        <v>60950</v>
      </c>
      <c r="W24" s="43">
        <f ca="1">IFERROR(IF($G24="","",_xlfn.XLOOKUP($N24,resources[Resource],resources[estPerUnit],""))*R24,"")</f>
        <v>69000</v>
      </c>
      <c r="X24" s="43">
        <f ca="1">IFERROR(IF($G24="","",_xlfn.XLOOKUP($N24,resources[Resource],resources[estPerUnit],""))*S24,"")</f>
        <v>54625</v>
      </c>
    </row>
    <row r="25" spans="7:24" x14ac:dyDescent="0.5">
      <c r="G25" s="42" t="str">
        <f ca="1"/>
        <v>Hardware</v>
      </c>
      <c r="H25" s="42" t="str">
        <f ca="1"/>
        <v>On</v>
      </c>
      <c r="I25" s="42" t="b">
        <f ca="1"/>
        <v>1</v>
      </c>
      <c r="J25" s="42" t="str">
        <f ca="1"/>
        <v>Opex</v>
      </c>
      <c r="K25" s="42" t="str">
        <f ca="1"/>
        <v>fte</v>
      </c>
      <c r="L25" s="42" t="str">
        <f ca="1"/>
        <v>Testing</v>
      </c>
      <c r="M25" s="42" t="str">
        <f ca="1"/>
        <v>Pilot Run</v>
      </c>
      <c r="N25" s="42" t="str">
        <f ca="1"/>
        <v>Hardware Engineer 1</v>
      </c>
      <c r="O25" s="42">
        <f ca="1"/>
        <v>1</v>
      </c>
      <c r="P25" s="42">
        <f ca="1"/>
        <v>1</v>
      </c>
      <c r="Q25" s="42">
        <f ca="1"/>
        <v>1.06</v>
      </c>
      <c r="R25" s="42">
        <f ca="1"/>
        <v>1.2</v>
      </c>
      <c r="S25" s="42">
        <f ca="1"/>
        <v>0.95</v>
      </c>
      <c r="T25" s="43">
        <f ca="1">IFERROR(IF($G25="","",_xlfn.XLOOKUP($N25,resources[Resource],resources[estPerUnit],""))*$O25,"")</f>
        <v>95000</v>
      </c>
      <c r="U25" s="43">
        <f ca="1">IFERROR(IF($G25="","",_xlfn.XLOOKUP($N25,resources[Resource],resources[estPerUnit],""))*P25,"")</f>
        <v>95000</v>
      </c>
      <c r="V25" s="43">
        <f ca="1">IFERROR(IF($G25="","",_xlfn.XLOOKUP($N25,resources[Resource],resources[estPerUnit],""))*Q25,"")</f>
        <v>100700</v>
      </c>
      <c r="W25" s="43">
        <f ca="1">IFERROR(IF($G25="","",_xlfn.XLOOKUP($N25,resources[Resource],resources[estPerUnit],""))*R25,"")</f>
        <v>114000</v>
      </c>
      <c r="X25" s="43">
        <f ca="1">IFERROR(IF($G25="","",_xlfn.XLOOKUP($N25,resources[Resource],resources[estPerUnit],""))*S25,"")</f>
        <v>90250</v>
      </c>
    </row>
    <row r="26" spans="7:24" x14ac:dyDescent="0.5">
      <c r="G26" s="42" t="str">
        <f ca="1"/>
        <v>Hardware</v>
      </c>
      <c r="H26" s="42" t="str">
        <f ca="1"/>
        <v>On</v>
      </c>
      <c r="I26" s="42" t="b">
        <f ca="1"/>
        <v>1</v>
      </c>
      <c r="J26" s="42" t="str">
        <f ca="1"/>
        <v>Opex</v>
      </c>
      <c r="K26" s="42" t="str">
        <f ca="1"/>
        <v>fte</v>
      </c>
      <c r="L26" s="42" t="str">
        <f ca="1"/>
        <v>Testing</v>
      </c>
      <c r="M26" s="42" t="str">
        <f ca="1"/>
        <v>Durability/Stress</v>
      </c>
      <c r="N26" s="42" t="str">
        <f ca="1"/>
        <v>Hardware Engineer 1</v>
      </c>
      <c r="O26" s="42">
        <f ca="1"/>
        <v>0.2</v>
      </c>
      <c r="P26" s="42">
        <f ca="1"/>
        <v>0.2</v>
      </c>
      <c r="Q26" s="42">
        <f ca="1"/>
        <v>0.21200000000000002</v>
      </c>
      <c r="R26" s="42">
        <f ca="1"/>
        <v>0.24</v>
      </c>
      <c r="S26" s="42">
        <f ca="1"/>
        <v>0.19</v>
      </c>
      <c r="T26" s="43">
        <f ca="1">IFERROR(IF($G26="","",_xlfn.XLOOKUP($N26,resources[Resource],resources[estPerUnit],""))*$O26,"")</f>
        <v>19000</v>
      </c>
      <c r="U26" s="43">
        <f ca="1">IFERROR(IF($G26="","",_xlfn.XLOOKUP($N26,resources[Resource],resources[estPerUnit],""))*P26,"")</f>
        <v>19000</v>
      </c>
      <c r="V26" s="43">
        <f ca="1">IFERROR(IF($G26="","",_xlfn.XLOOKUP($N26,resources[Resource],resources[estPerUnit],""))*Q26,"")</f>
        <v>20140.000000000004</v>
      </c>
      <c r="W26" s="43">
        <f ca="1">IFERROR(IF($G26="","",_xlfn.XLOOKUP($N26,resources[Resource],resources[estPerUnit],""))*R26,"")</f>
        <v>22800</v>
      </c>
      <c r="X26" s="43">
        <f ca="1">IFERROR(IF($G26="","",_xlfn.XLOOKUP($N26,resources[Resource],resources[estPerUnit],""))*S26,"")</f>
        <v>18050</v>
      </c>
    </row>
    <row r="27" spans="7:24" x14ac:dyDescent="0.5">
      <c r="G27" s="42" t="str">
        <f ca="1"/>
        <v>Hardware</v>
      </c>
      <c r="H27" s="42" t="str">
        <f ca="1"/>
        <v>On</v>
      </c>
      <c r="I27" s="42" t="b">
        <f ca="1"/>
        <v>1</v>
      </c>
      <c r="J27" s="42" t="str">
        <f ca="1"/>
        <v>Opex</v>
      </c>
      <c r="K27" s="42" t="str">
        <f ca="1"/>
        <v>fte</v>
      </c>
      <c r="L27" s="42" t="str">
        <f ca="1"/>
        <v>Operations</v>
      </c>
      <c r="M27" s="42" t="str">
        <f ca="1"/>
        <v>Program Management</v>
      </c>
      <c r="N27" s="42" t="str">
        <f ca="1"/>
        <v>Program Manager</v>
      </c>
      <c r="O27" s="42">
        <f ca="1"/>
        <v>0.5</v>
      </c>
      <c r="P27" s="42">
        <f ca="1"/>
        <v>0.5</v>
      </c>
      <c r="Q27" s="42">
        <f ca="1"/>
        <v>0.53</v>
      </c>
      <c r="R27" s="42">
        <f ca="1"/>
        <v>0.6</v>
      </c>
      <c r="S27" s="42">
        <f ca="1"/>
        <v>0.47499999999999998</v>
      </c>
      <c r="T27" s="43">
        <f ca="1">IFERROR(IF($G27="","",_xlfn.XLOOKUP($N27,resources[Resource],resources[estPerUnit],""))*$O27,"")</f>
        <v>70000</v>
      </c>
      <c r="U27" s="43">
        <f ca="1">IFERROR(IF($G27="","",_xlfn.XLOOKUP($N27,resources[Resource],resources[estPerUnit],""))*P27,"")</f>
        <v>70000</v>
      </c>
      <c r="V27" s="43">
        <f ca="1">IFERROR(IF($G27="","",_xlfn.XLOOKUP($N27,resources[Resource],resources[estPerUnit],""))*Q27,"")</f>
        <v>74200</v>
      </c>
      <c r="W27" s="43">
        <f ca="1">IFERROR(IF($G27="","",_xlfn.XLOOKUP($N27,resources[Resource],resources[estPerUnit],""))*R27,"")</f>
        <v>84000</v>
      </c>
      <c r="X27" s="43">
        <f ca="1">IFERROR(IF($G27="","",_xlfn.XLOOKUP($N27,resources[Resource],resources[estPerUnit],""))*S27,"")</f>
        <v>66500</v>
      </c>
    </row>
    <row r="28" spans="7:24" x14ac:dyDescent="0.5">
      <c r="G28" s="42" t="str">
        <f ca="1"/>
        <v>Hardware</v>
      </c>
      <c r="H28" s="42" t="str">
        <f ca="1"/>
        <v>On</v>
      </c>
      <c r="I28" s="42" t="b">
        <f ca="1"/>
        <v>1</v>
      </c>
      <c r="J28" s="42" t="str">
        <f ca="1"/>
        <v>Opex</v>
      </c>
      <c r="K28" s="42" t="str">
        <f ca="1"/>
        <v>fte</v>
      </c>
      <c r="L28" s="42" t="str">
        <f ca="1"/>
        <v>Operations</v>
      </c>
      <c r="M28" s="42" t="str">
        <f ca="1"/>
        <v>Project Management</v>
      </c>
      <c r="N28" s="42" t="str">
        <f ca="1"/>
        <v>Project Manager</v>
      </c>
      <c r="O28" s="42">
        <f ca="1"/>
        <v>2</v>
      </c>
      <c r="P28" s="42">
        <f ca="1"/>
        <v>2</v>
      </c>
      <c r="Q28" s="42">
        <f ca="1"/>
        <v>2.12</v>
      </c>
      <c r="R28" s="42">
        <f ca="1"/>
        <v>2.4</v>
      </c>
      <c r="S28" s="42">
        <f ca="1"/>
        <v>1.9</v>
      </c>
      <c r="T28" s="43">
        <f ca="1">IFERROR(IF($G28="","",_xlfn.XLOOKUP($N28,resources[Resource],resources[estPerUnit],""))*$O28,"")</f>
        <v>220000</v>
      </c>
      <c r="U28" s="43">
        <f ca="1">IFERROR(IF($G28="","",_xlfn.XLOOKUP($N28,resources[Resource],resources[estPerUnit],""))*P28,"")</f>
        <v>220000</v>
      </c>
      <c r="V28" s="43">
        <f ca="1">IFERROR(IF($G28="","",_xlfn.XLOOKUP($N28,resources[Resource],resources[estPerUnit],""))*Q28,"")</f>
        <v>233200</v>
      </c>
      <c r="W28" s="43">
        <f ca="1">IFERROR(IF($G28="","",_xlfn.XLOOKUP($N28,resources[Resource],resources[estPerUnit],""))*R28,"")</f>
        <v>264000</v>
      </c>
      <c r="X28" s="43">
        <f ca="1">IFERROR(IF($G28="","",_xlfn.XLOOKUP($N28,resources[Resource],resources[estPerUnit],""))*S28,"")</f>
        <v>209000</v>
      </c>
    </row>
    <row r="29" spans="7:24" x14ac:dyDescent="0.5">
      <c r="G29" s="42" t="str">
        <f ca="1"/>
        <v>Hardware</v>
      </c>
      <c r="H29" s="42" t="str">
        <f ca="1"/>
        <v>On</v>
      </c>
      <c r="I29" s="42" t="b">
        <f ca="1"/>
        <v>1</v>
      </c>
      <c r="J29" s="42" t="str">
        <f ca="1"/>
        <v>Capex</v>
      </c>
      <c r="K29" s="42" t="str">
        <f ca="1"/>
        <v>capital equipment</v>
      </c>
      <c r="L29" s="42" t="str">
        <f ca="1"/>
        <v>Operations</v>
      </c>
      <c r="M29" s="42" t="str">
        <f ca="1"/>
        <v>Lab Equipment</v>
      </c>
      <c r="N29" s="42" t="str">
        <f ca="1"/>
        <v>Equipment Procurement</v>
      </c>
      <c r="O29" s="42">
        <f ca="1"/>
        <v>150000</v>
      </c>
      <c r="P29" s="42">
        <f ca="1"/>
        <v>150000</v>
      </c>
      <c r="Q29" s="42">
        <f ca="1"/>
        <v>159000</v>
      </c>
      <c r="R29" s="42">
        <f ca="1"/>
        <v>180000</v>
      </c>
      <c r="S29" s="42">
        <f ca="1"/>
        <v>142500</v>
      </c>
      <c r="T29" s="43">
        <f ca="1">IFERROR(IF($G29="","",_xlfn.XLOOKUP($N29,resources[Resource],resources[estPerUnit],""))*$O29,"")</f>
        <v>150000</v>
      </c>
      <c r="U29" s="43">
        <f ca="1">IFERROR(IF($G29="","",_xlfn.XLOOKUP($N29,resources[Resource],resources[estPerUnit],""))*P29,"")</f>
        <v>150000</v>
      </c>
      <c r="V29" s="43">
        <f ca="1">IFERROR(IF($G29="","",_xlfn.XLOOKUP($N29,resources[Resource],resources[estPerUnit],""))*Q29,"")</f>
        <v>159000</v>
      </c>
      <c r="W29" s="43">
        <f ca="1">IFERROR(IF($G29="","",_xlfn.XLOOKUP($N29,resources[Resource],resources[estPerUnit],""))*R29,"")</f>
        <v>180000</v>
      </c>
      <c r="X29" s="43">
        <f ca="1">IFERROR(IF($G29="","",_xlfn.XLOOKUP($N29,resources[Resource],resources[estPerUnit],""))*S29,"")</f>
        <v>142500</v>
      </c>
    </row>
    <row r="30" spans="7:24" x14ac:dyDescent="0.5">
      <c r="G30" s="42" t="str">
        <f ca="1"/>
        <v>Hardware</v>
      </c>
      <c r="H30" s="42" t="str">
        <f ca="1"/>
        <v>On</v>
      </c>
      <c r="I30" s="42" t="b">
        <f ca="1"/>
        <v>1</v>
      </c>
      <c r="J30" s="42" t="str">
        <f ca="1"/>
        <v>Opex</v>
      </c>
      <c r="K30" s="42" t="str">
        <f ca="1"/>
        <v>services</v>
      </c>
      <c r="L30" s="42" t="str">
        <f ca="1"/>
        <v>Operations</v>
      </c>
      <c r="M30" s="42" t="str">
        <f ca="1"/>
        <v>Lab Equipment</v>
      </c>
      <c r="N30" s="42" t="str">
        <f ca="1"/>
        <v>Equipment Leasing</v>
      </c>
      <c r="O30" s="42">
        <f ca="1"/>
        <v>25000</v>
      </c>
      <c r="P30" s="42">
        <f ca="1"/>
        <v>25000</v>
      </c>
      <c r="Q30" s="42">
        <f ca="1"/>
        <v>26500</v>
      </c>
      <c r="R30" s="42">
        <f ca="1"/>
        <v>30000</v>
      </c>
      <c r="S30" s="42">
        <f ca="1"/>
        <v>23750</v>
      </c>
      <c r="T30" s="43">
        <f ca="1">IFERROR(IF($G30="","",_xlfn.XLOOKUP($N30,resources[Resource],resources[estPerUnit],""))*$O30,"")</f>
        <v>25000</v>
      </c>
      <c r="U30" s="43">
        <f ca="1">IFERROR(IF($G30="","",_xlfn.XLOOKUP($N30,resources[Resource],resources[estPerUnit],""))*P30,"")</f>
        <v>25000</v>
      </c>
      <c r="V30" s="43">
        <f ca="1">IFERROR(IF($G30="","",_xlfn.XLOOKUP($N30,resources[Resource],resources[estPerUnit],""))*Q30,"")</f>
        <v>26500</v>
      </c>
      <c r="W30" s="43">
        <f ca="1">IFERROR(IF($G30="","",_xlfn.XLOOKUP($N30,resources[Resource],resources[estPerUnit],""))*R30,"")</f>
        <v>30000</v>
      </c>
      <c r="X30" s="43">
        <f ca="1">IFERROR(IF($G30="","",_xlfn.XLOOKUP($N30,resources[Resource],resources[estPerUnit],""))*S30,"")</f>
        <v>23750</v>
      </c>
    </row>
    <row r="31" spans="7:24" x14ac:dyDescent="0.5">
      <c r="G31" s="42" t="str">
        <f ca="1"/>
        <v>pillar</v>
      </c>
      <c r="H31" s="42" t="str">
        <f ca="1"/>
        <v>phase</v>
      </c>
      <c r="I31" s="42" t="str">
        <f ca="1"/>
        <v>defined</v>
      </c>
      <c r="J31" s="42" t="str">
        <f ca="1"/>
        <v>expType</v>
      </c>
      <c r="K31" s="42" t="str">
        <f ca="1"/>
        <v>resType</v>
      </c>
      <c r="L31" s="42" t="str">
        <f ca="1"/>
        <v>Task</v>
      </c>
      <c r="M31" s="42" t="str">
        <f ca="1"/>
        <v>Subtask</v>
      </c>
      <c r="N31" s="42" t="str">
        <f ca="1"/>
        <v>Resource</v>
      </c>
      <c r="O31" s="42" t="str">
        <f ca="1"/>
        <v>qty</v>
      </c>
      <c r="P31" s="42" t="str">
        <f ca="1"/>
        <v>Establish</v>
      </c>
      <c r="Q31" s="42" t="str">
        <f ca="1"/>
        <v>Evolve</v>
      </c>
      <c r="R31" s="42" t="str">
        <f ca="1"/>
        <v>Grow</v>
      </c>
      <c r="S31" s="42" t="str">
        <f ca="1"/>
        <v>Mature</v>
      </c>
      <c r="T31" s="43" t="str">
        <f ca="1">IFERROR(IF($G31="","",_xlfn.XLOOKUP($N31,resources[Resource],resources[estPerUnit],""))*$O31,"")</f>
        <v/>
      </c>
      <c r="U31" s="43" t="str">
        <f ca="1">IFERROR(IF($G31="","",_xlfn.XLOOKUP($N31,resources[Resource],resources[estPerUnit],""))*P31,"")</f>
        <v/>
      </c>
      <c r="V31" s="43" t="str">
        <f ca="1">IFERROR(IF($G31="","",_xlfn.XLOOKUP($N31,resources[Resource],resources[estPerUnit],""))*Q31,"")</f>
        <v/>
      </c>
      <c r="W31" s="43" t="str">
        <f ca="1">IFERROR(IF($G31="","",_xlfn.XLOOKUP($N31,resources[Resource],resources[estPerUnit],""))*R31,"")</f>
        <v/>
      </c>
      <c r="X31" s="43" t="str">
        <f ca="1">IFERROR(IF($G31="","",_xlfn.XLOOKUP($N31,resources[Resource],resources[estPerUnit],""))*S31,"")</f>
        <v/>
      </c>
    </row>
    <row r="32" spans="7:24" x14ac:dyDescent="0.5">
      <c r="G32" s="42" t="str">
        <f ca="1"/>
        <v>Software</v>
      </c>
      <c r="H32" s="42" t="str">
        <f ca="1"/>
        <v>On</v>
      </c>
      <c r="I32" s="42" t="b">
        <f ca="1"/>
        <v>1</v>
      </c>
      <c r="J32" s="42" t="str">
        <f ca="1"/>
        <v>Opex</v>
      </c>
      <c r="K32" s="42" t="str">
        <f ca="1"/>
        <v>fte</v>
      </c>
      <c r="L32" s="42" t="str">
        <f ca="1"/>
        <v>Ideation</v>
      </c>
      <c r="M32" s="42" t="str">
        <f ca="1"/>
        <v>Product Experience</v>
      </c>
      <c r="N32" s="42" t="str">
        <f ca="1"/>
        <v>Product Manager</v>
      </c>
      <c r="O32" s="42">
        <f ca="1"/>
        <v>0.75</v>
      </c>
      <c r="P32" s="42">
        <f ca="1"/>
        <v>0.75</v>
      </c>
      <c r="Q32" s="42">
        <f ca="1"/>
        <v>0.79500000000000004</v>
      </c>
      <c r="R32" s="42">
        <f ca="1"/>
        <v>0.89999999999999991</v>
      </c>
      <c r="S32" s="42">
        <f ca="1"/>
        <v>0.71249999999999991</v>
      </c>
      <c r="T32" s="43">
        <f ca="1">IFERROR(IF($G32="","",_xlfn.XLOOKUP($N32,resources[Resource],resources[estPerUnit],""))*$O32,"")</f>
        <v>112500</v>
      </c>
      <c r="U32" s="43">
        <f ca="1">IFERROR(IF($G32="","",_xlfn.XLOOKUP($N32,resources[Resource],resources[estPerUnit],""))*P32,"")</f>
        <v>112500</v>
      </c>
      <c r="V32" s="43">
        <f ca="1">IFERROR(IF($G32="","",_xlfn.XLOOKUP($N32,resources[Resource],resources[estPerUnit],""))*Q32,"")</f>
        <v>119250</v>
      </c>
      <c r="W32" s="43">
        <f ca="1">IFERROR(IF($G32="","",_xlfn.XLOOKUP($N32,resources[Resource],resources[estPerUnit],""))*R32,"")</f>
        <v>135000</v>
      </c>
      <c r="X32" s="43">
        <f ca="1">IFERROR(IF($G32="","",_xlfn.XLOOKUP($N32,resources[Resource],resources[estPerUnit],""))*S32,"")</f>
        <v>106874.99999999999</v>
      </c>
    </row>
    <row r="33" spans="7:24" x14ac:dyDescent="0.5">
      <c r="G33" s="42" t="str">
        <f ca="1"/>
        <v>Software</v>
      </c>
      <c r="H33" s="42" t="str">
        <f ca="1"/>
        <v>On</v>
      </c>
      <c r="I33" s="42" t="b">
        <f ca="1"/>
        <v>1</v>
      </c>
      <c r="J33" s="42" t="str">
        <f ca="1"/>
        <v>Opex</v>
      </c>
      <c r="K33" s="42" t="str">
        <f ca="1"/>
        <v>fte</v>
      </c>
      <c r="L33" s="42" t="str">
        <f ca="1"/>
        <v>Ideation</v>
      </c>
      <c r="M33" s="42" t="str">
        <f ca="1"/>
        <v>Feasibility</v>
      </c>
      <c r="N33" s="42" t="str">
        <f ca="1"/>
        <v>Marketer</v>
      </c>
      <c r="O33" s="42">
        <f ca="1"/>
        <v>0.3</v>
      </c>
      <c r="P33" s="42">
        <f ca="1"/>
        <v>0.3</v>
      </c>
      <c r="Q33" s="42">
        <f ca="1"/>
        <v>0.318</v>
      </c>
      <c r="R33" s="42">
        <f ca="1"/>
        <v>0.36</v>
      </c>
      <c r="S33" s="42">
        <f ca="1"/>
        <v>0.28499999999999998</v>
      </c>
      <c r="T33" s="43">
        <f ca="1">IFERROR(IF($G33="","",_xlfn.XLOOKUP($N33,resources[Resource],resources[estPerUnit],""))*$O33,"")</f>
        <v>30000</v>
      </c>
      <c r="U33" s="43">
        <f ca="1">IFERROR(IF($G33="","",_xlfn.XLOOKUP($N33,resources[Resource],resources[estPerUnit],""))*P33,"")</f>
        <v>30000</v>
      </c>
      <c r="V33" s="43">
        <f ca="1">IFERROR(IF($G33="","",_xlfn.XLOOKUP($N33,resources[Resource],resources[estPerUnit],""))*Q33,"")</f>
        <v>31800</v>
      </c>
      <c r="W33" s="43">
        <f ca="1">IFERROR(IF($G33="","",_xlfn.XLOOKUP($N33,resources[Resource],resources[estPerUnit],""))*R33,"")</f>
        <v>36000</v>
      </c>
      <c r="X33" s="43">
        <f ca="1">IFERROR(IF($G33="","",_xlfn.XLOOKUP($N33,resources[Resource],resources[estPerUnit],""))*S33,"")</f>
        <v>28499.999999999996</v>
      </c>
    </row>
    <row r="34" spans="7:24" x14ac:dyDescent="0.5">
      <c r="G34" s="42" t="str">
        <f ca="1"/>
        <v>Software</v>
      </c>
      <c r="H34" s="42" t="str">
        <f ca="1"/>
        <v>On</v>
      </c>
      <c r="I34" s="42" t="b">
        <f ca="1"/>
        <v>1</v>
      </c>
      <c r="J34" s="42" t="str">
        <f ca="1"/>
        <v>Opex</v>
      </c>
      <c r="K34" s="42" t="str">
        <f ca="1"/>
        <v>fte</v>
      </c>
      <c r="L34" s="42" t="str">
        <f ca="1"/>
        <v>Ideation</v>
      </c>
      <c r="M34" s="42" t="str">
        <f ca="1"/>
        <v>Finance Support</v>
      </c>
      <c r="N34" s="42" t="str">
        <f ca="1"/>
        <v>Analyst</v>
      </c>
      <c r="O34" s="42">
        <f ca="1"/>
        <v>0.2</v>
      </c>
      <c r="P34" s="42">
        <f ca="1"/>
        <v>0.2</v>
      </c>
      <c r="Q34" s="42">
        <f ca="1"/>
        <v>0.21200000000000002</v>
      </c>
      <c r="R34" s="42">
        <f ca="1"/>
        <v>0.24</v>
      </c>
      <c r="S34" s="42">
        <f ca="1"/>
        <v>0.19</v>
      </c>
      <c r="T34" s="43">
        <f ca="1">IFERROR(IF($G34="","",_xlfn.XLOOKUP($N34,resources[Resource],resources[estPerUnit],""))*$O34,"")</f>
        <v>15000</v>
      </c>
      <c r="U34" s="43">
        <f ca="1">IFERROR(IF($G34="","",_xlfn.XLOOKUP($N34,resources[Resource],resources[estPerUnit],""))*P34,"")</f>
        <v>15000</v>
      </c>
      <c r="V34" s="43">
        <f ca="1">IFERROR(IF($G34="","",_xlfn.XLOOKUP($N34,resources[Resource],resources[estPerUnit],""))*Q34,"")</f>
        <v>15900.000000000002</v>
      </c>
      <c r="W34" s="43">
        <f ca="1">IFERROR(IF($G34="","",_xlfn.XLOOKUP($N34,resources[Resource],resources[estPerUnit],""))*R34,"")</f>
        <v>18000</v>
      </c>
      <c r="X34" s="43">
        <f ca="1">IFERROR(IF($G34="","",_xlfn.XLOOKUP($N34,resources[Resource],resources[estPerUnit],""))*S34,"")</f>
        <v>14250</v>
      </c>
    </row>
    <row r="35" spans="7:24" x14ac:dyDescent="0.5">
      <c r="G35" s="42" t="str">
        <f ca="1"/>
        <v>Software</v>
      </c>
      <c r="H35" s="42" t="str">
        <f ca="1"/>
        <v>On</v>
      </c>
      <c r="I35" s="42" t="b">
        <f ca="1"/>
        <v>1</v>
      </c>
      <c r="J35" s="42" t="str">
        <f ca="1"/>
        <v>Opex</v>
      </c>
      <c r="K35" s="42" t="str">
        <f ca="1"/>
        <v>fte</v>
      </c>
      <c r="L35" s="42" t="str">
        <f ca="1"/>
        <v>Ideation</v>
      </c>
      <c r="M35" s="42" t="str">
        <f ca="1"/>
        <v>Market Research</v>
      </c>
      <c r="N35" s="42" t="str">
        <f ca="1"/>
        <v>Analyst</v>
      </c>
      <c r="O35" s="42">
        <f ca="1"/>
        <v>0.3</v>
      </c>
      <c r="P35" s="42">
        <f ca="1"/>
        <v>0.3</v>
      </c>
      <c r="Q35" s="42">
        <f ca="1"/>
        <v>0.318</v>
      </c>
      <c r="R35" s="42">
        <f ca="1"/>
        <v>0.36</v>
      </c>
      <c r="S35" s="42">
        <f ca="1"/>
        <v>0.28499999999999998</v>
      </c>
      <c r="T35" s="43">
        <f ca="1">IFERROR(IF($G35="","",_xlfn.XLOOKUP($N35,resources[Resource],resources[estPerUnit],""))*$O35,"")</f>
        <v>22500</v>
      </c>
      <c r="U35" s="43">
        <f ca="1">IFERROR(IF($G35="","",_xlfn.XLOOKUP($N35,resources[Resource],resources[estPerUnit],""))*P35,"")</f>
        <v>22500</v>
      </c>
      <c r="V35" s="43">
        <f ca="1">IFERROR(IF($G35="","",_xlfn.XLOOKUP($N35,resources[Resource],resources[estPerUnit],""))*Q35,"")</f>
        <v>23850</v>
      </c>
      <c r="W35" s="43">
        <f ca="1">IFERROR(IF($G35="","",_xlfn.XLOOKUP($N35,resources[Resource],resources[estPerUnit],""))*R35,"")</f>
        <v>27000</v>
      </c>
      <c r="X35" s="43">
        <f ca="1">IFERROR(IF($G35="","",_xlfn.XLOOKUP($N35,resources[Resource],resources[estPerUnit],""))*S35,"")</f>
        <v>21374.999999999996</v>
      </c>
    </row>
    <row r="36" spans="7:24" x14ac:dyDescent="0.5">
      <c r="G36" s="42" t="str">
        <f ca="1"/>
        <v>Software</v>
      </c>
      <c r="H36" s="42" t="str">
        <f ca="1"/>
        <v>On</v>
      </c>
      <c r="I36" s="42" t="b">
        <f ca="1"/>
        <v>1</v>
      </c>
      <c r="J36" s="42" t="str">
        <f ca="1"/>
        <v>Opex</v>
      </c>
      <c r="K36" s="42" t="str">
        <f ca="1"/>
        <v>fte</v>
      </c>
      <c r="L36" s="42" t="str">
        <f ca="1"/>
        <v>Design</v>
      </c>
      <c r="M36" s="42" t="str">
        <f ca="1"/>
        <v>User journey</v>
      </c>
      <c r="N36" s="42" t="str">
        <f ca="1"/>
        <v>UX Designer</v>
      </c>
      <c r="O36" s="42">
        <f ca="1"/>
        <v>0.1</v>
      </c>
      <c r="P36" s="42">
        <f ca="1"/>
        <v>0.1</v>
      </c>
      <c r="Q36" s="42">
        <f ca="1"/>
        <v>0.10600000000000001</v>
      </c>
      <c r="R36" s="42">
        <f ca="1"/>
        <v>0.12</v>
      </c>
      <c r="S36" s="42">
        <f ca="1"/>
        <v>9.5000000000000001E-2</v>
      </c>
      <c r="T36" s="43">
        <f ca="1">IFERROR(IF($G36="","",_xlfn.XLOOKUP($N36,resources[Resource],resources[estPerUnit],""))*$O36,"")</f>
        <v>11000</v>
      </c>
      <c r="U36" s="43">
        <f ca="1">IFERROR(IF($G36="","",_xlfn.XLOOKUP($N36,resources[Resource],resources[estPerUnit],""))*P36,"")</f>
        <v>11000</v>
      </c>
      <c r="V36" s="43">
        <f ca="1">IFERROR(IF($G36="","",_xlfn.XLOOKUP($N36,resources[Resource],resources[estPerUnit],""))*Q36,"")</f>
        <v>11660.000000000002</v>
      </c>
      <c r="W36" s="43">
        <f ca="1">IFERROR(IF($G36="","",_xlfn.XLOOKUP($N36,resources[Resource],resources[estPerUnit],""))*R36,"")</f>
        <v>13200</v>
      </c>
      <c r="X36" s="43">
        <f ca="1">IFERROR(IF($G36="","",_xlfn.XLOOKUP($N36,resources[Resource],resources[estPerUnit],""))*S36,"")</f>
        <v>10450</v>
      </c>
    </row>
    <row r="37" spans="7:24" x14ac:dyDescent="0.5">
      <c r="G37" s="42" t="str">
        <f ca="1"/>
        <v>Software</v>
      </c>
      <c r="H37" s="42" t="str">
        <f ca="1"/>
        <v>On</v>
      </c>
      <c r="I37" s="42" t="b">
        <f ca="1"/>
        <v>1</v>
      </c>
      <c r="J37" s="42" t="str">
        <f ca="1"/>
        <v>Opex</v>
      </c>
      <c r="K37" s="42" t="str">
        <f ca="1"/>
        <v>fte</v>
      </c>
      <c r="L37" s="42" t="str">
        <f ca="1"/>
        <v>Design</v>
      </c>
      <c r="M37" s="42" t="str">
        <f ca="1"/>
        <v>API contract</v>
      </c>
      <c r="N37" s="42" t="str">
        <f ca="1"/>
        <v>Software Engineer 2</v>
      </c>
      <c r="O37" s="42">
        <f ca="1"/>
        <v>0.2</v>
      </c>
      <c r="P37" s="42">
        <f ca="1"/>
        <v>0.2</v>
      </c>
      <c r="Q37" s="42">
        <f ca="1"/>
        <v>0.21200000000000002</v>
      </c>
      <c r="R37" s="42">
        <f ca="1"/>
        <v>0.24</v>
      </c>
      <c r="S37" s="42">
        <f ca="1"/>
        <v>0.19</v>
      </c>
      <c r="T37" s="43">
        <f ca="1">IFERROR(IF($G37="","",_xlfn.XLOOKUP($N37,resources[Resource],resources[estPerUnit],""))*$O37,"")</f>
        <v>26000</v>
      </c>
      <c r="U37" s="43">
        <f ca="1">IFERROR(IF($G37="","",_xlfn.XLOOKUP($N37,resources[Resource],resources[estPerUnit],""))*P37,"")</f>
        <v>26000</v>
      </c>
      <c r="V37" s="43">
        <f ca="1">IFERROR(IF($G37="","",_xlfn.XLOOKUP($N37,resources[Resource],resources[estPerUnit],""))*Q37,"")</f>
        <v>27560.000000000004</v>
      </c>
      <c r="W37" s="43">
        <f ca="1">IFERROR(IF($G37="","",_xlfn.XLOOKUP($N37,resources[Resource],resources[estPerUnit],""))*R37,"")</f>
        <v>31200</v>
      </c>
      <c r="X37" s="43">
        <f ca="1">IFERROR(IF($G37="","",_xlfn.XLOOKUP($N37,resources[Resource],resources[estPerUnit],""))*S37,"")</f>
        <v>24700</v>
      </c>
    </row>
    <row r="38" spans="7:24" x14ac:dyDescent="0.5">
      <c r="G38" s="42" t="str">
        <f ca="1"/>
        <v>Software</v>
      </c>
      <c r="H38" s="42" t="str">
        <f ca="1"/>
        <v>On</v>
      </c>
      <c r="I38" s="42" t="b">
        <f ca="1"/>
        <v>1</v>
      </c>
      <c r="J38" s="42" t="str">
        <f ca="1"/>
        <v>Opex</v>
      </c>
      <c r="K38" s="42" t="str">
        <f ca="1"/>
        <v>fte</v>
      </c>
      <c r="L38" s="42" t="str">
        <f ca="1"/>
        <v>Design</v>
      </c>
      <c r="M38" s="42" t="str">
        <f ca="1"/>
        <v>Data model</v>
      </c>
      <c r="N38" s="42" t="str">
        <f ca="1"/>
        <v>Software Engineer 2</v>
      </c>
      <c r="O38" s="42">
        <f ca="1"/>
        <v>2</v>
      </c>
      <c r="P38" s="42">
        <f ca="1"/>
        <v>2</v>
      </c>
      <c r="Q38" s="42">
        <f ca="1"/>
        <v>2.12</v>
      </c>
      <c r="R38" s="42">
        <f ca="1"/>
        <v>2.4</v>
      </c>
      <c r="S38" s="42">
        <f ca="1"/>
        <v>1.9</v>
      </c>
      <c r="T38" s="43">
        <f ca="1">IFERROR(IF($G38="","",_xlfn.XLOOKUP($N38,resources[Resource],resources[estPerUnit],""))*$O38,"")</f>
        <v>260000</v>
      </c>
      <c r="U38" s="43">
        <f ca="1">IFERROR(IF($G38="","",_xlfn.XLOOKUP($N38,resources[Resource],resources[estPerUnit],""))*P38,"")</f>
        <v>260000</v>
      </c>
      <c r="V38" s="43">
        <f ca="1">IFERROR(IF($G38="","",_xlfn.XLOOKUP($N38,resources[Resource],resources[estPerUnit],""))*Q38,"")</f>
        <v>275600</v>
      </c>
      <c r="W38" s="43">
        <f ca="1">IFERROR(IF($G38="","",_xlfn.XLOOKUP($N38,resources[Resource],resources[estPerUnit],""))*R38,"")</f>
        <v>312000</v>
      </c>
      <c r="X38" s="43">
        <f ca="1">IFERROR(IF($G38="","",_xlfn.XLOOKUP($N38,resources[Resource],resources[estPerUnit],""))*S38,"")</f>
        <v>247000</v>
      </c>
    </row>
    <row r="39" spans="7:24" x14ac:dyDescent="0.5">
      <c r="G39" s="42" t="str">
        <f ca="1"/>
        <v>Software</v>
      </c>
      <c r="H39" s="42" t="str">
        <f ca="1"/>
        <v>On</v>
      </c>
      <c r="I39" s="42" t="b">
        <f ca="1"/>
        <v>1</v>
      </c>
      <c r="J39" s="42" t="str">
        <f ca="1"/>
        <v>Opex</v>
      </c>
      <c r="K39" s="42" t="str">
        <f ca="1"/>
        <v>fte</v>
      </c>
      <c r="L39" s="42" t="str">
        <f ca="1"/>
        <v>Prototype</v>
      </c>
      <c r="M39" s="42" t="str">
        <f ca="1"/>
        <v>UI Simulation</v>
      </c>
      <c r="N39" s="42" t="str">
        <f ca="1"/>
        <v>UX Designer</v>
      </c>
      <c r="O39" s="42">
        <f ca="1"/>
        <v>0.5</v>
      </c>
      <c r="P39" s="42">
        <f ca="1"/>
        <v>0.5</v>
      </c>
      <c r="Q39" s="42">
        <f ca="1"/>
        <v>0.53</v>
      </c>
      <c r="R39" s="42">
        <f ca="1"/>
        <v>0.6</v>
      </c>
      <c r="S39" s="42">
        <f ca="1"/>
        <v>0.47499999999999998</v>
      </c>
      <c r="T39" s="43">
        <f ca="1">IFERROR(IF($G39="","",_xlfn.XLOOKUP($N39,resources[Resource],resources[estPerUnit],""))*$O39,"")</f>
        <v>55000</v>
      </c>
      <c r="U39" s="43">
        <f ca="1">IFERROR(IF($G39="","",_xlfn.XLOOKUP($N39,resources[Resource],resources[estPerUnit],""))*P39,"")</f>
        <v>55000</v>
      </c>
      <c r="V39" s="43">
        <f ca="1">IFERROR(IF($G39="","",_xlfn.XLOOKUP($N39,resources[Resource],resources[estPerUnit],""))*Q39,"")</f>
        <v>58300</v>
      </c>
      <c r="W39" s="43">
        <f ca="1">IFERROR(IF($G39="","",_xlfn.XLOOKUP($N39,resources[Resource],resources[estPerUnit],""))*R39,"")</f>
        <v>66000</v>
      </c>
      <c r="X39" s="43">
        <f ca="1">IFERROR(IF($G39="","",_xlfn.XLOOKUP($N39,resources[Resource],resources[estPerUnit],""))*S39,"")</f>
        <v>52250</v>
      </c>
    </row>
    <row r="40" spans="7:24" x14ac:dyDescent="0.5">
      <c r="G40" s="42" t="str">
        <f ca="1"/>
        <v>Software</v>
      </c>
      <c r="H40" s="42" t="str">
        <f ca="1"/>
        <v>On</v>
      </c>
      <c r="I40" s="42" t="b">
        <f ca="1"/>
        <v>1</v>
      </c>
      <c r="J40" s="42" t="str">
        <f ca="1"/>
        <v>Opex</v>
      </c>
      <c r="K40" s="42" t="str">
        <f ca="1"/>
        <v>fte</v>
      </c>
      <c r="L40" s="42" t="str">
        <f ca="1"/>
        <v>Prototype</v>
      </c>
      <c r="M40" s="42" t="str">
        <f ca="1"/>
        <v>Data Model Mockup</v>
      </c>
      <c r="N40" s="42" t="str">
        <f ca="1"/>
        <v>Software Engineer 2</v>
      </c>
      <c r="O40" s="42">
        <f ca="1"/>
        <v>0.5</v>
      </c>
      <c r="P40" s="42">
        <f ca="1"/>
        <v>0.5</v>
      </c>
      <c r="Q40" s="42">
        <f ca="1"/>
        <v>0.53</v>
      </c>
      <c r="R40" s="42">
        <f ca="1"/>
        <v>0.6</v>
      </c>
      <c r="S40" s="42">
        <f ca="1"/>
        <v>0.47499999999999998</v>
      </c>
      <c r="T40" s="43">
        <f ca="1">IFERROR(IF($G40="","",_xlfn.XLOOKUP($N40,resources[Resource],resources[estPerUnit],""))*$O40,"")</f>
        <v>65000</v>
      </c>
      <c r="U40" s="43">
        <f ca="1">IFERROR(IF($G40="","",_xlfn.XLOOKUP($N40,resources[Resource],resources[estPerUnit],""))*P40,"")</f>
        <v>65000</v>
      </c>
      <c r="V40" s="43">
        <f ca="1">IFERROR(IF($G40="","",_xlfn.XLOOKUP($N40,resources[Resource],resources[estPerUnit],""))*Q40,"")</f>
        <v>68900</v>
      </c>
      <c r="W40" s="43">
        <f ca="1">IFERROR(IF($G40="","",_xlfn.XLOOKUP($N40,resources[Resource],resources[estPerUnit],""))*R40,"")</f>
        <v>78000</v>
      </c>
      <c r="X40" s="43">
        <f ca="1">IFERROR(IF($G40="","",_xlfn.XLOOKUP($N40,resources[Resource],resources[estPerUnit],""))*S40,"")</f>
        <v>61750</v>
      </c>
    </row>
    <row r="41" spans="7:24" x14ac:dyDescent="0.5">
      <c r="G41" s="42" t="str">
        <f ca="1"/>
        <v>Software</v>
      </c>
      <c r="H41" s="42" t="str">
        <f ca="1"/>
        <v>On</v>
      </c>
      <c r="I41" s="42" t="b">
        <f ca="1"/>
        <v>1</v>
      </c>
      <c r="J41" s="42" t="str">
        <f ca="1"/>
        <v>Opex</v>
      </c>
      <c r="K41" s="42" t="str">
        <f ca="1"/>
        <v>fte</v>
      </c>
      <c r="L41" s="42" t="str">
        <f ca="1"/>
        <v>Development</v>
      </c>
      <c r="M41" s="42" t="str">
        <f ca="1"/>
        <v>Operating Environment</v>
      </c>
      <c r="N41" s="42" t="str">
        <f ca="1"/>
        <v>Software Engineer 1</v>
      </c>
      <c r="O41" s="42">
        <f ca="1"/>
        <v>0.2</v>
      </c>
      <c r="P41" s="42">
        <f ca="1"/>
        <v>0.2</v>
      </c>
      <c r="Q41" s="42">
        <f ca="1"/>
        <v>0.21200000000000002</v>
      </c>
      <c r="R41" s="42">
        <f ca="1"/>
        <v>0.24</v>
      </c>
      <c r="S41" s="42">
        <f ca="1"/>
        <v>0.19</v>
      </c>
      <c r="T41" s="43">
        <f ca="1">IFERROR(IF($G41="","",_xlfn.XLOOKUP($N41,resources[Resource],resources[estPerUnit],""))*$O41,"")</f>
        <v>21000</v>
      </c>
      <c r="U41" s="43">
        <f ca="1">IFERROR(IF($G41="","",_xlfn.XLOOKUP($N41,resources[Resource],resources[estPerUnit],""))*P41,"")</f>
        <v>21000</v>
      </c>
      <c r="V41" s="43">
        <f ca="1">IFERROR(IF($G41="","",_xlfn.XLOOKUP($N41,resources[Resource],resources[estPerUnit],""))*Q41,"")</f>
        <v>22260.000000000004</v>
      </c>
      <c r="W41" s="43">
        <f ca="1">IFERROR(IF($G41="","",_xlfn.XLOOKUP($N41,resources[Resource],resources[estPerUnit],""))*R41,"")</f>
        <v>25200</v>
      </c>
      <c r="X41" s="43">
        <f ca="1">IFERROR(IF($G41="","",_xlfn.XLOOKUP($N41,resources[Resource],resources[estPerUnit],""))*S41,"")</f>
        <v>19950</v>
      </c>
    </row>
    <row r="42" spans="7:24" x14ac:dyDescent="0.5">
      <c r="G42" s="42" t="str">
        <f ca="1"/>
        <v>Software</v>
      </c>
      <c r="H42" s="42" t="str">
        <f ca="1"/>
        <v>On</v>
      </c>
      <c r="I42" s="42" t="b">
        <f ca="1"/>
        <v>1</v>
      </c>
      <c r="J42" s="42" t="str">
        <f ca="1"/>
        <v>Opex</v>
      </c>
      <c r="K42" s="42" t="str">
        <f ca="1"/>
        <v>fte</v>
      </c>
      <c r="L42" s="42" t="str">
        <f ca="1"/>
        <v>Development</v>
      </c>
      <c r="M42" s="42" t="str">
        <f ca="1"/>
        <v>Security Hardening</v>
      </c>
      <c r="N42" s="42" t="str">
        <f ca="1"/>
        <v>Software Engineer 1</v>
      </c>
      <c r="O42" s="42">
        <f ca="1"/>
        <v>0.2</v>
      </c>
      <c r="P42" s="42">
        <f ca="1"/>
        <v>0.2</v>
      </c>
      <c r="Q42" s="42">
        <f ca="1"/>
        <v>0.21200000000000002</v>
      </c>
      <c r="R42" s="42">
        <f ca="1"/>
        <v>0.24</v>
      </c>
      <c r="S42" s="42">
        <f ca="1"/>
        <v>0.19</v>
      </c>
      <c r="T42" s="43">
        <f ca="1">IFERROR(IF($G42="","",_xlfn.XLOOKUP($N42,resources[Resource],resources[estPerUnit],""))*$O42,"")</f>
        <v>21000</v>
      </c>
      <c r="U42" s="43">
        <f ca="1">IFERROR(IF($G42="","",_xlfn.XLOOKUP($N42,resources[Resource],resources[estPerUnit],""))*P42,"")</f>
        <v>21000</v>
      </c>
      <c r="V42" s="43">
        <f ca="1">IFERROR(IF($G42="","",_xlfn.XLOOKUP($N42,resources[Resource],resources[estPerUnit],""))*Q42,"")</f>
        <v>22260.000000000004</v>
      </c>
      <c r="W42" s="43">
        <f ca="1">IFERROR(IF($G42="","",_xlfn.XLOOKUP($N42,resources[Resource],resources[estPerUnit],""))*R42,"")</f>
        <v>25200</v>
      </c>
      <c r="X42" s="43">
        <f ca="1">IFERROR(IF($G42="","",_xlfn.XLOOKUP($N42,resources[Resource],resources[estPerUnit],""))*S42,"")</f>
        <v>19950</v>
      </c>
    </row>
    <row r="43" spans="7:24" x14ac:dyDescent="0.5">
      <c r="G43" s="42" t="str">
        <f ca="1"/>
        <v>Software</v>
      </c>
      <c r="H43" s="42" t="str">
        <f ca="1"/>
        <v>On</v>
      </c>
      <c r="I43" s="42" t="b">
        <f ca="1"/>
        <v>1</v>
      </c>
      <c r="J43" s="42" t="str">
        <f ca="1"/>
        <v>Opex</v>
      </c>
      <c r="K43" s="42" t="str">
        <f ca="1"/>
        <v>fte</v>
      </c>
      <c r="L43" s="42" t="str">
        <f ca="1"/>
        <v>Development</v>
      </c>
      <c r="M43" s="42" t="str">
        <f ca="1"/>
        <v>Unit Testing</v>
      </c>
      <c r="N43" s="42" t="str">
        <f ca="1"/>
        <v>Software Engineer 1</v>
      </c>
      <c r="O43" s="42">
        <f ca="1"/>
        <v>0.1</v>
      </c>
      <c r="P43" s="42">
        <f ca="1"/>
        <v>0.1</v>
      </c>
      <c r="Q43" s="42">
        <f ca="1"/>
        <v>0.10600000000000001</v>
      </c>
      <c r="R43" s="42">
        <f ca="1"/>
        <v>0.12</v>
      </c>
      <c r="S43" s="42">
        <f ca="1"/>
        <v>9.5000000000000001E-2</v>
      </c>
      <c r="T43" s="43">
        <f ca="1">IFERROR(IF($G43="","",_xlfn.XLOOKUP($N43,resources[Resource],resources[estPerUnit],""))*$O43,"")</f>
        <v>10500</v>
      </c>
      <c r="U43" s="43">
        <f ca="1">IFERROR(IF($G43="","",_xlfn.XLOOKUP($N43,resources[Resource],resources[estPerUnit],""))*P43,"")</f>
        <v>10500</v>
      </c>
      <c r="V43" s="43">
        <f ca="1">IFERROR(IF($G43="","",_xlfn.XLOOKUP($N43,resources[Resource],resources[estPerUnit],""))*Q43,"")</f>
        <v>11130.000000000002</v>
      </c>
      <c r="W43" s="43">
        <f ca="1">IFERROR(IF($G43="","",_xlfn.XLOOKUP($N43,resources[Resource],resources[estPerUnit],""))*R43,"")</f>
        <v>12600</v>
      </c>
      <c r="X43" s="43">
        <f ca="1">IFERROR(IF($G43="","",_xlfn.XLOOKUP($N43,resources[Resource],resources[estPerUnit],""))*S43,"")</f>
        <v>9975</v>
      </c>
    </row>
    <row r="44" spans="7:24" x14ac:dyDescent="0.5">
      <c r="G44" s="42" t="str">
        <f ca="1"/>
        <v>Software</v>
      </c>
      <c r="H44" s="42" t="str">
        <f ca="1"/>
        <v>On</v>
      </c>
      <c r="I44" s="42" t="b">
        <f ca="1"/>
        <v>1</v>
      </c>
      <c r="J44" s="42" t="str">
        <f ca="1"/>
        <v>Opex</v>
      </c>
      <c r="K44" s="42" t="str">
        <f ca="1"/>
        <v>fte</v>
      </c>
      <c r="L44" s="42" t="str">
        <f ca="1"/>
        <v>Testing</v>
      </c>
      <c r="M44" s="42" t="str">
        <f ca="1"/>
        <v>Integration Testing</v>
      </c>
      <c r="N44" s="42" t="str">
        <f ca="1"/>
        <v>Software Engineer 2</v>
      </c>
      <c r="O44" s="42">
        <f ca="1"/>
        <v>0.3</v>
      </c>
      <c r="P44" s="42">
        <f ca="1"/>
        <v>0.3</v>
      </c>
      <c r="Q44" s="42">
        <f ca="1"/>
        <v>0.318</v>
      </c>
      <c r="R44" s="42">
        <f ca="1"/>
        <v>0.36</v>
      </c>
      <c r="S44" s="42">
        <f ca="1"/>
        <v>0.28499999999999998</v>
      </c>
      <c r="T44" s="43">
        <f ca="1">IFERROR(IF($G44="","",_xlfn.XLOOKUP($N44,resources[Resource],resources[estPerUnit],""))*$O44,"")</f>
        <v>39000</v>
      </c>
      <c r="U44" s="43">
        <f ca="1">IFERROR(IF($G44="","",_xlfn.XLOOKUP($N44,resources[Resource],resources[estPerUnit],""))*P44,"")</f>
        <v>39000</v>
      </c>
      <c r="V44" s="43">
        <f ca="1">IFERROR(IF($G44="","",_xlfn.XLOOKUP($N44,resources[Resource],resources[estPerUnit],""))*Q44,"")</f>
        <v>41340</v>
      </c>
      <c r="W44" s="43">
        <f ca="1">IFERROR(IF($G44="","",_xlfn.XLOOKUP($N44,resources[Resource],resources[estPerUnit],""))*R44,"")</f>
        <v>46800</v>
      </c>
      <c r="X44" s="43">
        <f ca="1">IFERROR(IF($G44="","",_xlfn.XLOOKUP($N44,resources[Resource],resources[estPerUnit],""))*S44,"")</f>
        <v>37050</v>
      </c>
    </row>
    <row r="45" spans="7:24" x14ac:dyDescent="0.5">
      <c r="G45" s="42" t="str">
        <f ca="1"/>
        <v>Software</v>
      </c>
      <c r="H45" s="42" t="str">
        <f ca="1"/>
        <v>On</v>
      </c>
      <c r="I45" s="42" t="b">
        <f ca="1"/>
        <v>1</v>
      </c>
      <c r="J45" s="42" t="str">
        <f ca="1"/>
        <v>Opex</v>
      </c>
      <c r="K45" s="42" t="str">
        <f ca="1"/>
        <v>fte</v>
      </c>
      <c r="L45" s="42" t="str">
        <f ca="1"/>
        <v>Testing</v>
      </c>
      <c r="M45" s="42" t="str">
        <f ca="1"/>
        <v>Penetration Testing</v>
      </c>
      <c r="N45" s="42" t="str">
        <f ca="1"/>
        <v>Software Engineer 1</v>
      </c>
      <c r="O45" s="42">
        <f ca="1"/>
        <v>0.8</v>
      </c>
      <c r="P45" s="42">
        <f ca="1"/>
        <v>0.8</v>
      </c>
      <c r="Q45" s="42">
        <f ca="1"/>
        <v>0.84800000000000009</v>
      </c>
      <c r="R45" s="42">
        <f ca="1"/>
        <v>0.96</v>
      </c>
      <c r="S45" s="42">
        <f ca="1"/>
        <v>0.76</v>
      </c>
      <c r="T45" s="43">
        <f ca="1">IFERROR(IF($G45="","",_xlfn.XLOOKUP($N45,resources[Resource],resources[estPerUnit],""))*$O45,"")</f>
        <v>84000</v>
      </c>
      <c r="U45" s="43">
        <f ca="1">IFERROR(IF($G45="","",_xlfn.XLOOKUP($N45,resources[Resource],resources[estPerUnit],""))*P45,"")</f>
        <v>84000</v>
      </c>
      <c r="V45" s="43">
        <f ca="1">IFERROR(IF($G45="","",_xlfn.XLOOKUP($N45,resources[Resource],resources[estPerUnit],""))*Q45,"")</f>
        <v>89040.000000000015</v>
      </c>
      <c r="W45" s="43">
        <f ca="1">IFERROR(IF($G45="","",_xlfn.XLOOKUP($N45,resources[Resource],resources[estPerUnit],""))*R45,"")</f>
        <v>100800</v>
      </c>
      <c r="X45" s="43">
        <f ca="1">IFERROR(IF($G45="","",_xlfn.XLOOKUP($N45,resources[Resource],resources[estPerUnit],""))*S45,"")</f>
        <v>79800</v>
      </c>
    </row>
    <row r="46" spans="7:24" x14ac:dyDescent="0.5">
      <c r="G46" s="42" t="str">
        <f ca="1"/>
        <v>Software</v>
      </c>
      <c r="H46" s="42" t="str">
        <f ca="1"/>
        <v>On</v>
      </c>
      <c r="I46" s="42" t="b">
        <f ca="1"/>
        <v>1</v>
      </c>
      <c r="J46" s="42" t="str">
        <f ca="1"/>
        <v>Opex</v>
      </c>
      <c r="K46" s="42" t="str">
        <f ca="1"/>
        <v>fte</v>
      </c>
      <c r="L46" s="42" t="str">
        <f ca="1"/>
        <v>Testing</v>
      </c>
      <c r="M46" s="42" t="str">
        <f ca="1"/>
        <v>UX Workflow Testing</v>
      </c>
      <c r="N46" s="42" t="str">
        <f ca="1"/>
        <v>UX Analyst</v>
      </c>
      <c r="O46" s="42">
        <f ca="1"/>
        <v>0.1</v>
      </c>
      <c r="P46" s="42">
        <f ca="1"/>
        <v>0.1</v>
      </c>
      <c r="Q46" s="42">
        <f ca="1"/>
        <v>0.10600000000000001</v>
      </c>
      <c r="R46" s="42">
        <f ca="1"/>
        <v>0.12</v>
      </c>
      <c r="S46" s="42">
        <f ca="1"/>
        <v>9.5000000000000001E-2</v>
      </c>
      <c r="T46" s="43">
        <f ca="1">IFERROR(IF($G46="","",_xlfn.XLOOKUP($N46,resources[Resource],resources[estPerUnit],""))*$O46,"")</f>
        <v>9500</v>
      </c>
      <c r="U46" s="43">
        <f ca="1">IFERROR(IF($G46="","",_xlfn.XLOOKUP($N46,resources[Resource],resources[estPerUnit],""))*P46,"")</f>
        <v>9500</v>
      </c>
      <c r="V46" s="43">
        <f ca="1">IFERROR(IF($G46="","",_xlfn.XLOOKUP($N46,resources[Resource],resources[estPerUnit],""))*Q46,"")</f>
        <v>10070.000000000002</v>
      </c>
      <c r="W46" s="43">
        <f ca="1">IFERROR(IF($G46="","",_xlfn.XLOOKUP($N46,resources[Resource],resources[estPerUnit],""))*R46,"")</f>
        <v>11400</v>
      </c>
      <c r="X46" s="43">
        <f ca="1">IFERROR(IF($G46="","",_xlfn.XLOOKUP($N46,resources[Resource],resources[estPerUnit],""))*S46,"")</f>
        <v>9025</v>
      </c>
    </row>
    <row r="47" spans="7:24" x14ac:dyDescent="0.5">
      <c r="G47" s="42" t="str">
        <f ca="1"/>
        <v>Software</v>
      </c>
      <c r="H47" s="42" t="str">
        <f ca="1"/>
        <v>On</v>
      </c>
      <c r="I47" s="42" t="b">
        <f ca="1"/>
        <v>1</v>
      </c>
      <c r="J47" s="42" t="str">
        <f ca="1"/>
        <v>Opex</v>
      </c>
      <c r="K47" s="42" t="str">
        <f ca="1"/>
        <v>fte</v>
      </c>
      <c r="L47" s="42" t="str">
        <f ca="1"/>
        <v>Operations</v>
      </c>
      <c r="M47" s="42" t="str">
        <f ca="1"/>
        <v>Program Management</v>
      </c>
      <c r="N47" s="42" t="str">
        <f ca="1"/>
        <v>Program Manager</v>
      </c>
      <c r="O47" s="42">
        <f ca="1"/>
        <v>0.9</v>
      </c>
      <c r="P47" s="42">
        <f ca="1"/>
        <v>0.9</v>
      </c>
      <c r="Q47" s="42">
        <f ca="1"/>
        <v>0.95400000000000007</v>
      </c>
      <c r="R47" s="42">
        <f ca="1"/>
        <v>1.08</v>
      </c>
      <c r="S47" s="42">
        <f ca="1"/>
        <v>0.85499999999999998</v>
      </c>
      <c r="T47" s="43">
        <f ca="1">IFERROR(IF($G47="","",_xlfn.XLOOKUP($N47,resources[Resource],resources[estPerUnit],""))*$O47,"")</f>
        <v>126000</v>
      </c>
      <c r="U47" s="43">
        <f ca="1">IFERROR(IF($G47="","",_xlfn.XLOOKUP($N47,resources[Resource],resources[estPerUnit],""))*P47,"")</f>
        <v>126000</v>
      </c>
      <c r="V47" s="43">
        <f ca="1">IFERROR(IF($G47="","",_xlfn.XLOOKUP($N47,resources[Resource],resources[estPerUnit],""))*Q47,"")</f>
        <v>133560</v>
      </c>
      <c r="W47" s="43">
        <f ca="1">IFERROR(IF($G47="","",_xlfn.XLOOKUP($N47,resources[Resource],resources[estPerUnit],""))*R47,"")</f>
        <v>151200</v>
      </c>
      <c r="X47" s="43">
        <f ca="1">IFERROR(IF($G47="","",_xlfn.XLOOKUP($N47,resources[Resource],resources[estPerUnit],""))*S47,"")</f>
        <v>119700</v>
      </c>
    </row>
    <row r="48" spans="7:24" x14ac:dyDescent="0.5">
      <c r="G48" s="42" t="str">
        <f ca="1"/>
        <v>Software</v>
      </c>
      <c r="H48" s="42" t="str">
        <f ca="1"/>
        <v>On</v>
      </c>
      <c r="I48" s="42" t="b">
        <f ca="1"/>
        <v>1</v>
      </c>
      <c r="J48" s="42" t="str">
        <f ca="1"/>
        <v>Opex</v>
      </c>
      <c r="K48" s="42" t="str">
        <f ca="1"/>
        <v>fte</v>
      </c>
      <c r="L48" s="42" t="str">
        <f ca="1"/>
        <v>Operations</v>
      </c>
      <c r="M48" s="42" t="str">
        <f ca="1"/>
        <v>Project Management</v>
      </c>
      <c r="N48" s="42" t="str">
        <f ca="1"/>
        <v>Project Manager</v>
      </c>
      <c r="O48" s="42">
        <f ca="1"/>
        <v>0.5</v>
      </c>
      <c r="P48" s="42">
        <f ca="1"/>
        <v>0.5</v>
      </c>
      <c r="Q48" s="42">
        <f ca="1"/>
        <v>0.53</v>
      </c>
      <c r="R48" s="42">
        <f ca="1"/>
        <v>0.6</v>
      </c>
      <c r="S48" s="42">
        <f ca="1"/>
        <v>0.47499999999999998</v>
      </c>
      <c r="T48" s="43">
        <f ca="1">IFERROR(IF($G48="","",_xlfn.XLOOKUP($N48,resources[Resource],resources[estPerUnit],""))*$O48,"")</f>
        <v>55000</v>
      </c>
      <c r="U48" s="43">
        <f ca="1">IFERROR(IF($G48="","",_xlfn.XLOOKUP($N48,resources[Resource],resources[estPerUnit],""))*P48,"")</f>
        <v>55000</v>
      </c>
      <c r="V48" s="43">
        <f ca="1">IFERROR(IF($G48="","",_xlfn.XLOOKUP($N48,resources[Resource],resources[estPerUnit],""))*Q48,"")</f>
        <v>58300</v>
      </c>
      <c r="W48" s="43">
        <f ca="1">IFERROR(IF($G48="","",_xlfn.XLOOKUP($N48,resources[Resource],resources[estPerUnit],""))*R48,"")</f>
        <v>66000</v>
      </c>
      <c r="X48" s="43">
        <f ca="1">IFERROR(IF($G48="","",_xlfn.XLOOKUP($N48,resources[Resource],resources[estPerUnit],""))*S48,"")</f>
        <v>52250</v>
      </c>
    </row>
    <row r="49" spans="7:24" x14ac:dyDescent="0.5">
      <c r="G49" s="42" t="str">
        <f ca="1"/>
        <v>Software</v>
      </c>
      <c r="H49" s="42" t="str">
        <f ca="1"/>
        <v>On</v>
      </c>
      <c r="I49" s="42" t="b">
        <f ca="1"/>
        <v>1</v>
      </c>
      <c r="J49" s="42" t="str">
        <f ca="1"/>
        <v>Opex</v>
      </c>
      <c r="K49" s="42" t="str">
        <f ca="1"/>
        <v>services</v>
      </c>
      <c r="L49" s="42" t="str">
        <f ca="1"/>
        <v>Operations</v>
      </c>
      <c r="M49" s="42" t="str">
        <f ca="1"/>
        <v>Office Equipment</v>
      </c>
      <c r="N49" s="42" t="str">
        <f ca="1"/>
        <v>Equipment Leasing</v>
      </c>
      <c r="O49" s="42">
        <f ca="1"/>
        <v>2500</v>
      </c>
      <c r="P49" s="42">
        <f ca="1"/>
        <v>2500</v>
      </c>
      <c r="Q49" s="42">
        <f ca="1"/>
        <v>2650</v>
      </c>
      <c r="R49" s="42">
        <f ca="1"/>
        <v>3000</v>
      </c>
      <c r="S49" s="42">
        <f ca="1"/>
        <v>2375</v>
      </c>
      <c r="T49" s="43">
        <f ca="1">IFERROR(IF($G49="","",_xlfn.XLOOKUP($N49,resources[Resource],resources[estPerUnit],""))*$O49,"")</f>
        <v>2500</v>
      </c>
      <c r="U49" s="43">
        <f ca="1">IFERROR(IF($G49="","",_xlfn.XLOOKUP($N49,resources[Resource],resources[estPerUnit],""))*P49,"")</f>
        <v>2500</v>
      </c>
      <c r="V49" s="43">
        <f ca="1">IFERROR(IF($G49="","",_xlfn.XLOOKUP($N49,resources[Resource],resources[estPerUnit],""))*Q49,"")</f>
        <v>2650</v>
      </c>
      <c r="W49" s="43">
        <f ca="1">IFERROR(IF($G49="","",_xlfn.XLOOKUP($N49,resources[Resource],resources[estPerUnit],""))*R49,"")</f>
        <v>3000</v>
      </c>
      <c r="X49" s="43">
        <f ca="1">IFERROR(IF($G49="","",_xlfn.XLOOKUP($N49,resources[Resource],resources[estPerUnit],""))*S49,"")</f>
        <v>2375</v>
      </c>
    </row>
    <row r="50" spans="7:24" x14ac:dyDescent="0.5">
      <c r="G50" s="42" t="str">
        <f ca="1"/>
        <v/>
      </c>
      <c r="H50" s="42" t="e">
        <f ca="1"/>
        <v>#N/A</v>
      </c>
      <c r="I50" s="42" t="e">
        <f ca="1"/>
        <v>#N/A</v>
      </c>
      <c r="J50" s="42" t="e">
        <f ca="1"/>
        <v>#N/A</v>
      </c>
      <c r="K50" s="42" t="e">
        <f ca="1"/>
        <v>#N/A</v>
      </c>
      <c r="L50" s="42" t="e">
        <f ca="1"/>
        <v>#N/A</v>
      </c>
      <c r="M50" s="42" t="e">
        <f ca="1"/>
        <v>#N/A</v>
      </c>
      <c r="N50" s="42" t="e">
        <f ca="1"/>
        <v>#N/A</v>
      </c>
      <c r="O50" s="42" t="e">
        <f ca="1"/>
        <v>#N/A</v>
      </c>
      <c r="P50" s="42" t="e">
        <f ca="1"/>
        <v>#N/A</v>
      </c>
      <c r="Q50" s="42" t="e">
        <f ca="1"/>
        <v>#N/A</v>
      </c>
      <c r="R50" s="42" t="e">
        <f ca="1"/>
        <v>#N/A</v>
      </c>
      <c r="S50" s="42" t="e">
        <f ca="1"/>
        <v>#N/A</v>
      </c>
      <c r="T50" s="43" t="str">
        <f ca="1">IFERROR(IF($G50="","",_xlfn.XLOOKUP($N50,resources[Resource],resources[estPerUnit],""))*$O50,"")</f>
        <v/>
      </c>
      <c r="U50" s="43" t="str">
        <f ca="1">IFERROR(IF($G50="","",_xlfn.XLOOKUP($N50,resources[Resource],resources[estPerUnit],""))*P50,"")</f>
        <v/>
      </c>
      <c r="V50" s="43" t="str">
        <f ca="1">IFERROR(IF($G50="","",_xlfn.XLOOKUP($N50,resources[Resource],resources[estPerUnit],""))*Q50,"")</f>
        <v/>
      </c>
      <c r="W50" s="43" t="str">
        <f ca="1">IFERROR(IF($G50="","",_xlfn.XLOOKUP($N50,resources[Resource],resources[estPerUnit],""))*R50,"")</f>
        <v/>
      </c>
      <c r="X50" s="43" t="str">
        <f ca="1">IFERROR(IF($G50="","",_xlfn.XLOOKUP($N50,resources[Resource],resources[estPerUnit],""))*S50,"")</f>
        <v/>
      </c>
    </row>
    <row r="51" spans="7:24" x14ac:dyDescent="0.5">
      <c r="G51" s="42" t="str">
        <f ca="1"/>
        <v/>
      </c>
      <c r="H51" s="42" t="e">
        <f ca="1"/>
        <v>#N/A</v>
      </c>
      <c r="I51" s="42" t="e">
        <f ca="1"/>
        <v>#N/A</v>
      </c>
      <c r="J51" s="42" t="e">
        <f ca="1"/>
        <v>#N/A</v>
      </c>
      <c r="K51" s="42" t="e">
        <f ca="1"/>
        <v>#N/A</v>
      </c>
      <c r="L51" s="42" t="e">
        <f ca="1"/>
        <v>#N/A</v>
      </c>
      <c r="M51" s="42" t="e">
        <f ca="1"/>
        <v>#N/A</v>
      </c>
      <c r="N51" s="42" t="e">
        <f ca="1"/>
        <v>#N/A</v>
      </c>
      <c r="O51" s="42" t="e">
        <f ca="1"/>
        <v>#N/A</v>
      </c>
      <c r="P51" s="42" t="e">
        <f ca="1"/>
        <v>#N/A</v>
      </c>
      <c r="Q51" s="42" t="e">
        <f ca="1"/>
        <v>#N/A</v>
      </c>
      <c r="R51" s="42" t="e">
        <f ca="1"/>
        <v>#N/A</v>
      </c>
      <c r="S51" s="42" t="e">
        <f ca="1"/>
        <v>#N/A</v>
      </c>
      <c r="T51" s="43" t="str">
        <f ca="1">IFERROR(IF($G51="","",_xlfn.XLOOKUP($N51,resources[Resource],resources[estPerUnit],""))*$O51,"")</f>
        <v/>
      </c>
      <c r="U51" s="43" t="str">
        <f ca="1">IFERROR(IF($G51="","",_xlfn.XLOOKUP($N51,resources[Resource],resources[estPerUnit],""))*P51,"")</f>
        <v/>
      </c>
      <c r="V51" s="43" t="str">
        <f ca="1">IFERROR(IF($G51="","",_xlfn.XLOOKUP($N51,resources[Resource],resources[estPerUnit],""))*Q51,"")</f>
        <v/>
      </c>
      <c r="W51" s="43" t="str">
        <f ca="1">IFERROR(IF($G51="","",_xlfn.XLOOKUP($N51,resources[Resource],resources[estPerUnit],""))*R51,"")</f>
        <v/>
      </c>
      <c r="X51" s="43" t="str">
        <f ca="1">IFERROR(IF($G51="","",_xlfn.XLOOKUP($N51,resources[Resource],resources[estPerUnit],""))*S51,"")</f>
        <v/>
      </c>
    </row>
    <row r="52" spans="7:24" x14ac:dyDescent="0.5">
      <c r="G52" s="42" t="str">
        <f ca="1"/>
        <v/>
      </c>
      <c r="H52" s="42" t="e">
        <f ca="1"/>
        <v>#N/A</v>
      </c>
      <c r="I52" s="42" t="e">
        <f ca="1"/>
        <v>#N/A</v>
      </c>
      <c r="J52" s="42" t="e">
        <f ca="1"/>
        <v>#N/A</v>
      </c>
      <c r="K52" s="42" t="e">
        <f ca="1"/>
        <v>#N/A</v>
      </c>
      <c r="L52" s="42" t="e">
        <f ca="1"/>
        <v>#N/A</v>
      </c>
      <c r="M52" s="42" t="e">
        <f ca="1"/>
        <v>#N/A</v>
      </c>
      <c r="N52" s="42" t="e">
        <f ca="1"/>
        <v>#N/A</v>
      </c>
      <c r="O52" s="42" t="e">
        <f ca="1"/>
        <v>#N/A</v>
      </c>
      <c r="P52" s="42" t="e">
        <f ca="1"/>
        <v>#N/A</v>
      </c>
      <c r="Q52" s="42" t="e">
        <f ca="1"/>
        <v>#N/A</v>
      </c>
      <c r="R52" s="42" t="e">
        <f ca="1"/>
        <v>#N/A</v>
      </c>
      <c r="S52" s="42" t="e">
        <f ca="1"/>
        <v>#N/A</v>
      </c>
      <c r="T52" s="43" t="str">
        <f ca="1">IFERROR(IF($G52="","",_xlfn.XLOOKUP($N52,resources[Resource],resources[estPerUnit],""))*$O52,"")</f>
        <v/>
      </c>
      <c r="U52" s="43" t="str">
        <f ca="1">IFERROR(IF($G52="","",_xlfn.XLOOKUP($N52,resources[Resource],resources[estPerUnit],""))*P52,"")</f>
        <v/>
      </c>
      <c r="V52" s="43" t="str">
        <f ca="1">IFERROR(IF($G52="","",_xlfn.XLOOKUP($N52,resources[Resource],resources[estPerUnit],""))*Q52,"")</f>
        <v/>
      </c>
      <c r="W52" s="43" t="str">
        <f ca="1">IFERROR(IF($G52="","",_xlfn.XLOOKUP($N52,resources[Resource],resources[estPerUnit],""))*R52,"")</f>
        <v/>
      </c>
      <c r="X52" s="43" t="str">
        <f ca="1">IFERROR(IF($G52="","",_xlfn.XLOOKUP($N52,resources[Resource],resources[estPerUnit],""))*S52,"")</f>
        <v/>
      </c>
    </row>
    <row r="53" spans="7:24" x14ac:dyDescent="0.5">
      <c r="G53" s="42" t="str">
        <f ca="1"/>
        <v/>
      </c>
      <c r="H53" s="42" t="e">
        <f ca="1"/>
        <v>#N/A</v>
      </c>
      <c r="I53" s="42" t="e">
        <f ca="1"/>
        <v>#N/A</v>
      </c>
      <c r="J53" s="42" t="e">
        <f ca="1"/>
        <v>#N/A</v>
      </c>
      <c r="K53" s="42" t="e">
        <f ca="1"/>
        <v>#N/A</v>
      </c>
      <c r="L53" s="42" t="e">
        <f ca="1"/>
        <v>#N/A</v>
      </c>
      <c r="M53" s="42" t="e">
        <f ca="1"/>
        <v>#N/A</v>
      </c>
      <c r="N53" s="42" t="e">
        <f ca="1"/>
        <v>#N/A</v>
      </c>
      <c r="O53" s="42" t="e">
        <f ca="1"/>
        <v>#N/A</v>
      </c>
      <c r="P53" s="42" t="e">
        <f ca="1"/>
        <v>#N/A</v>
      </c>
      <c r="Q53" s="42" t="e">
        <f ca="1"/>
        <v>#N/A</v>
      </c>
      <c r="R53" s="42" t="e">
        <f ca="1"/>
        <v>#N/A</v>
      </c>
      <c r="S53" s="42" t="e">
        <f ca="1"/>
        <v>#N/A</v>
      </c>
      <c r="T53" s="43" t="str">
        <f ca="1">IFERROR(IF($G53="","",_xlfn.XLOOKUP($N53,resources[Resource],resources[estPerUnit],""))*$O53,"")</f>
        <v/>
      </c>
      <c r="U53" s="43" t="str">
        <f ca="1">IFERROR(IF($G53="","",_xlfn.XLOOKUP($N53,resources[Resource],resources[estPerUnit],""))*P53,"")</f>
        <v/>
      </c>
      <c r="V53" s="43" t="str">
        <f ca="1">IFERROR(IF($G53="","",_xlfn.XLOOKUP($N53,resources[Resource],resources[estPerUnit],""))*Q53,"")</f>
        <v/>
      </c>
      <c r="W53" s="43" t="str">
        <f ca="1">IFERROR(IF($G53="","",_xlfn.XLOOKUP($N53,resources[Resource],resources[estPerUnit],""))*R53,"")</f>
        <v/>
      </c>
      <c r="X53" s="43" t="str">
        <f ca="1">IFERROR(IF($G53="","",_xlfn.XLOOKUP($N53,resources[Resource],resources[estPerUnit],""))*S53,"")</f>
        <v/>
      </c>
    </row>
    <row r="54" spans="7:24" x14ac:dyDescent="0.5">
      <c r="G54" s="42" t="str">
        <f ca="1"/>
        <v/>
      </c>
      <c r="H54" s="42" t="e">
        <f ca="1"/>
        <v>#N/A</v>
      </c>
      <c r="I54" s="42" t="e">
        <f ca="1"/>
        <v>#N/A</v>
      </c>
      <c r="J54" s="42" t="e">
        <f ca="1"/>
        <v>#N/A</v>
      </c>
      <c r="K54" s="42" t="e">
        <f ca="1"/>
        <v>#N/A</v>
      </c>
      <c r="L54" s="42" t="e">
        <f ca="1"/>
        <v>#N/A</v>
      </c>
      <c r="M54" s="42" t="e">
        <f ca="1"/>
        <v>#N/A</v>
      </c>
      <c r="N54" s="42" t="e">
        <f ca="1"/>
        <v>#N/A</v>
      </c>
      <c r="O54" s="42" t="e">
        <f ca="1"/>
        <v>#N/A</v>
      </c>
      <c r="P54" s="42" t="e">
        <f ca="1"/>
        <v>#N/A</v>
      </c>
      <c r="Q54" s="42" t="e">
        <f ca="1"/>
        <v>#N/A</v>
      </c>
      <c r="R54" s="42" t="e">
        <f ca="1"/>
        <v>#N/A</v>
      </c>
      <c r="S54" s="42" t="e">
        <f ca="1"/>
        <v>#N/A</v>
      </c>
      <c r="T54" s="43" t="str">
        <f ca="1">IFERROR(IF($G54="","",_xlfn.XLOOKUP($N54,resources[Resource],resources[estPerUnit],""))*$O54,"")</f>
        <v/>
      </c>
      <c r="U54" s="43" t="str">
        <f ca="1">IFERROR(IF($G54="","",_xlfn.XLOOKUP($N54,resources[Resource],resources[estPerUnit],""))*P54,"")</f>
        <v/>
      </c>
      <c r="V54" s="43" t="str">
        <f ca="1">IFERROR(IF($G54="","",_xlfn.XLOOKUP($N54,resources[Resource],resources[estPerUnit],""))*Q54,"")</f>
        <v/>
      </c>
      <c r="W54" s="43" t="str">
        <f ca="1">IFERROR(IF($G54="","",_xlfn.XLOOKUP($N54,resources[Resource],resources[estPerUnit],""))*R54,"")</f>
        <v/>
      </c>
      <c r="X54" s="43" t="str">
        <f ca="1">IFERROR(IF($G54="","",_xlfn.XLOOKUP($N54,resources[Resource],resources[estPerUnit],""))*S54,"")</f>
        <v/>
      </c>
    </row>
    <row r="55" spans="7:24" x14ac:dyDescent="0.5">
      <c r="G55" s="42" t="str">
        <f ca="1"/>
        <v/>
      </c>
      <c r="H55" s="42" t="e">
        <f ca="1"/>
        <v>#N/A</v>
      </c>
      <c r="I55" s="42" t="e">
        <f ca="1"/>
        <v>#N/A</v>
      </c>
      <c r="J55" s="42" t="e">
        <f ca="1"/>
        <v>#N/A</v>
      </c>
      <c r="K55" s="42" t="e">
        <f ca="1"/>
        <v>#N/A</v>
      </c>
      <c r="L55" s="42" t="e">
        <f ca="1"/>
        <v>#N/A</v>
      </c>
      <c r="M55" s="42" t="e">
        <f ca="1"/>
        <v>#N/A</v>
      </c>
      <c r="N55" s="42" t="e">
        <f ca="1"/>
        <v>#N/A</v>
      </c>
      <c r="O55" s="42" t="e">
        <f ca="1"/>
        <v>#N/A</v>
      </c>
      <c r="P55" s="42" t="e">
        <f ca="1"/>
        <v>#N/A</v>
      </c>
      <c r="Q55" s="42" t="e">
        <f ca="1"/>
        <v>#N/A</v>
      </c>
      <c r="R55" s="42" t="e">
        <f ca="1"/>
        <v>#N/A</v>
      </c>
      <c r="S55" s="42" t="e">
        <f ca="1"/>
        <v>#N/A</v>
      </c>
      <c r="T55" s="43" t="str">
        <f ca="1">IFERROR(IF($G55="","",_xlfn.XLOOKUP($N55,resources[Resource],resources[estPerUnit],""))*$O55,"")</f>
        <v/>
      </c>
      <c r="U55" s="43" t="str">
        <f ca="1">IFERROR(IF($G55="","",_xlfn.XLOOKUP($N55,resources[Resource],resources[estPerUnit],""))*P55,"")</f>
        <v/>
      </c>
      <c r="V55" s="43" t="str">
        <f ca="1">IFERROR(IF($G55="","",_xlfn.XLOOKUP($N55,resources[Resource],resources[estPerUnit],""))*Q55,"")</f>
        <v/>
      </c>
      <c r="W55" s="43" t="str">
        <f ca="1">IFERROR(IF($G55="","",_xlfn.XLOOKUP($N55,resources[Resource],resources[estPerUnit],""))*R55,"")</f>
        <v/>
      </c>
      <c r="X55" s="43" t="str">
        <f ca="1">IFERROR(IF($G55="","",_xlfn.XLOOKUP($N55,resources[Resource],resources[estPerUnit],""))*S55,"")</f>
        <v/>
      </c>
    </row>
    <row r="56" spans="7:24" x14ac:dyDescent="0.5">
      <c r="G56" s="42" t="str">
        <f ca="1"/>
        <v/>
      </c>
      <c r="H56" s="42" t="e">
        <f ca="1"/>
        <v>#N/A</v>
      </c>
      <c r="I56" s="42" t="e">
        <f ca="1"/>
        <v>#N/A</v>
      </c>
      <c r="J56" s="42" t="e">
        <f ca="1"/>
        <v>#N/A</v>
      </c>
      <c r="K56" s="42" t="e">
        <f ca="1"/>
        <v>#N/A</v>
      </c>
      <c r="L56" s="42" t="e">
        <f ca="1"/>
        <v>#N/A</v>
      </c>
      <c r="M56" s="42" t="e">
        <f ca="1"/>
        <v>#N/A</v>
      </c>
      <c r="N56" s="42" t="e">
        <f ca="1"/>
        <v>#N/A</v>
      </c>
      <c r="O56" s="42" t="e">
        <f ca="1"/>
        <v>#N/A</v>
      </c>
      <c r="P56" s="42" t="e">
        <f ca="1"/>
        <v>#N/A</v>
      </c>
      <c r="Q56" s="42" t="e">
        <f ca="1"/>
        <v>#N/A</v>
      </c>
      <c r="R56" s="42" t="e">
        <f ca="1"/>
        <v>#N/A</v>
      </c>
      <c r="S56" s="42" t="e">
        <f ca="1"/>
        <v>#N/A</v>
      </c>
      <c r="T56" s="43" t="str">
        <f ca="1">IFERROR(IF($G56="","",_xlfn.XLOOKUP($N56,resources[Resource],resources[estPerUnit],""))*$O56,"")</f>
        <v/>
      </c>
      <c r="U56" s="43" t="str">
        <f ca="1">IFERROR(IF($G56="","",_xlfn.XLOOKUP($N56,resources[Resource],resources[estPerUnit],""))*P56,"")</f>
        <v/>
      </c>
      <c r="V56" s="43" t="str">
        <f ca="1">IFERROR(IF($G56="","",_xlfn.XLOOKUP($N56,resources[Resource],resources[estPerUnit],""))*Q56,"")</f>
        <v/>
      </c>
      <c r="W56" s="43" t="str">
        <f ca="1">IFERROR(IF($G56="","",_xlfn.XLOOKUP($N56,resources[Resource],resources[estPerUnit],""))*R56,"")</f>
        <v/>
      </c>
      <c r="X56" s="43" t="str">
        <f ca="1">IFERROR(IF($G56="","",_xlfn.XLOOKUP($N56,resources[Resource],resources[estPerUnit],""))*S56,"")</f>
        <v/>
      </c>
    </row>
    <row r="57" spans="7:24" x14ac:dyDescent="0.5">
      <c r="G57" s="42" t="str">
        <f ca="1"/>
        <v/>
      </c>
      <c r="H57" s="42" t="e">
        <f ca="1"/>
        <v>#N/A</v>
      </c>
      <c r="I57" s="42" t="e">
        <f ca="1"/>
        <v>#N/A</v>
      </c>
      <c r="J57" s="42" t="e">
        <f ca="1"/>
        <v>#N/A</v>
      </c>
      <c r="K57" s="42" t="e">
        <f ca="1"/>
        <v>#N/A</v>
      </c>
      <c r="L57" s="42" t="e">
        <f ca="1"/>
        <v>#N/A</v>
      </c>
      <c r="M57" s="42" t="e">
        <f ca="1"/>
        <v>#N/A</v>
      </c>
      <c r="N57" s="42" t="e">
        <f ca="1"/>
        <v>#N/A</v>
      </c>
      <c r="O57" s="42" t="e">
        <f ca="1"/>
        <v>#N/A</v>
      </c>
      <c r="P57" s="42" t="e">
        <f ca="1"/>
        <v>#N/A</v>
      </c>
      <c r="Q57" s="42" t="e">
        <f ca="1"/>
        <v>#N/A</v>
      </c>
      <c r="R57" s="42" t="e">
        <f ca="1"/>
        <v>#N/A</v>
      </c>
      <c r="S57" s="42" t="e">
        <f ca="1"/>
        <v>#N/A</v>
      </c>
      <c r="T57" s="43" t="str">
        <f ca="1">IFERROR(IF($G57="","",_xlfn.XLOOKUP($N57,resources[Resource],resources[estPerUnit],""))*$O57,"")</f>
        <v/>
      </c>
      <c r="U57" s="43" t="str">
        <f ca="1">IFERROR(IF($G57="","",_xlfn.XLOOKUP($N57,resources[Resource],resources[estPerUnit],""))*P57,"")</f>
        <v/>
      </c>
      <c r="V57" s="43" t="str">
        <f ca="1">IFERROR(IF($G57="","",_xlfn.XLOOKUP($N57,resources[Resource],resources[estPerUnit],""))*Q57,"")</f>
        <v/>
      </c>
      <c r="W57" s="43" t="str">
        <f ca="1">IFERROR(IF($G57="","",_xlfn.XLOOKUP($N57,resources[Resource],resources[estPerUnit],""))*R57,"")</f>
        <v/>
      </c>
      <c r="X57" s="43" t="str">
        <f ca="1">IFERROR(IF($G57="","",_xlfn.XLOOKUP($N57,resources[Resource],resources[estPerUnit],""))*S57,"")</f>
        <v/>
      </c>
    </row>
    <row r="58" spans="7:24" x14ac:dyDescent="0.5">
      <c r="G58" s="42" t="str">
        <f ca="1"/>
        <v/>
      </c>
      <c r="H58" s="42" t="e">
        <f ca="1"/>
        <v>#N/A</v>
      </c>
      <c r="I58" s="42" t="e">
        <f ca="1"/>
        <v>#N/A</v>
      </c>
      <c r="J58" s="42" t="e">
        <f ca="1"/>
        <v>#N/A</v>
      </c>
      <c r="K58" s="42" t="e">
        <f ca="1"/>
        <v>#N/A</v>
      </c>
      <c r="L58" s="42" t="e">
        <f ca="1"/>
        <v>#N/A</v>
      </c>
      <c r="M58" s="42" t="e">
        <f ca="1"/>
        <v>#N/A</v>
      </c>
      <c r="N58" s="42" t="e">
        <f ca="1"/>
        <v>#N/A</v>
      </c>
      <c r="O58" s="42" t="e">
        <f ca="1"/>
        <v>#N/A</v>
      </c>
      <c r="P58" s="42" t="e">
        <f ca="1"/>
        <v>#N/A</v>
      </c>
      <c r="Q58" s="42" t="e">
        <f ca="1"/>
        <v>#N/A</v>
      </c>
      <c r="R58" s="42" t="e">
        <f ca="1"/>
        <v>#N/A</v>
      </c>
      <c r="S58" s="42" t="e">
        <f ca="1"/>
        <v>#N/A</v>
      </c>
      <c r="T58" s="43" t="str">
        <f ca="1">IFERROR(IF($G58="","",_xlfn.XLOOKUP($N58,resources[Resource],resources[estPerUnit],""))*$O58,"")</f>
        <v/>
      </c>
      <c r="U58" s="43" t="str">
        <f ca="1">IFERROR(IF($G58="","",_xlfn.XLOOKUP($N58,resources[Resource],resources[estPerUnit],""))*P58,"")</f>
        <v/>
      </c>
      <c r="V58" s="43" t="str">
        <f ca="1">IFERROR(IF($G58="","",_xlfn.XLOOKUP($N58,resources[Resource],resources[estPerUnit],""))*Q58,"")</f>
        <v/>
      </c>
      <c r="W58" s="43" t="str">
        <f ca="1">IFERROR(IF($G58="","",_xlfn.XLOOKUP($N58,resources[Resource],resources[estPerUnit],""))*R58,"")</f>
        <v/>
      </c>
      <c r="X58" s="43" t="str">
        <f ca="1">IFERROR(IF($G58="","",_xlfn.XLOOKUP($N58,resources[Resource],resources[estPerUnit],""))*S58,"")</f>
        <v/>
      </c>
    </row>
    <row r="59" spans="7:24" x14ac:dyDescent="0.5">
      <c r="G59" s="42" t="str">
        <f ca="1"/>
        <v/>
      </c>
      <c r="H59" s="42" t="e">
        <f ca="1"/>
        <v>#N/A</v>
      </c>
      <c r="I59" s="42" t="e">
        <f ca="1"/>
        <v>#N/A</v>
      </c>
      <c r="J59" s="42" t="e">
        <f ca="1"/>
        <v>#N/A</v>
      </c>
      <c r="K59" s="42" t="e">
        <f ca="1"/>
        <v>#N/A</v>
      </c>
      <c r="L59" s="42" t="e">
        <f ca="1"/>
        <v>#N/A</v>
      </c>
      <c r="M59" s="42" t="e">
        <f ca="1"/>
        <v>#N/A</v>
      </c>
      <c r="N59" s="42" t="e">
        <f ca="1"/>
        <v>#N/A</v>
      </c>
      <c r="O59" s="42" t="e">
        <f ca="1"/>
        <v>#N/A</v>
      </c>
      <c r="P59" s="42" t="e">
        <f ca="1"/>
        <v>#N/A</v>
      </c>
      <c r="Q59" s="42" t="e">
        <f ca="1"/>
        <v>#N/A</v>
      </c>
      <c r="R59" s="42" t="e">
        <f ca="1"/>
        <v>#N/A</v>
      </c>
      <c r="S59" s="42" t="e">
        <f ca="1"/>
        <v>#N/A</v>
      </c>
      <c r="T59" s="43" t="str">
        <f ca="1">IFERROR(IF($G59="","",_xlfn.XLOOKUP($N59,resources[Resource],resources[estPerUnit],""))*$O59,"")</f>
        <v/>
      </c>
      <c r="U59" s="43" t="str">
        <f ca="1">IFERROR(IF($G59="","",_xlfn.XLOOKUP($N59,resources[Resource],resources[estPerUnit],""))*P59,"")</f>
        <v/>
      </c>
      <c r="V59" s="43" t="str">
        <f ca="1">IFERROR(IF($G59="","",_xlfn.XLOOKUP($N59,resources[Resource],resources[estPerUnit],""))*Q59,"")</f>
        <v/>
      </c>
      <c r="W59" s="43" t="str">
        <f ca="1">IFERROR(IF($G59="","",_xlfn.XLOOKUP($N59,resources[Resource],resources[estPerUnit],""))*R59,"")</f>
        <v/>
      </c>
      <c r="X59" s="43" t="str">
        <f ca="1">IFERROR(IF($G59="","",_xlfn.XLOOKUP($N59,resources[Resource],resources[estPerUnit],""))*S59,"")</f>
        <v/>
      </c>
    </row>
    <row r="60" spans="7:24" x14ac:dyDescent="0.5">
      <c r="G60" s="42" t="str">
        <f ca="1"/>
        <v/>
      </c>
      <c r="H60" s="42" t="e">
        <f ca="1"/>
        <v>#N/A</v>
      </c>
      <c r="I60" s="42" t="e">
        <f ca="1"/>
        <v>#N/A</v>
      </c>
      <c r="J60" s="42" t="e">
        <f ca="1"/>
        <v>#N/A</v>
      </c>
      <c r="K60" s="42" t="e">
        <f ca="1"/>
        <v>#N/A</v>
      </c>
      <c r="L60" s="42" t="e">
        <f ca="1"/>
        <v>#N/A</v>
      </c>
      <c r="M60" s="42" t="e">
        <f ca="1"/>
        <v>#N/A</v>
      </c>
      <c r="N60" s="42" t="e">
        <f ca="1"/>
        <v>#N/A</v>
      </c>
      <c r="O60" s="42" t="e">
        <f ca="1"/>
        <v>#N/A</v>
      </c>
      <c r="P60" s="42" t="e">
        <f ca="1"/>
        <v>#N/A</v>
      </c>
      <c r="Q60" s="42" t="e">
        <f ca="1"/>
        <v>#N/A</v>
      </c>
      <c r="R60" s="42" t="e">
        <f ca="1"/>
        <v>#N/A</v>
      </c>
      <c r="S60" s="42" t="e">
        <f ca="1"/>
        <v>#N/A</v>
      </c>
      <c r="T60" s="43" t="str">
        <f ca="1">IFERROR(IF($G60="","",_xlfn.XLOOKUP($N60,resources[Resource],resources[estPerUnit],""))*$O60,"")</f>
        <v/>
      </c>
      <c r="U60" s="43" t="str">
        <f ca="1">IFERROR(IF($G60="","",_xlfn.XLOOKUP($N60,resources[Resource],resources[estPerUnit],""))*P60,"")</f>
        <v/>
      </c>
      <c r="V60" s="43" t="str">
        <f ca="1">IFERROR(IF($G60="","",_xlfn.XLOOKUP($N60,resources[Resource],resources[estPerUnit],""))*Q60,"")</f>
        <v/>
      </c>
      <c r="W60" s="43" t="str">
        <f ca="1">IFERROR(IF($G60="","",_xlfn.XLOOKUP($N60,resources[Resource],resources[estPerUnit],""))*R60,"")</f>
        <v/>
      </c>
      <c r="X60" s="43" t="str">
        <f ca="1">IFERROR(IF($G60="","",_xlfn.XLOOKUP($N60,resources[Resource],resources[estPerUnit],""))*S60,"")</f>
        <v/>
      </c>
    </row>
    <row r="61" spans="7:24" x14ac:dyDescent="0.5">
      <c r="T61" s="43" t="str">
        <f>IFERROR(IF($G61="","",_xlfn.XLOOKUP($N61,resources[Resource],resources[estPerUnit],""))*$O61,"")</f>
        <v/>
      </c>
      <c r="U61" s="43" t="str">
        <f>IFERROR(IF($G61="","",_xlfn.XLOOKUP($N61,resources[Resource],resources[estPerUnit],""))*P61,"")</f>
        <v/>
      </c>
      <c r="V61" s="43" t="str">
        <f>IFERROR(IF($G61="","",_xlfn.XLOOKUP($N61,resources[Resource],resources[estPerUnit],""))*Q61,"")</f>
        <v/>
      </c>
      <c r="W61" s="43" t="str">
        <f>IFERROR(IF($G61="","",_xlfn.XLOOKUP($N61,resources[Resource],resources[estPerUnit],""))*R61,"")</f>
        <v/>
      </c>
      <c r="X61" s="43" t="str">
        <f>IFERROR(IF($G61="","",_xlfn.XLOOKUP($N61,resources[Resource],resources[estPerUnit],""))*S61,"")</f>
        <v/>
      </c>
    </row>
    <row r="62" spans="7:24" x14ac:dyDescent="0.5">
      <c r="T62" s="43" t="str">
        <f>IFERROR(IF($G62="","",_xlfn.XLOOKUP($N62,resources[Resource],resources[estPerUnit],""))*$O62,"")</f>
        <v/>
      </c>
      <c r="U62" s="43" t="str">
        <f>IFERROR(IF($G62="","",_xlfn.XLOOKUP($N62,resources[Resource],resources[estPerUnit],""))*P62,"")</f>
        <v/>
      </c>
      <c r="V62" s="43" t="str">
        <f>IFERROR(IF($G62="","",_xlfn.XLOOKUP($N62,resources[Resource],resources[estPerUnit],""))*Q62,"")</f>
        <v/>
      </c>
      <c r="W62" s="43" t="str">
        <f>IFERROR(IF($G62="","",_xlfn.XLOOKUP($N62,resources[Resource],resources[estPerUnit],""))*R62,"")</f>
        <v/>
      </c>
      <c r="X62" s="43" t="str">
        <f>IFERROR(IF($G62="","",_xlfn.XLOOKUP($N62,resources[Resource],resources[estPerUnit],""))*S62,"")</f>
        <v/>
      </c>
    </row>
    <row r="63" spans="7:24" x14ac:dyDescent="0.5">
      <c r="T63" s="43" t="str">
        <f>IFERROR(IF($G63="","",_xlfn.XLOOKUP($N63,resources[Resource],resources[estPerUnit],""))*$O63,"")</f>
        <v/>
      </c>
      <c r="U63" s="43" t="str">
        <f>IFERROR(IF($G63="","",_xlfn.XLOOKUP($N63,resources[Resource],resources[estPerUnit],""))*P63,"")</f>
        <v/>
      </c>
      <c r="V63" s="43" t="str">
        <f>IFERROR(IF($G63="","",_xlfn.XLOOKUP($N63,resources[Resource],resources[estPerUnit],""))*Q63,"")</f>
        <v/>
      </c>
      <c r="W63" s="43" t="str">
        <f>IFERROR(IF($G63="","",_xlfn.XLOOKUP($N63,resources[Resource],resources[estPerUnit],""))*R63,"")</f>
        <v/>
      </c>
      <c r="X63" s="43" t="str">
        <f>IFERROR(IF($G63="","",_xlfn.XLOOKUP($N63,resources[Resource],resources[estPerUnit],""))*S63,"")</f>
        <v/>
      </c>
    </row>
    <row r="64" spans="7:24" x14ac:dyDescent="0.5">
      <c r="T64" s="43" t="str">
        <f>IFERROR(IF($G64="","",_xlfn.XLOOKUP($N64,resources[Resource],resources[estPerUnit],""))*$O64,"")</f>
        <v/>
      </c>
      <c r="U64" s="43" t="str">
        <f>IFERROR(IF($G64="","",_xlfn.XLOOKUP($N64,resources[Resource],resources[estPerUnit],""))*P64,"")</f>
        <v/>
      </c>
      <c r="V64" s="43" t="str">
        <f>IFERROR(IF($G64="","",_xlfn.XLOOKUP($N64,resources[Resource],resources[estPerUnit],""))*Q64,"")</f>
        <v/>
      </c>
      <c r="W64" s="43" t="str">
        <f>IFERROR(IF($G64="","",_xlfn.XLOOKUP($N64,resources[Resource],resources[estPerUnit],""))*R64,"")</f>
        <v/>
      </c>
      <c r="X64" s="43" t="str">
        <f>IFERROR(IF($G64="","",_xlfn.XLOOKUP($N64,resources[Resource],resources[estPerUnit],""))*S64,"")</f>
        <v/>
      </c>
    </row>
    <row r="65" spans="20:24" x14ac:dyDescent="0.5">
      <c r="T65" s="43" t="str">
        <f>IFERROR(IF($G65="","",_xlfn.XLOOKUP($N65,resources[Resource],resources[estPerUnit],""))*$O65,"")</f>
        <v/>
      </c>
      <c r="U65" s="43" t="str">
        <f>IFERROR(IF($G65="","",_xlfn.XLOOKUP($N65,resources[Resource],resources[estPerUnit],""))*P65,"")</f>
        <v/>
      </c>
      <c r="V65" s="43" t="str">
        <f>IFERROR(IF($G65="","",_xlfn.XLOOKUP($N65,resources[Resource],resources[estPerUnit],""))*Q65,"")</f>
        <v/>
      </c>
      <c r="W65" s="43" t="str">
        <f>IFERROR(IF($G65="","",_xlfn.XLOOKUP($N65,resources[Resource],resources[estPerUnit],""))*R65,"")</f>
        <v/>
      </c>
      <c r="X65" s="43" t="str">
        <f>IFERROR(IF($G65="","",_xlfn.XLOOKUP($N65,resources[Resource],resources[estPerUnit],""))*S65,"")</f>
        <v/>
      </c>
    </row>
    <row r="66" spans="20:24" x14ac:dyDescent="0.5">
      <c r="T66" s="43" t="str">
        <f>IFERROR(IF($G66="","",_xlfn.XLOOKUP($N66,resources[Resource],resources[estPerUnit],""))*$O66,"")</f>
        <v/>
      </c>
      <c r="U66" s="43" t="str">
        <f>IFERROR(IF($G66="","",_xlfn.XLOOKUP($N66,resources[Resource],resources[estPerUnit],""))*P66,"")</f>
        <v/>
      </c>
      <c r="V66" s="43" t="str">
        <f>IFERROR(IF($G66="","",_xlfn.XLOOKUP($N66,resources[Resource],resources[estPerUnit],""))*Q66,"")</f>
        <v/>
      </c>
      <c r="W66" s="43" t="str">
        <f>IFERROR(IF($G66="","",_xlfn.XLOOKUP($N66,resources[Resource],resources[estPerUnit],""))*R66,"")</f>
        <v/>
      </c>
      <c r="X66" s="43" t="str">
        <f>IFERROR(IF($G66="","",_xlfn.XLOOKUP($N66,resources[Resource],resources[estPerUnit],""))*S66,"")</f>
        <v/>
      </c>
    </row>
    <row r="67" spans="20:24" x14ac:dyDescent="0.5">
      <c r="T67" s="43" t="str">
        <f>IFERROR(IF($G67="","",_xlfn.XLOOKUP($N67,resources[Resource],resources[estPerUnit],""))*$O67,"")</f>
        <v/>
      </c>
      <c r="U67" s="43" t="str">
        <f>IFERROR(IF($G67="","",_xlfn.XLOOKUP($N67,resources[Resource],resources[estPerUnit],""))*P67,"")</f>
        <v/>
      </c>
      <c r="V67" s="43" t="str">
        <f>IFERROR(IF($G67="","",_xlfn.XLOOKUP($N67,resources[Resource],resources[estPerUnit],""))*Q67,"")</f>
        <v/>
      </c>
      <c r="W67" s="43" t="str">
        <f>IFERROR(IF($G67="","",_xlfn.XLOOKUP($N67,resources[Resource],resources[estPerUnit],""))*R67,"")</f>
        <v/>
      </c>
      <c r="X67" s="43" t="str">
        <f>IFERROR(IF($G67="","",_xlfn.XLOOKUP($N67,resources[Resource],resources[estPerUnit],""))*S67,"")</f>
        <v/>
      </c>
    </row>
    <row r="68" spans="20:24" x14ac:dyDescent="0.5">
      <c r="T68" s="43" t="str">
        <f>IFERROR(IF($G68="","",_xlfn.XLOOKUP($N68,resources[Resource],resources[estPerUnit],""))*$O68,"")</f>
        <v/>
      </c>
      <c r="U68" s="43" t="str">
        <f>IFERROR(IF($G68="","",_xlfn.XLOOKUP($N68,resources[Resource],resources[estPerUnit],""))*P68,"")</f>
        <v/>
      </c>
      <c r="V68" s="43" t="str">
        <f>IFERROR(IF($G68="","",_xlfn.XLOOKUP($N68,resources[Resource],resources[estPerUnit],""))*Q68,"")</f>
        <v/>
      </c>
      <c r="W68" s="43" t="str">
        <f>IFERROR(IF($G68="","",_xlfn.XLOOKUP($N68,resources[Resource],resources[estPerUnit],""))*R68,"")</f>
        <v/>
      </c>
      <c r="X68" s="43" t="str">
        <f>IFERROR(IF($G68="","",_xlfn.XLOOKUP($N68,resources[Resource],resources[estPerUnit],""))*S68,"")</f>
        <v/>
      </c>
    </row>
    <row r="69" spans="20:24" x14ac:dyDescent="0.5">
      <c r="T69" s="43" t="str">
        <f>IFERROR(IF($G69="","",_xlfn.XLOOKUP($N69,resources[Resource],resources[estPerUnit],""))*$O69,"")</f>
        <v/>
      </c>
      <c r="U69" s="43" t="str">
        <f>IFERROR(IF($G69="","",_xlfn.XLOOKUP($N69,resources[Resource],resources[estPerUnit],""))*P69,"")</f>
        <v/>
      </c>
      <c r="V69" s="43" t="str">
        <f>IFERROR(IF($G69="","",_xlfn.XLOOKUP($N69,resources[Resource],resources[estPerUnit],""))*Q69,"")</f>
        <v/>
      </c>
      <c r="W69" s="43" t="str">
        <f>IFERROR(IF($G69="","",_xlfn.XLOOKUP($N69,resources[Resource],resources[estPerUnit],""))*R69,"")</f>
        <v/>
      </c>
      <c r="X69" s="43" t="str">
        <f>IFERROR(IF($G69="","",_xlfn.XLOOKUP($N69,resources[Resource],resources[estPerUnit],""))*S69,"")</f>
        <v/>
      </c>
    </row>
    <row r="70" spans="20:24" x14ac:dyDescent="0.5">
      <c r="T70" s="43" t="str">
        <f>IFERROR(IF($G70="","",_xlfn.XLOOKUP($N70,resources[Resource],resources[estPerUnit],""))*$O70,"")</f>
        <v/>
      </c>
      <c r="U70" s="43" t="str">
        <f>IFERROR(IF($G70="","",_xlfn.XLOOKUP($N70,resources[Resource],resources[estPerUnit],""))*P70,"")</f>
        <v/>
      </c>
      <c r="V70" s="43" t="str">
        <f>IFERROR(IF($G70="","",_xlfn.XLOOKUP($N70,resources[Resource],resources[estPerUnit],""))*Q70,"")</f>
        <v/>
      </c>
      <c r="W70" s="43" t="str">
        <f>IFERROR(IF($G70="","",_xlfn.XLOOKUP($N70,resources[Resource],resources[estPerUnit],""))*R70,"")</f>
        <v/>
      </c>
      <c r="X70" s="43" t="str">
        <f>IFERROR(IF($G70="","",_xlfn.XLOOKUP($N70,resources[Resource],resources[estPerUnit],""))*S70,"")</f>
        <v/>
      </c>
    </row>
    <row r="71" spans="20:24" x14ac:dyDescent="0.5">
      <c r="T71" s="43" t="str">
        <f>IFERROR(IF($G71="","",_xlfn.XLOOKUP($N71,resources[Resource],resources[estPerUnit],""))*$O71,"")</f>
        <v/>
      </c>
      <c r="U71" s="43" t="str">
        <f>IFERROR(IF($G71="","",_xlfn.XLOOKUP($N71,resources[Resource],resources[estPerUnit],""))*P71,"")</f>
        <v/>
      </c>
      <c r="V71" s="43" t="str">
        <f>IFERROR(IF($G71="","",_xlfn.XLOOKUP($N71,resources[Resource],resources[estPerUnit],""))*Q71,"")</f>
        <v/>
      </c>
      <c r="W71" s="43" t="str">
        <f>IFERROR(IF($G71="","",_xlfn.XLOOKUP($N71,resources[Resource],resources[estPerUnit],""))*R71,"")</f>
        <v/>
      </c>
      <c r="X71" s="43" t="str">
        <f>IFERROR(IF($G71="","",_xlfn.XLOOKUP($N71,resources[Resource],resources[estPerUnit],""))*S71,"")</f>
        <v/>
      </c>
    </row>
    <row r="72" spans="20:24" x14ac:dyDescent="0.5">
      <c r="T72" s="43" t="str">
        <f>IFERROR(IF($G72="","",_xlfn.XLOOKUP($N72,resources[Resource],resources[estPerUnit],""))*$O72,"")</f>
        <v/>
      </c>
      <c r="U72" s="43" t="str">
        <f>IFERROR(IF($G72="","",_xlfn.XLOOKUP($N72,resources[Resource],resources[estPerUnit],""))*P72,"")</f>
        <v/>
      </c>
      <c r="V72" s="43" t="str">
        <f>IFERROR(IF($G72="","",_xlfn.XLOOKUP($N72,resources[Resource],resources[estPerUnit],""))*Q72,"")</f>
        <v/>
      </c>
      <c r="W72" s="43" t="str">
        <f>IFERROR(IF($G72="","",_xlfn.XLOOKUP($N72,resources[Resource],resources[estPerUnit],""))*R72,"")</f>
        <v/>
      </c>
      <c r="X72" s="43" t="str">
        <f>IFERROR(IF($G72="","",_xlfn.XLOOKUP($N72,resources[Resource],resources[estPerUnit],""))*S72,"")</f>
        <v/>
      </c>
    </row>
    <row r="73" spans="20:24" x14ac:dyDescent="0.5">
      <c r="T73" s="43" t="str">
        <f>IFERROR(IF($G73="","",_xlfn.XLOOKUP($N73,resources[Resource],resources[estPerUnit],""))*$O73,"")</f>
        <v/>
      </c>
      <c r="U73" s="43" t="str">
        <f>IFERROR(IF($G73="","",_xlfn.XLOOKUP($N73,resources[Resource],resources[estPerUnit],""))*P73,"")</f>
        <v/>
      </c>
      <c r="V73" s="43" t="str">
        <f>IFERROR(IF($G73="","",_xlfn.XLOOKUP($N73,resources[Resource],resources[estPerUnit],""))*Q73,"")</f>
        <v/>
      </c>
      <c r="W73" s="43" t="str">
        <f>IFERROR(IF($G73="","",_xlfn.XLOOKUP($N73,resources[Resource],resources[estPerUnit],""))*R73,"")</f>
        <v/>
      </c>
      <c r="X73" s="43" t="str">
        <f>IFERROR(IF($G73="","",_xlfn.XLOOKUP($N73,resources[Resource],resources[estPerUnit],""))*S73,"")</f>
        <v/>
      </c>
    </row>
    <row r="74" spans="20:24" x14ac:dyDescent="0.5">
      <c r="T74" s="43" t="str">
        <f>IFERROR(IF($G74="","",_xlfn.XLOOKUP($N74,resources[Resource],resources[estPerUnit],""))*$O74,"")</f>
        <v/>
      </c>
      <c r="U74" s="43" t="str">
        <f>IFERROR(IF($G74="","",_xlfn.XLOOKUP($N74,resources[Resource],resources[estPerUnit],""))*P74,"")</f>
        <v/>
      </c>
      <c r="V74" s="43" t="str">
        <f>IFERROR(IF($G74="","",_xlfn.XLOOKUP($N74,resources[Resource],resources[estPerUnit],""))*Q74,"")</f>
        <v/>
      </c>
      <c r="W74" s="43" t="str">
        <f>IFERROR(IF($G74="","",_xlfn.XLOOKUP($N74,resources[Resource],resources[estPerUnit],""))*R74,"")</f>
        <v/>
      </c>
      <c r="X74" s="43" t="str">
        <f>IFERROR(IF($G74="","",_xlfn.XLOOKUP($N74,resources[Resource],resources[estPerUnit],""))*S74,"")</f>
        <v/>
      </c>
    </row>
    <row r="75" spans="20:24" x14ac:dyDescent="0.5">
      <c r="T75" s="43" t="str">
        <f>IFERROR(IF($G75="","",_xlfn.XLOOKUP($N75,resources[Resource],resources[estPerUnit],""))*$O75,"")</f>
        <v/>
      </c>
      <c r="U75" s="43" t="str">
        <f>IFERROR(IF($G75="","",_xlfn.XLOOKUP($N75,resources[Resource],resources[estPerUnit],""))*P75,"")</f>
        <v/>
      </c>
      <c r="V75" s="43" t="str">
        <f>IFERROR(IF($G75="","",_xlfn.XLOOKUP($N75,resources[Resource],resources[estPerUnit],""))*Q75,"")</f>
        <v/>
      </c>
      <c r="W75" s="43" t="str">
        <f>IFERROR(IF($G75="","",_xlfn.XLOOKUP($N75,resources[Resource],resources[estPerUnit],""))*R75,"")</f>
        <v/>
      </c>
      <c r="X75" s="43" t="str">
        <f>IFERROR(IF($G75="","",_xlfn.XLOOKUP($N75,resources[Resource],resources[estPerUnit],""))*S75,"")</f>
        <v/>
      </c>
    </row>
    <row r="76" spans="20:24" x14ac:dyDescent="0.5">
      <c r="T76" s="43" t="str">
        <f>IFERROR(IF($G76="","",_xlfn.XLOOKUP($N76,resources[Resource],resources[estPerUnit],""))*$O76,"")</f>
        <v/>
      </c>
      <c r="U76" s="43" t="str">
        <f>IFERROR(IF($G76="","",_xlfn.XLOOKUP($N76,resources[Resource],resources[estPerUnit],""))*P76,"")</f>
        <v/>
      </c>
      <c r="V76" s="43" t="str">
        <f>IFERROR(IF($G76="","",_xlfn.XLOOKUP($N76,resources[Resource],resources[estPerUnit],""))*Q76,"")</f>
        <v/>
      </c>
      <c r="W76" s="43" t="str">
        <f>IFERROR(IF($G76="","",_xlfn.XLOOKUP($N76,resources[Resource],resources[estPerUnit],""))*R76,"")</f>
        <v/>
      </c>
      <c r="X76" s="43" t="str">
        <f>IFERROR(IF($G76="","",_xlfn.XLOOKUP($N76,resources[Resource],resources[estPerUnit],""))*S76,"")</f>
        <v/>
      </c>
    </row>
    <row r="77" spans="20:24" x14ac:dyDescent="0.5">
      <c r="T77" s="43" t="str">
        <f>IFERROR(IF($G77="","",_xlfn.XLOOKUP($N77,resources[Resource],resources[estPerUnit],""))*$O77,"")</f>
        <v/>
      </c>
      <c r="U77" s="43" t="str">
        <f>IFERROR(IF($G77="","",_xlfn.XLOOKUP($N77,resources[Resource],resources[estPerUnit],""))*P77,"")</f>
        <v/>
      </c>
      <c r="V77" s="43" t="str">
        <f>IFERROR(IF($G77="","",_xlfn.XLOOKUP($N77,resources[Resource],resources[estPerUnit],""))*Q77,"")</f>
        <v/>
      </c>
      <c r="W77" s="43" t="str">
        <f>IFERROR(IF($G77="","",_xlfn.XLOOKUP($N77,resources[Resource],resources[estPerUnit],""))*R77,"")</f>
        <v/>
      </c>
      <c r="X77" s="43" t="str">
        <f>IFERROR(IF($G77="","",_xlfn.XLOOKUP($N77,resources[Resource],resources[estPerUnit],""))*S77,"")</f>
        <v/>
      </c>
    </row>
    <row r="78" spans="20:24" x14ac:dyDescent="0.5">
      <c r="T78" s="43" t="str">
        <f>IFERROR(IF($G78="","",_xlfn.XLOOKUP($N78,resources[Resource],resources[estPerUnit],""))*$O78,"")</f>
        <v/>
      </c>
      <c r="U78" s="43" t="str">
        <f>IFERROR(IF($G78="","",_xlfn.XLOOKUP($N78,resources[Resource],resources[estPerUnit],""))*P78,"")</f>
        <v/>
      </c>
      <c r="V78" s="43" t="str">
        <f>IFERROR(IF($G78="","",_xlfn.XLOOKUP($N78,resources[Resource],resources[estPerUnit],""))*Q78,"")</f>
        <v/>
      </c>
      <c r="W78" s="43" t="str">
        <f>IFERROR(IF($G78="","",_xlfn.XLOOKUP($N78,resources[Resource],resources[estPerUnit],""))*R78,"")</f>
        <v/>
      </c>
      <c r="X78" s="43" t="str">
        <f>IFERROR(IF($G78="","",_xlfn.XLOOKUP($N78,resources[Resource],resources[estPerUnit],""))*S78,"")</f>
        <v/>
      </c>
    </row>
    <row r="79" spans="20:24" x14ac:dyDescent="0.5">
      <c r="T79" s="43" t="str">
        <f>IFERROR(IF($G79="","",_xlfn.XLOOKUP($N79,resources[Resource],resources[estPerUnit],""))*$O79,"")</f>
        <v/>
      </c>
      <c r="U79" s="43" t="str">
        <f>IFERROR(IF($G79="","",_xlfn.XLOOKUP($N79,resources[Resource],resources[estPerUnit],""))*P79,"")</f>
        <v/>
      </c>
      <c r="V79" s="43" t="str">
        <f>IFERROR(IF($G79="","",_xlfn.XLOOKUP($N79,resources[Resource],resources[estPerUnit],""))*Q79,"")</f>
        <v/>
      </c>
      <c r="W79" s="43" t="str">
        <f>IFERROR(IF($G79="","",_xlfn.XLOOKUP($N79,resources[Resource],resources[estPerUnit],""))*R79,"")</f>
        <v/>
      </c>
      <c r="X79" s="43" t="str">
        <f>IFERROR(IF($G79="","",_xlfn.XLOOKUP($N79,resources[Resource],resources[estPerUnit],""))*S79,"")</f>
        <v/>
      </c>
    </row>
    <row r="80" spans="20:24" x14ac:dyDescent="0.5">
      <c r="T80" s="43" t="str">
        <f>IFERROR(IF($G80="","",_xlfn.XLOOKUP($N80,resources[Resource],resources[estPerUnit],""))*$O80,"")</f>
        <v/>
      </c>
      <c r="U80" s="43" t="str">
        <f>IFERROR(IF($G80="","",_xlfn.XLOOKUP($N80,resources[Resource],resources[estPerUnit],""))*P80,"")</f>
        <v/>
      </c>
      <c r="V80" s="43" t="str">
        <f>IFERROR(IF($G80="","",_xlfn.XLOOKUP($N80,resources[Resource],resources[estPerUnit],""))*Q80,"")</f>
        <v/>
      </c>
      <c r="W80" s="43" t="str">
        <f>IFERROR(IF($G80="","",_xlfn.XLOOKUP($N80,resources[Resource],resources[estPerUnit],""))*R80,"")</f>
        <v/>
      </c>
      <c r="X80" s="43" t="str">
        <f>IFERROR(IF($G80="","",_xlfn.XLOOKUP($N80,resources[Resource],resources[estPerUnit],""))*S80,"")</f>
        <v/>
      </c>
    </row>
    <row r="81" spans="20:24" x14ac:dyDescent="0.5">
      <c r="T81" s="43" t="str">
        <f>IFERROR(IF($G81="","",_xlfn.XLOOKUP($N81,resources[Resource],resources[estPerUnit],""))*$O81,"")</f>
        <v/>
      </c>
      <c r="U81" s="43" t="str">
        <f>IFERROR(IF($G81="","",_xlfn.XLOOKUP($N81,resources[Resource],resources[estPerUnit],""))*P81,"")</f>
        <v/>
      </c>
      <c r="V81" s="43" t="str">
        <f>IFERROR(IF($G81="","",_xlfn.XLOOKUP($N81,resources[Resource],resources[estPerUnit],""))*Q81,"")</f>
        <v/>
      </c>
      <c r="W81" s="43" t="str">
        <f>IFERROR(IF($G81="","",_xlfn.XLOOKUP($N81,resources[Resource],resources[estPerUnit],""))*R81,"")</f>
        <v/>
      </c>
      <c r="X81" s="43" t="str">
        <f>IFERROR(IF($G81="","",_xlfn.XLOOKUP($N81,resources[Resource],resources[estPerUnit],""))*S81,"")</f>
        <v/>
      </c>
    </row>
    <row r="82" spans="20:24" x14ac:dyDescent="0.5">
      <c r="T82" s="43" t="str">
        <f>IFERROR(IF($G82="","",_xlfn.XLOOKUP($N82,resources[Resource],resources[estPerUnit],""))*$O82,"")</f>
        <v/>
      </c>
      <c r="U82" s="43" t="str">
        <f>IFERROR(IF($G82="","",_xlfn.XLOOKUP($N82,resources[Resource],resources[estPerUnit],""))*P82,"")</f>
        <v/>
      </c>
      <c r="V82" s="43" t="str">
        <f>IFERROR(IF($G82="","",_xlfn.XLOOKUP($N82,resources[Resource],resources[estPerUnit],""))*Q82,"")</f>
        <v/>
      </c>
      <c r="W82" s="43" t="str">
        <f>IFERROR(IF($G82="","",_xlfn.XLOOKUP($N82,resources[Resource],resources[estPerUnit],""))*R82,"")</f>
        <v/>
      </c>
      <c r="X82" s="43" t="str">
        <f>IFERROR(IF($G82="","",_xlfn.XLOOKUP($N82,resources[Resource],resources[estPerUnit],""))*S82,"")</f>
        <v/>
      </c>
    </row>
    <row r="83" spans="20:24" x14ac:dyDescent="0.5">
      <c r="T83" s="43" t="str">
        <f>IFERROR(IF($G83="","",_xlfn.XLOOKUP($N83,resources[Resource],resources[estPerUnit],""))*$O83,"")</f>
        <v/>
      </c>
      <c r="U83" s="43" t="str">
        <f>IFERROR(IF($G83="","",_xlfn.XLOOKUP($N83,resources[Resource],resources[estPerUnit],""))*P83,"")</f>
        <v/>
      </c>
      <c r="V83" s="43" t="str">
        <f>IFERROR(IF($G83="","",_xlfn.XLOOKUP($N83,resources[Resource],resources[estPerUnit],""))*Q83,"")</f>
        <v/>
      </c>
      <c r="W83" s="43" t="str">
        <f>IFERROR(IF($G83="","",_xlfn.XLOOKUP($N83,resources[Resource],resources[estPerUnit],""))*R83,"")</f>
        <v/>
      </c>
      <c r="X83" s="43" t="str">
        <f>IFERROR(IF($G83="","",_xlfn.XLOOKUP($N83,resources[Resource],resources[estPerUnit],""))*S83,"")</f>
        <v/>
      </c>
    </row>
    <row r="84" spans="20:24" x14ac:dyDescent="0.5">
      <c r="T84" s="43" t="str">
        <f>IFERROR(IF($G84="","",_xlfn.XLOOKUP($N84,resources[Resource],resources[estPerUnit],""))*$O84,"")</f>
        <v/>
      </c>
      <c r="U84" s="43" t="str">
        <f>IFERROR(IF($G84="","",_xlfn.XLOOKUP($N84,resources[Resource],resources[estPerUnit],""))*P84,"")</f>
        <v/>
      </c>
      <c r="V84" s="43" t="str">
        <f>IFERROR(IF($G84="","",_xlfn.XLOOKUP($N84,resources[Resource],resources[estPerUnit],""))*Q84,"")</f>
        <v/>
      </c>
      <c r="W84" s="43" t="str">
        <f>IFERROR(IF($G84="","",_xlfn.XLOOKUP($N84,resources[Resource],resources[estPerUnit],""))*R84,"")</f>
        <v/>
      </c>
      <c r="X84" s="43" t="str">
        <f>IFERROR(IF($G84="","",_xlfn.XLOOKUP($N84,resources[Resource],resources[estPerUnit],""))*S84,"")</f>
        <v/>
      </c>
    </row>
    <row r="85" spans="20:24" x14ac:dyDescent="0.5">
      <c r="T85" s="43" t="str">
        <f>IFERROR(IF($G85="","",_xlfn.XLOOKUP($N85,resources[Resource],resources[estPerUnit],""))*$O85,"")</f>
        <v/>
      </c>
      <c r="U85" s="43" t="str">
        <f>IFERROR(IF($G85="","",_xlfn.XLOOKUP($N85,resources[Resource],resources[estPerUnit],""))*P85,"")</f>
        <v/>
      </c>
      <c r="V85" s="43" t="str">
        <f>IFERROR(IF($G85="","",_xlfn.XLOOKUP($N85,resources[Resource],resources[estPerUnit],""))*Q85,"")</f>
        <v/>
      </c>
      <c r="W85" s="43" t="str">
        <f>IFERROR(IF($G85="","",_xlfn.XLOOKUP($N85,resources[Resource],resources[estPerUnit],""))*R85,"")</f>
        <v/>
      </c>
      <c r="X85" s="43" t="str">
        <f>IFERROR(IF($G85="","",_xlfn.XLOOKUP($N85,resources[Resource],resources[estPerUnit],""))*S85,"")</f>
        <v/>
      </c>
    </row>
    <row r="86" spans="20:24" x14ac:dyDescent="0.5">
      <c r="T86" s="43" t="str">
        <f>IFERROR(IF($G86="","",_xlfn.XLOOKUP($N86,resources[Resource],resources[estPerUnit],""))*$O86,"")</f>
        <v/>
      </c>
      <c r="U86" s="43" t="str">
        <f>IFERROR(IF($G86="","",_xlfn.XLOOKUP($N86,resources[Resource],resources[estPerUnit],""))*P86,"")</f>
        <v/>
      </c>
      <c r="V86" s="43" t="str">
        <f>IFERROR(IF($G86="","",_xlfn.XLOOKUP($N86,resources[Resource],resources[estPerUnit],""))*Q86,"")</f>
        <v/>
      </c>
      <c r="W86" s="43" t="str">
        <f>IFERROR(IF($G86="","",_xlfn.XLOOKUP($N86,resources[Resource],resources[estPerUnit],""))*R86,"")</f>
        <v/>
      </c>
      <c r="X86" s="43" t="str">
        <f>IFERROR(IF($G86="","",_xlfn.XLOOKUP($N86,resources[Resource],resources[estPerUnit],""))*S86,"")</f>
        <v/>
      </c>
    </row>
    <row r="87" spans="20:24" x14ac:dyDescent="0.5">
      <c r="T87" s="43" t="str">
        <f>IFERROR(IF($G87="","",_xlfn.XLOOKUP($N87,resources[Resource],resources[estPerUnit],""))*$O87,"")</f>
        <v/>
      </c>
      <c r="U87" s="43" t="str">
        <f>IFERROR(IF($G87="","",_xlfn.XLOOKUP($N87,resources[Resource],resources[estPerUnit],""))*P87,"")</f>
        <v/>
      </c>
      <c r="V87" s="43" t="str">
        <f>IFERROR(IF($G87="","",_xlfn.XLOOKUP($N87,resources[Resource],resources[estPerUnit],""))*Q87,"")</f>
        <v/>
      </c>
      <c r="W87" s="43" t="str">
        <f>IFERROR(IF($G87="","",_xlfn.XLOOKUP($N87,resources[Resource],resources[estPerUnit],""))*R87,"")</f>
        <v/>
      </c>
      <c r="X87" s="43" t="str">
        <f>IFERROR(IF($G87="","",_xlfn.XLOOKUP($N87,resources[Resource],resources[estPerUnit],""))*S87,"")</f>
        <v/>
      </c>
    </row>
    <row r="88" spans="20:24" x14ac:dyDescent="0.5">
      <c r="T88" s="43" t="str">
        <f>IFERROR(IF($G88="","",_xlfn.XLOOKUP($N88,resources[Resource],resources[estPerUnit],""))*$O88,"")</f>
        <v/>
      </c>
      <c r="U88" s="43" t="str">
        <f>IFERROR(IF($G88="","",_xlfn.XLOOKUP($N88,resources[Resource],resources[estPerUnit],""))*P88,"")</f>
        <v/>
      </c>
      <c r="V88" s="43" t="str">
        <f>IFERROR(IF($G88="","",_xlfn.XLOOKUP($N88,resources[Resource],resources[estPerUnit],""))*Q88,"")</f>
        <v/>
      </c>
      <c r="W88" s="43" t="str">
        <f>IFERROR(IF($G88="","",_xlfn.XLOOKUP($N88,resources[Resource],resources[estPerUnit],""))*R88,"")</f>
        <v/>
      </c>
      <c r="X88" s="43" t="str">
        <f>IFERROR(IF($G88="","",_xlfn.XLOOKUP($N88,resources[Resource],resources[estPerUnit],""))*S88,"")</f>
        <v/>
      </c>
    </row>
    <row r="89" spans="20:24" x14ac:dyDescent="0.5">
      <c r="T89" s="43" t="str">
        <f>IFERROR(IF($G89="","",_xlfn.XLOOKUP($N89,resources[Resource],resources[estPerUnit],""))*$O89,"")</f>
        <v/>
      </c>
      <c r="U89" s="43" t="str">
        <f>IFERROR(IF($G89="","",_xlfn.XLOOKUP($N89,resources[Resource],resources[estPerUnit],""))*P89,"")</f>
        <v/>
      </c>
      <c r="V89" s="43" t="str">
        <f>IFERROR(IF($G89="","",_xlfn.XLOOKUP($N89,resources[Resource],resources[estPerUnit],""))*Q89,"")</f>
        <v/>
      </c>
      <c r="W89" s="43" t="str">
        <f>IFERROR(IF($G89="","",_xlfn.XLOOKUP($N89,resources[Resource],resources[estPerUnit],""))*R89,"")</f>
        <v/>
      </c>
      <c r="X89" s="43" t="str">
        <f>IFERROR(IF($G89="","",_xlfn.XLOOKUP($N89,resources[Resource],resources[estPerUnit],""))*S89,"")</f>
        <v/>
      </c>
    </row>
    <row r="90" spans="20:24" x14ac:dyDescent="0.5">
      <c r="T90" s="43" t="str">
        <f>IFERROR(IF($G90="","",_xlfn.XLOOKUP($N90,resources[Resource],resources[estPerUnit],""))*$O90,"")</f>
        <v/>
      </c>
      <c r="U90" s="43" t="str">
        <f>IFERROR(IF($G90="","",_xlfn.XLOOKUP($N90,resources[Resource],resources[estPerUnit],""))*P90,"")</f>
        <v/>
      </c>
      <c r="V90" s="43" t="str">
        <f>IFERROR(IF($G90="","",_xlfn.XLOOKUP($N90,resources[Resource],resources[estPerUnit],""))*Q90,"")</f>
        <v/>
      </c>
      <c r="W90" s="43" t="str">
        <f>IFERROR(IF($G90="","",_xlfn.XLOOKUP($N90,resources[Resource],resources[estPerUnit],""))*R90,"")</f>
        <v/>
      </c>
      <c r="X90" s="43" t="str">
        <f>IFERROR(IF($G90="","",_xlfn.XLOOKUP($N90,resources[Resource],resources[estPerUnit],""))*S90,"")</f>
        <v/>
      </c>
    </row>
    <row r="91" spans="20:24" x14ac:dyDescent="0.5">
      <c r="T91" s="43" t="str">
        <f>IFERROR(IF($G91="","",_xlfn.XLOOKUP($N91,resources[Resource],resources[estPerUnit],""))*$O91,"")</f>
        <v/>
      </c>
      <c r="U91" s="43" t="str">
        <f>IFERROR(IF($G91="","",_xlfn.XLOOKUP($N91,resources[Resource],resources[estPerUnit],""))*P91,"")</f>
        <v/>
      </c>
      <c r="V91" s="43" t="str">
        <f>IFERROR(IF($G91="","",_xlfn.XLOOKUP($N91,resources[Resource],resources[estPerUnit],""))*Q91,"")</f>
        <v/>
      </c>
      <c r="W91" s="43" t="str">
        <f>IFERROR(IF($G91="","",_xlfn.XLOOKUP($N91,resources[Resource],resources[estPerUnit],""))*R91,"")</f>
        <v/>
      </c>
      <c r="X91" s="43" t="str">
        <f>IFERROR(IF($G91="","",_xlfn.XLOOKUP($N91,resources[Resource],resources[estPerUnit],""))*S91,"")</f>
        <v/>
      </c>
    </row>
    <row r="92" spans="20:24" x14ac:dyDescent="0.5">
      <c r="T92" s="43" t="str">
        <f>IFERROR(IF($G92="","",_xlfn.XLOOKUP($N92,resources[Resource],resources[estPerUnit],""))*$O92,"")</f>
        <v/>
      </c>
      <c r="U92" s="43" t="str">
        <f>IFERROR(IF($G92="","",_xlfn.XLOOKUP($N92,resources[Resource],resources[estPerUnit],""))*P92,"")</f>
        <v/>
      </c>
      <c r="V92" s="43" t="str">
        <f>IFERROR(IF($G92="","",_xlfn.XLOOKUP($N92,resources[Resource],resources[estPerUnit],""))*Q92,"")</f>
        <v/>
      </c>
      <c r="W92" s="43" t="str">
        <f>IFERROR(IF($G92="","",_xlfn.XLOOKUP($N92,resources[Resource],resources[estPerUnit],""))*R92,"")</f>
        <v/>
      </c>
      <c r="X92" s="43" t="str">
        <f>IFERROR(IF($G92="","",_xlfn.XLOOKUP($N92,resources[Resource],resources[estPerUnit],""))*S92,"")</f>
        <v/>
      </c>
    </row>
    <row r="93" spans="20:24" x14ac:dyDescent="0.5">
      <c r="T93" s="43" t="str">
        <f>IFERROR(IF($G93="","",_xlfn.XLOOKUP($N93,resources[Resource],resources[estPerUnit],""))*$O93,"")</f>
        <v/>
      </c>
      <c r="U93" s="43" t="str">
        <f>IFERROR(IF($G93="","",_xlfn.XLOOKUP($N93,resources[Resource],resources[estPerUnit],""))*P93,"")</f>
        <v/>
      </c>
      <c r="V93" s="43" t="str">
        <f>IFERROR(IF($G93="","",_xlfn.XLOOKUP($N93,resources[Resource],resources[estPerUnit],""))*Q93,"")</f>
        <v/>
      </c>
      <c r="W93" s="43" t="str">
        <f>IFERROR(IF($G93="","",_xlfn.XLOOKUP($N93,resources[Resource],resources[estPerUnit],""))*R93,"")</f>
        <v/>
      </c>
      <c r="X93" s="43" t="str">
        <f>IFERROR(IF($G93="","",_xlfn.XLOOKUP($N93,resources[Resource],resources[estPerUnit],""))*S93,"")</f>
        <v/>
      </c>
    </row>
    <row r="94" spans="20:24" x14ac:dyDescent="0.5">
      <c r="T94" s="43" t="str">
        <f>IFERROR(IF($G94="","",_xlfn.XLOOKUP($N94,resources[Resource],resources[estPerUnit],""))*$O94,"")</f>
        <v/>
      </c>
      <c r="U94" s="43" t="str">
        <f>IFERROR(IF($G94="","",_xlfn.XLOOKUP($N94,resources[Resource],resources[estPerUnit],""))*P94,"")</f>
        <v/>
      </c>
      <c r="V94" s="43" t="str">
        <f>IFERROR(IF($G94="","",_xlfn.XLOOKUP($N94,resources[Resource],resources[estPerUnit],""))*Q94,"")</f>
        <v/>
      </c>
      <c r="W94" s="43" t="str">
        <f>IFERROR(IF($G94="","",_xlfn.XLOOKUP($N94,resources[Resource],resources[estPerUnit],""))*R94,"")</f>
        <v/>
      </c>
      <c r="X94" s="43" t="str">
        <f>IFERROR(IF($G94="","",_xlfn.XLOOKUP($N94,resources[Resource],resources[estPerUnit],""))*S94,"")</f>
        <v/>
      </c>
    </row>
    <row r="95" spans="20:24" x14ac:dyDescent="0.5">
      <c r="T95" s="43" t="str">
        <f>IFERROR(IF($G95="","",_xlfn.XLOOKUP($N95,resources[Resource],resources[estPerUnit],""))*$O95,"")</f>
        <v/>
      </c>
      <c r="U95" s="43" t="str">
        <f>IFERROR(IF($G95="","",_xlfn.XLOOKUP($N95,resources[Resource],resources[estPerUnit],""))*P95,"")</f>
        <v/>
      </c>
      <c r="V95" s="43" t="str">
        <f>IFERROR(IF($G95="","",_xlfn.XLOOKUP($N95,resources[Resource],resources[estPerUnit],""))*Q95,"")</f>
        <v/>
      </c>
      <c r="W95" s="43" t="str">
        <f>IFERROR(IF($G95="","",_xlfn.XLOOKUP($N95,resources[Resource],resources[estPerUnit],""))*R95,"")</f>
        <v/>
      </c>
      <c r="X95" s="43" t="str">
        <f>IFERROR(IF($G95="","",_xlfn.XLOOKUP($N95,resources[Resource],resources[estPerUnit],""))*S95,"")</f>
        <v/>
      </c>
    </row>
    <row r="96" spans="20:24" x14ac:dyDescent="0.5">
      <c r="T96" s="43" t="str">
        <f>IFERROR(IF($G96="","",_xlfn.XLOOKUP($N96,resources[Resource],resources[estPerUnit],""))*$O96,"")</f>
        <v/>
      </c>
      <c r="U96" s="43" t="str">
        <f>IFERROR(IF($G96="","",_xlfn.XLOOKUP($N96,resources[Resource],resources[estPerUnit],""))*P96,"")</f>
        <v/>
      </c>
      <c r="V96" s="43" t="str">
        <f>IFERROR(IF($G96="","",_xlfn.XLOOKUP($N96,resources[Resource],resources[estPerUnit],""))*Q96,"")</f>
        <v/>
      </c>
      <c r="W96" s="43" t="str">
        <f>IFERROR(IF($G96="","",_xlfn.XLOOKUP($N96,resources[Resource],resources[estPerUnit],""))*R96,"")</f>
        <v/>
      </c>
      <c r="X96" s="43" t="str">
        <f>IFERROR(IF($G96="","",_xlfn.XLOOKUP($N96,resources[Resource],resources[estPerUnit],""))*S96,"")</f>
        <v/>
      </c>
    </row>
    <row r="97" spans="20:24" x14ac:dyDescent="0.5">
      <c r="T97" s="43" t="str">
        <f>IFERROR(IF($G97="","",_xlfn.XLOOKUP($N97,resources[Resource],resources[estPerUnit],""))*$O97,"")</f>
        <v/>
      </c>
      <c r="U97" s="43" t="str">
        <f>IFERROR(IF($G97="","",_xlfn.XLOOKUP($N97,resources[Resource],resources[estPerUnit],""))*P97,"")</f>
        <v/>
      </c>
      <c r="V97" s="43" t="str">
        <f>IFERROR(IF($G97="","",_xlfn.XLOOKUP($N97,resources[Resource],resources[estPerUnit],""))*Q97,"")</f>
        <v/>
      </c>
      <c r="W97" s="43" t="str">
        <f>IFERROR(IF($G97="","",_xlfn.XLOOKUP($N97,resources[Resource],resources[estPerUnit],""))*R97,"")</f>
        <v/>
      </c>
      <c r="X97" s="43" t="str">
        <f>IFERROR(IF($G97="","",_xlfn.XLOOKUP($N97,resources[Resource],resources[estPerUnit],""))*S97,"")</f>
        <v/>
      </c>
    </row>
    <row r="98" spans="20:24" x14ac:dyDescent="0.5">
      <c r="T98" s="43" t="str">
        <f>IFERROR(IF($G98="","",_xlfn.XLOOKUP($N98,resources[Resource],resources[estPerUnit],""))*$O98,"")</f>
        <v/>
      </c>
      <c r="U98" s="43" t="str">
        <f>IFERROR(IF($G98="","",_xlfn.XLOOKUP($N98,resources[Resource],resources[estPerUnit],""))*P98,"")</f>
        <v/>
      </c>
      <c r="V98" s="43" t="str">
        <f>IFERROR(IF($G98="","",_xlfn.XLOOKUP($N98,resources[Resource],resources[estPerUnit],""))*Q98,"")</f>
        <v/>
      </c>
      <c r="W98" s="43" t="str">
        <f>IFERROR(IF($G98="","",_xlfn.XLOOKUP($N98,resources[Resource],resources[estPerUnit],""))*R98,"")</f>
        <v/>
      </c>
      <c r="X98" s="43" t="str">
        <f>IFERROR(IF($G98="","",_xlfn.XLOOKUP($N98,resources[Resource],resources[estPerUnit],""))*S98,"")</f>
        <v/>
      </c>
    </row>
    <row r="99" spans="20:24" x14ac:dyDescent="0.5">
      <c r="T99" s="43" t="str">
        <f>IFERROR(IF($G99="","",_xlfn.XLOOKUP($N99,resources[Resource],resources[estPerUnit],""))*$O99,"")</f>
        <v/>
      </c>
      <c r="U99" s="43" t="str">
        <f>IFERROR(IF($G99="","",_xlfn.XLOOKUP($N99,resources[Resource],resources[estPerUnit],""))*P99,"")</f>
        <v/>
      </c>
      <c r="V99" s="43" t="str">
        <f>IFERROR(IF($G99="","",_xlfn.XLOOKUP($N99,resources[Resource],resources[estPerUnit],""))*Q99,"")</f>
        <v/>
      </c>
      <c r="W99" s="43" t="str">
        <f>IFERROR(IF($G99="","",_xlfn.XLOOKUP($N99,resources[Resource],resources[estPerUnit],""))*R99,"")</f>
        <v/>
      </c>
      <c r="X99" s="43" t="str">
        <f>IFERROR(IF($G99="","",_xlfn.XLOOKUP($N99,resources[Resource],resources[estPerUnit],""))*S99,"")</f>
        <v/>
      </c>
    </row>
    <row r="100" spans="20:24" x14ac:dyDescent="0.5">
      <c r="T100" s="43" t="str">
        <f>IFERROR(IF($G100="","",_xlfn.XLOOKUP($N100,resources[Resource],resources[estPerUnit],""))*$O100,"")</f>
        <v/>
      </c>
      <c r="U100" s="43" t="str">
        <f>IFERROR(IF($G100="","",_xlfn.XLOOKUP($N100,resources[Resource],resources[estPerUnit],""))*P100,"")</f>
        <v/>
      </c>
      <c r="V100" s="43" t="str">
        <f>IFERROR(IF($G100="","",_xlfn.XLOOKUP($N100,resources[Resource],resources[estPerUnit],""))*Q100,"")</f>
        <v/>
      </c>
      <c r="W100" s="43" t="str">
        <f>IFERROR(IF($G100="","",_xlfn.XLOOKUP($N100,resources[Resource],resources[estPerUnit],""))*R100,"")</f>
        <v/>
      </c>
      <c r="X100" s="43" t="str">
        <f>IFERROR(IF($G100="","",_xlfn.XLOOKUP($N100,resources[Resource],resources[estPerUnit],""))*S100,"")</f>
        <v/>
      </c>
    </row>
    <row r="101" spans="20:24" x14ac:dyDescent="0.5">
      <c r="T101" s="43" t="str">
        <f>IFERROR(IF($G101="","",_xlfn.XLOOKUP($N101,resources[Resource],resources[estPerUnit],""))*$O101,"")</f>
        <v/>
      </c>
      <c r="U101" s="43" t="str">
        <f>IFERROR(IF($G101="","",_xlfn.XLOOKUP($N101,resources[Resource],resources[estPerUnit],""))*P101,"")</f>
        <v/>
      </c>
      <c r="V101" s="43" t="str">
        <f>IFERROR(IF($G101="","",_xlfn.XLOOKUP($N101,resources[Resource],resources[estPerUnit],""))*Q101,"")</f>
        <v/>
      </c>
      <c r="W101" s="43" t="str">
        <f>IFERROR(IF($G101="","",_xlfn.XLOOKUP($N101,resources[Resource],resources[estPerUnit],""))*R101,"")</f>
        <v/>
      </c>
      <c r="X101" s="43" t="str">
        <f>IFERROR(IF($G101="","",_xlfn.XLOOKUP($N101,resources[Resource],resources[estPerUnit],""))*S101,"")</f>
        <v/>
      </c>
    </row>
    <row r="102" spans="20:24" x14ac:dyDescent="0.5">
      <c r="T102" s="43" t="str">
        <f>IFERROR(IF($G102="","",_xlfn.XLOOKUP($N102,resources[Resource],resources[estPerUnit],""))*$O102,"")</f>
        <v/>
      </c>
      <c r="U102" s="43" t="str">
        <f>IFERROR(IF($G102="","",_xlfn.XLOOKUP($N102,resources[Resource],resources[estPerUnit],""))*P102,"")</f>
        <v/>
      </c>
      <c r="V102" s="43" t="str">
        <f>IFERROR(IF($G102="","",_xlfn.XLOOKUP($N102,resources[Resource],resources[estPerUnit],""))*Q102,"")</f>
        <v/>
      </c>
      <c r="W102" s="43" t="str">
        <f>IFERROR(IF($G102="","",_xlfn.XLOOKUP($N102,resources[Resource],resources[estPerUnit],""))*R102,"")</f>
        <v/>
      </c>
      <c r="X102" s="43" t="str">
        <f>IFERROR(IF($G102="","",_xlfn.XLOOKUP($N102,resources[Resource],resources[estPerUnit],""))*S102,"")</f>
        <v/>
      </c>
    </row>
    <row r="103" spans="20:24" x14ac:dyDescent="0.5">
      <c r="T103" s="43" t="str">
        <f>IFERROR(IF($G103="","",_xlfn.XLOOKUP($N103,resources[Resource],resources[estPerUnit],""))*$O103,"")</f>
        <v/>
      </c>
      <c r="U103" s="43" t="str">
        <f>IFERROR(IF($G103="","",_xlfn.XLOOKUP($N103,resources[Resource],resources[estPerUnit],""))*P103,"")</f>
        <v/>
      </c>
      <c r="V103" s="43" t="str">
        <f>IFERROR(IF($G103="","",_xlfn.XLOOKUP($N103,resources[Resource],resources[estPerUnit],""))*Q103,"")</f>
        <v/>
      </c>
      <c r="W103" s="43" t="str">
        <f>IFERROR(IF($G103="","",_xlfn.XLOOKUP($N103,resources[Resource],resources[estPerUnit],""))*R103,"")</f>
        <v/>
      </c>
      <c r="X103" s="43" t="str">
        <f>IFERROR(IF($G103="","",_xlfn.XLOOKUP($N103,resources[Resource],resources[estPerUnit],""))*S103,"")</f>
        <v/>
      </c>
    </row>
    <row r="104" spans="20:24" x14ac:dyDescent="0.5">
      <c r="T104" s="43" t="str">
        <f>IFERROR(IF($G104="","",_xlfn.XLOOKUP($N104,resources[Resource],resources[estPerUnit],""))*$O104,"")</f>
        <v/>
      </c>
      <c r="U104" s="43" t="str">
        <f>IFERROR(IF($G104="","",_xlfn.XLOOKUP($N104,resources[Resource],resources[estPerUnit],""))*P104,"")</f>
        <v/>
      </c>
      <c r="V104" s="43" t="str">
        <f>IFERROR(IF($G104="","",_xlfn.XLOOKUP($N104,resources[Resource],resources[estPerUnit],""))*Q104,"")</f>
        <v/>
      </c>
      <c r="W104" s="43" t="str">
        <f>IFERROR(IF($G104="","",_xlfn.XLOOKUP($N104,resources[Resource],resources[estPerUnit],""))*R104,"")</f>
        <v/>
      </c>
      <c r="X104" s="43" t="str">
        <f>IFERROR(IF($G104="","",_xlfn.XLOOKUP($N104,resources[Resource],resources[estPerUnit],""))*S104,"")</f>
        <v/>
      </c>
    </row>
    <row r="105" spans="20:24" x14ac:dyDescent="0.5">
      <c r="T105" s="43" t="str">
        <f>IFERROR(IF($G105="","",_xlfn.XLOOKUP($N105,resources[Resource],resources[estPerUnit],""))*$O105,"")</f>
        <v/>
      </c>
      <c r="U105" s="43" t="str">
        <f>IFERROR(IF($G105="","",_xlfn.XLOOKUP($N105,resources[Resource],resources[estPerUnit],""))*P105,"")</f>
        <v/>
      </c>
      <c r="V105" s="43" t="str">
        <f>IFERROR(IF($G105="","",_xlfn.XLOOKUP($N105,resources[Resource],resources[estPerUnit],""))*Q105,"")</f>
        <v/>
      </c>
      <c r="W105" s="43" t="str">
        <f>IFERROR(IF($G105="","",_xlfn.XLOOKUP($N105,resources[Resource],resources[estPerUnit],""))*R105,"")</f>
        <v/>
      </c>
      <c r="X105" s="43" t="str">
        <f>IFERROR(IF($G105="","",_xlfn.XLOOKUP($N105,resources[Resource],resources[estPerUnit],""))*S105,"")</f>
        <v/>
      </c>
    </row>
    <row r="106" spans="20:24" x14ac:dyDescent="0.5">
      <c r="T106" s="43" t="str">
        <f>IFERROR(IF($G106="","",_xlfn.XLOOKUP($N106,resources[Resource],resources[estPerUnit],""))*$O106,"")</f>
        <v/>
      </c>
      <c r="U106" s="43" t="str">
        <f>IFERROR(IF($G106="","",_xlfn.XLOOKUP($N106,resources[Resource],resources[estPerUnit],""))*P106,"")</f>
        <v/>
      </c>
      <c r="V106" s="43" t="str">
        <f>IFERROR(IF($G106="","",_xlfn.XLOOKUP($N106,resources[Resource],resources[estPerUnit],""))*Q106,"")</f>
        <v/>
      </c>
      <c r="W106" s="43" t="str">
        <f>IFERROR(IF($G106="","",_xlfn.XLOOKUP($N106,resources[Resource],resources[estPerUnit],""))*R106,"")</f>
        <v/>
      </c>
      <c r="X106" s="43" t="str">
        <f>IFERROR(IF($G106="","",_xlfn.XLOOKUP($N106,resources[Resource],resources[estPerUnit],""))*S106,"")</f>
        <v/>
      </c>
    </row>
    <row r="107" spans="20:24" x14ac:dyDescent="0.5">
      <c r="T107" s="43" t="str">
        <f>IFERROR(IF($G107="","",_xlfn.XLOOKUP($N107,resources[Resource],resources[estPerUnit],""))*$O107,"")</f>
        <v/>
      </c>
      <c r="U107" s="43" t="str">
        <f>IFERROR(IF($G107="","",_xlfn.XLOOKUP($N107,resources[Resource],resources[estPerUnit],""))*P107,"")</f>
        <v/>
      </c>
      <c r="V107" s="43" t="str">
        <f>IFERROR(IF($G107="","",_xlfn.XLOOKUP($N107,resources[Resource],resources[estPerUnit],""))*Q107,"")</f>
        <v/>
      </c>
      <c r="W107" s="43" t="str">
        <f>IFERROR(IF($G107="","",_xlfn.XLOOKUP($N107,resources[Resource],resources[estPerUnit],""))*R107,"")</f>
        <v/>
      </c>
      <c r="X107" s="43" t="str">
        <f>IFERROR(IF($G107="","",_xlfn.XLOOKUP($N107,resources[Resource],resources[estPerUnit],""))*S107,"")</f>
        <v/>
      </c>
    </row>
    <row r="108" spans="20:24" x14ac:dyDescent="0.5">
      <c r="T108" s="43" t="str">
        <f>IFERROR(IF($G108="","",_xlfn.XLOOKUP($N108,resources[Resource],resources[estPerUnit],""))*$O108,"")</f>
        <v/>
      </c>
      <c r="U108" s="43" t="str">
        <f>IFERROR(IF($G108="","",_xlfn.XLOOKUP($N108,resources[Resource],resources[estPerUnit],""))*P108,"")</f>
        <v/>
      </c>
      <c r="V108" s="43" t="str">
        <f>IFERROR(IF($G108="","",_xlfn.XLOOKUP($N108,resources[Resource],resources[estPerUnit],""))*Q108,"")</f>
        <v/>
      </c>
      <c r="W108" s="43" t="str">
        <f>IFERROR(IF($G108="","",_xlfn.XLOOKUP($N108,resources[Resource],resources[estPerUnit],""))*R108,"")</f>
        <v/>
      </c>
      <c r="X108" s="43" t="str">
        <f>IFERROR(IF($G108="","",_xlfn.XLOOKUP($N108,resources[Resource],resources[estPerUnit],""))*S108,"")</f>
        <v/>
      </c>
    </row>
    <row r="109" spans="20:24" x14ac:dyDescent="0.5">
      <c r="T109" s="43" t="str">
        <f>IFERROR(IF($G109="","",_xlfn.XLOOKUP($N109,resources[Resource],resources[estPerUnit],""))*$O109,"")</f>
        <v/>
      </c>
      <c r="U109" s="43" t="str">
        <f>IFERROR(IF($G109="","",_xlfn.XLOOKUP($N109,resources[Resource],resources[estPerUnit],""))*P109,"")</f>
        <v/>
      </c>
      <c r="V109" s="43" t="str">
        <f>IFERROR(IF($G109="","",_xlfn.XLOOKUP($N109,resources[Resource],resources[estPerUnit],""))*Q109,"")</f>
        <v/>
      </c>
      <c r="W109" s="43" t="str">
        <f>IFERROR(IF($G109="","",_xlfn.XLOOKUP($N109,resources[Resource],resources[estPerUnit],""))*R109,"")</f>
        <v/>
      </c>
      <c r="X109" s="43" t="str">
        <f>IFERROR(IF($G109="","",_xlfn.XLOOKUP($N109,resources[Resource],resources[estPerUnit],""))*S109,"")</f>
        <v/>
      </c>
    </row>
    <row r="110" spans="20:24" x14ac:dyDescent="0.5">
      <c r="T110" s="43" t="str">
        <f>IFERROR(IF($G110="","",_xlfn.XLOOKUP($N110,resources[Resource],resources[estPerUnit],""))*$O110,"")</f>
        <v/>
      </c>
      <c r="U110" s="43" t="str">
        <f>IFERROR(IF($G110="","",_xlfn.XLOOKUP($N110,resources[Resource],resources[estPerUnit],""))*P110,"")</f>
        <v/>
      </c>
      <c r="V110" s="43" t="str">
        <f>IFERROR(IF($G110="","",_xlfn.XLOOKUP($N110,resources[Resource],resources[estPerUnit],""))*Q110,"")</f>
        <v/>
      </c>
      <c r="W110" s="43" t="str">
        <f>IFERROR(IF($G110="","",_xlfn.XLOOKUP($N110,resources[Resource],resources[estPerUnit],""))*R110,"")</f>
        <v/>
      </c>
      <c r="X110" s="43" t="str">
        <f>IFERROR(IF($G110="","",_xlfn.XLOOKUP($N110,resources[Resource],resources[estPerUnit],""))*S110,"")</f>
        <v/>
      </c>
    </row>
    <row r="111" spans="20:24" x14ac:dyDescent="0.5">
      <c r="T111" s="43" t="str">
        <f>IFERROR(IF($G111="","",_xlfn.XLOOKUP($N111,resources[Resource],resources[estPerUnit],""))*$O111,"")</f>
        <v/>
      </c>
      <c r="U111" s="43" t="str">
        <f>IFERROR(IF($G111="","",_xlfn.XLOOKUP($N111,resources[Resource],resources[estPerUnit],""))*P111,"")</f>
        <v/>
      </c>
      <c r="V111" s="43" t="str">
        <f>IFERROR(IF($G111="","",_xlfn.XLOOKUP($N111,resources[Resource],resources[estPerUnit],""))*Q111,"")</f>
        <v/>
      </c>
      <c r="W111" s="43" t="str">
        <f>IFERROR(IF($G111="","",_xlfn.XLOOKUP($N111,resources[Resource],resources[estPerUnit],""))*R111,"")</f>
        <v/>
      </c>
      <c r="X111" s="43" t="str">
        <f>IFERROR(IF($G111="","",_xlfn.XLOOKUP($N111,resources[Resource],resources[estPerUnit],""))*S111,"")</f>
        <v/>
      </c>
    </row>
    <row r="112" spans="20:24" x14ac:dyDescent="0.5">
      <c r="T112" s="43" t="str">
        <f>IFERROR(IF($G112="","",_xlfn.XLOOKUP($N112,resources[Resource],resources[estPerUnit],""))*$O112,"")</f>
        <v/>
      </c>
      <c r="U112" s="43" t="str">
        <f>IFERROR(IF($G112="","",_xlfn.XLOOKUP($N112,resources[Resource],resources[estPerUnit],""))*P112,"")</f>
        <v/>
      </c>
      <c r="V112" s="43" t="str">
        <f>IFERROR(IF($G112="","",_xlfn.XLOOKUP($N112,resources[Resource],resources[estPerUnit],""))*Q112,"")</f>
        <v/>
      </c>
      <c r="W112" s="43" t="str">
        <f>IFERROR(IF($G112="","",_xlfn.XLOOKUP($N112,resources[Resource],resources[estPerUnit],""))*R112,"")</f>
        <v/>
      </c>
      <c r="X112" s="43" t="str">
        <f>IFERROR(IF($G112="","",_xlfn.XLOOKUP($N112,resources[Resource],resources[estPerUnit],""))*S112,"")</f>
        <v/>
      </c>
    </row>
    <row r="113" spans="20:24" x14ac:dyDescent="0.5">
      <c r="T113" s="43" t="str">
        <f>IFERROR(IF($G113="","",_xlfn.XLOOKUP($N113,resources[Resource],resources[estPerUnit],""))*$O113,"")</f>
        <v/>
      </c>
      <c r="U113" s="43" t="str">
        <f>IFERROR(IF($G113="","",_xlfn.XLOOKUP($N113,resources[Resource],resources[estPerUnit],""))*P113,"")</f>
        <v/>
      </c>
      <c r="V113" s="43" t="str">
        <f>IFERROR(IF($G113="","",_xlfn.XLOOKUP($N113,resources[Resource],resources[estPerUnit],""))*Q113,"")</f>
        <v/>
      </c>
      <c r="W113" s="43" t="str">
        <f>IFERROR(IF($G113="","",_xlfn.XLOOKUP($N113,resources[Resource],resources[estPerUnit],""))*R113,"")</f>
        <v/>
      </c>
      <c r="X113" s="43" t="str">
        <f>IFERROR(IF($G113="","",_xlfn.XLOOKUP($N113,resources[Resource],resources[estPerUnit],""))*S113,"")</f>
        <v/>
      </c>
    </row>
    <row r="114" spans="20:24" x14ac:dyDescent="0.5">
      <c r="T114" s="43" t="str">
        <f>IFERROR(IF($G114="","",_xlfn.XLOOKUP($N114,resources[Resource],resources[estPerUnit],""))*$O114,"")</f>
        <v/>
      </c>
      <c r="U114" s="43" t="str">
        <f>IFERROR(IF($G114="","",_xlfn.XLOOKUP($N114,resources[Resource],resources[estPerUnit],""))*P114,"")</f>
        <v/>
      </c>
      <c r="V114" s="43" t="str">
        <f>IFERROR(IF($G114="","",_xlfn.XLOOKUP($N114,resources[Resource],resources[estPerUnit],""))*Q114,"")</f>
        <v/>
      </c>
      <c r="W114" s="43" t="str">
        <f>IFERROR(IF($G114="","",_xlfn.XLOOKUP($N114,resources[Resource],resources[estPerUnit],""))*R114,"")</f>
        <v/>
      </c>
      <c r="X114" s="43" t="str">
        <f>IFERROR(IF($G114="","",_xlfn.XLOOKUP($N114,resources[Resource],resources[estPerUnit],""))*S114,"")</f>
        <v/>
      </c>
    </row>
    <row r="115" spans="20:24" x14ac:dyDescent="0.5">
      <c r="T115" s="43" t="str">
        <f>IFERROR(IF($G115="","",_xlfn.XLOOKUP($N115,resources[Resource],resources[estPerUnit],""))*$O115,"")</f>
        <v/>
      </c>
      <c r="U115" s="43" t="str">
        <f>IFERROR(IF($G115="","",_xlfn.XLOOKUP($N115,resources[Resource],resources[estPerUnit],""))*P115,"")</f>
        <v/>
      </c>
      <c r="V115" s="43" t="str">
        <f>IFERROR(IF($G115="","",_xlfn.XLOOKUP($N115,resources[Resource],resources[estPerUnit],""))*Q115,"")</f>
        <v/>
      </c>
      <c r="W115" s="43" t="str">
        <f>IFERROR(IF($G115="","",_xlfn.XLOOKUP($N115,resources[Resource],resources[estPerUnit],""))*R115,"")</f>
        <v/>
      </c>
      <c r="X115" s="43" t="str">
        <f>IFERROR(IF($G115="","",_xlfn.XLOOKUP($N115,resources[Resource],resources[estPerUnit],""))*S115,"")</f>
        <v/>
      </c>
    </row>
    <row r="116" spans="20:24" x14ac:dyDescent="0.5">
      <c r="T116" s="43" t="str">
        <f>IFERROR(IF($G116="","",_xlfn.XLOOKUP($N116,resources[Resource],resources[estPerUnit],""))*$O116,"")</f>
        <v/>
      </c>
      <c r="U116" s="43" t="str">
        <f>IFERROR(IF($G116="","",_xlfn.XLOOKUP($N116,resources[Resource],resources[estPerUnit],""))*P116,"")</f>
        <v/>
      </c>
      <c r="V116" s="43" t="str">
        <f>IFERROR(IF($G116="","",_xlfn.XLOOKUP($N116,resources[Resource],resources[estPerUnit],""))*Q116,"")</f>
        <v/>
      </c>
      <c r="W116" s="43" t="str">
        <f>IFERROR(IF($G116="","",_xlfn.XLOOKUP($N116,resources[Resource],resources[estPerUnit],""))*R116,"")</f>
        <v/>
      </c>
      <c r="X116" s="43" t="str">
        <f>IFERROR(IF($G116="","",_xlfn.XLOOKUP($N116,resources[Resource],resources[estPerUnit],""))*S116,"")</f>
        <v/>
      </c>
    </row>
    <row r="117" spans="20:24" x14ac:dyDescent="0.5">
      <c r="T117" s="43" t="str">
        <f>IFERROR(IF($G117="","",_xlfn.XLOOKUP($N117,resources[Resource],resources[estPerUnit],""))*$O117,"")</f>
        <v/>
      </c>
      <c r="U117" s="43" t="str">
        <f>IFERROR(IF($G117="","",_xlfn.XLOOKUP($N117,resources[Resource],resources[estPerUnit],""))*P117,"")</f>
        <v/>
      </c>
      <c r="V117" s="43" t="str">
        <f>IFERROR(IF($G117="","",_xlfn.XLOOKUP($N117,resources[Resource],resources[estPerUnit],""))*Q117,"")</f>
        <v/>
      </c>
      <c r="W117" s="43" t="str">
        <f>IFERROR(IF($G117="","",_xlfn.XLOOKUP($N117,resources[Resource],resources[estPerUnit],""))*R117,"")</f>
        <v/>
      </c>
      <c r="X117" s="43" t="str">
        <f>IFERROR(IF($G117="","",_xlfn.XLOOKUP($N117,resources[Resource],resources[estPerUnit],""))*S117,"")</f>
        <v/>
      </c>
    </row>
    <row r="118" spans="20:24" x14ac:dyDescent="0.5">
      <c r="T118" s="43" t="str">
        <f>IFERROR(IF($G118="","",_xlfn.XLOOKUP($N118,resources[Resource],resources[estPerUnit],""))*$O118,"")</f>
        <v/>
      </c>
      <c r="U118" s="43" t="str">
        <f>IFERROR(IF($G118="","",_xlfn.XLOOKUP($N118,resources[Resource],resources[estPerUnit],""))*P118,"")</f>
        <v/>
      </c>
      <c r="V118" s="43" t="str">
        <f>IFERROR(IF($G118="","",_xlfn.XLOOKUP($N118,resources[Resource],resources[estPerUnit],""))*Q118,"")</f>
        <v/>
      </c>
      <c r="W118" s="43" t="str">
        <f>IFERROR(IF($G118="","",_xlfn.XLOOKUP($N118,resources[Resource],resources[estPerUnit],""))*R118,"")</f>
        <v/>
      </c>
      <c r="X118" s="43" t="str">
        <f>IFERROR(IF($G118="","",_xlfn.XLOOKUP($N118,resources[Resource],resources[estPerUnit],""))*S118,"")</f>
        <v/>
      </c>
    </row>
    <row r="119" spans="20:24" x14ac:dyDescent="0.5">
      <c r="T119" s="43" t="str">
        <f>IFERROR(IF($G119="","",_xlfn.XLOOKUP($N119,resources[Resource],resources[estPerUnit],""))*$O119,"")</f>
        <v/>
      </c>
      <c r="U119" s="43" t="str">
        <f>IFERROR(IF($G119="","",_xlfn.XLOOKUP($N119,resources[Resource],resources[estPerUnit],""))*P119,"")</f>
        <v/>
      </c>
      <c r="V119" s="43" t="str">
        <f>IFERROR(IF($G119="","",_xlfn.XLOOKUP($N119,resources[Resource],resources[estPerUnit],""))*Q119,"")</f>
        <v/>
      </c>
      <c r="W119" s="43" t="str">
        <f>IFERROR(IF($G119="","",_xlfn.XLOOKUP($N119,resources[Resource],resources[estPerUnit],""))*R119,"")</f>
        <v/>
      </c>
      <c r="X119" s="43" t="str">
        <f>IFERROR(IF($G119="","",_xlfn.XLOOKUP($N119,resources[Resource],resources[estPerUnit],""))*S119,"")</f>
        <v/>
      </c>
    </row>
    <row r="120" spans="20:24" x14ac:dyDescent="0.5">
      <c r="T120" s="43" t="str">
        <f>IFERROR(IF($G120="","",_xlfn.XLOOKUP($N120,resources[Resource],resources[estPerUnit],""))*$O120,"")</f>
        <v/>
      </c>
      <c r="U120" s="43" t="str">
        <f>IFERROR(IF($G120="","",_xlfn.XLOOKUP($N120,resources[Resource],resources[estPerUnit],""))*P120,"")</f>
        <v/>
      </c>
      <c r="V120" s="43" t="str">
        <f>IFERROR(IF($G120="","",_xlfn.XLOOKUP($N120,resources[Resource],resources[estPerUnit],""))*Q120,"")</f>
        <v/>
      </c>
      <c r="W120" s="43" t="str">
        <f>IFERROR(IF($G120="","",_xlfn.XLOOKUP($N120,resources[Resource],resources[estPerUnit],""))*R120,"")</f>
        <v/>
      </c>
      <c r="X120" s="43" t="str">
        <f>IFERROR(IF($G120="","",_xlfn.XLOOKUP($N120,resources[Resource],resources[estPerUnit],""))*S120,"")</f>
        <v/>
      </c>
    </row>
    <row r="121" spans="20:24" x14ac:dyDescent="0.5">
      <c r="T121" s="43" t="str">
        <f>IFERROR(IF($G121="","",_xlfn.XLOOKUP($N121,resources[Resource],resources[estPerUnit],""))*$O121,"")</f>
        <v/>
      </c>
      <c r="U121" s="43" t="str">
        <f>IFERROR(IF($G121="","",_xlfn.XLOOKUP($N121,resources[Resource],resources[estPerUnit],""))*P121,"")</f>
        <v/>
      </c>
      <c r="V121" s="43" t="str">
        <f>IFERROR(IF($G121="","",_xlfn.XLOOKUP($N121,resources[Resource],resources[estPerUnit],""))*Q121,"")</f>
        <v/>
      </c>
      <c r="W121" s="43" t="str">
        <f>IFERROR(IF($G121="","",_xlfn.XLOOKUP($N121,resources[Resource],resources[estPerUnit],""))*R121,"")</f>
        <v/>
      </c>
      <c r="X121" s="43" t="str">
        <f>IFERROR(IF($G121="","",_xlfn.XLOOKUP($N121,resources[Resource],resources[estPerUnit],""))*S121,"")</f>
        <v/>
      </c>
    </row>
    <row r="122" spans="20:24" x14ac:dyDescent="0.5">
      <c r="T122" s="43" t="str">
        <f>IFERROR(IF($G122="","",_xlfn.XLOOKUP($N122,resources[Resource],resources[estPerUnit],""))*$O122,"")</f>
        <v/>
      </c>
      <c r="U122" s="43" t="str">
        <f>IFERROR(IF($G122="","",_xlfn.XLOOKUP($N122,resources[Resource],resources[estPerUnit],""))*P122,"")</f>
        <v/>
      </c>
      <c r="V122" s="43" t="str">
        <f>IFERROR(IF($G122="","",_xlfn.XLOOKUP($N122,resources[Resource],resources[estPerUnit],""))*Q122,"")</f>
        <v/>
      </c>
      <c r="W122" s="43" t="str">
        <f>IFERROR(IF($G122="","",_xlfn.XLOOKUP($N122,resources[Resource],resources[estPerUnit],""))*R122,"")</f>
        <v/>
      </c>
      <c r="X122" s="43" t="str">
        <f>IFERROR(IF($G122="","",_xlfn.XLOOKUP($N122,resources[Resource],resources[estPerUnit],""))*S122,"")</f>
        <v/>
      </c>
    </row>
    <row r="123" spans="20:24" x14ac:dyDescent="0.5">
      <c r="T123" s="43" t="str">
        <f>IFERROR(IF($G123="","",_xlfn.XLOOKUP($N123,resources[Resource],resources[estPerUnit],""))*$O123,"")</f>
        <v/>
      </c>
      <c r="U123" s="43" t="str">
        <f>IFERROR(IF($G123="","",_xlfn.XLOOKUP($N123,resources[Resource],resources[estPerUnit],""))*P123,"")</f>
        <v/>
      </c>
      <c r="V123" s="43" t="str">
        <f>IFERROR(IF($G123="","",_xlfn.XLOOKUP($N123,resources[Resource],resources[estPerUnit],""))*Q123,"")</f>
        <v/>
      </c>
      <c r="W123" s="43" t="str">
        <f>IFERROR(IF($G123="","",_xlfn.XLOOKUP($N123,resources[Resource],resources[estPerUnit],""))*R123,"")</f>
        <v/>
      </c>
      <c r="X123" s="43" t="str">
        <f>IFERROR(IF($G123="","",_xlfn.XLOOKUP($N123,resources[Resource],resources[estPerUnit],""))*S123,"")</f>
        <v/>
      </c>
    </row>
    <row r="124" spans="20:24" x14ac:dyDescent="0.5">
      <c r="T124" s="43" t="str">
        <f>IFERROR(IF($G124="","",_xlfn.XLOOKUP($N124,resources[Resource],resources[estPerUnit],""))*$O124,"")</f>
        <v/>
      </c>
      <c r="U124" s="43" t="str">
        <f>IFERROR(IF($G124="","",_xlfn.XLOOKUP($N124,resources[Resource],resources[estPerUnit],""))*P124,"")</f>
        <v/>
      </c>
      <c r="V124" s="43" t="str">
        <f>IFERROR(IF($G124="","",_xlfn.XLOOKUP($N124,resources[Resource],resources[estPerUnit],""))*Q124,"")</f>
        <v/>
      </c>
      <c r="W124" s="43" t="str">
        <f>IFERROR(IF($G124="","",_xlfn.XLOOKUP($N124,resources[Resource],resources[estPerUnit],""))*R124,"")</f>
        <v/>
      </c>
      <c r="X124" s="43" t="str">
        <f>IFERROR(IF($G124="","",_xlfn.XLOOKUP($N124,resources[Resource],resources[estPerUnit],""))*S124,"")</f>
        <v/>
      </c>
    </row>
    <row r="125" spans="20:24" x14ac:dyDescent="0.5">
      <c r="T125" s="43" t="str">
        <f>IFERROR(IF($G125="","",_xlfn.XLOOKUP($N125,resources[Resource],resources[estPerUnit],""))*$O125,"")</f>
        <v/>
      </c>
      <c r="U125" s="43" t="str">
        <f>IFERROR(IF($G125="","",_xlfn.XLOOKUP($N125,resources[Resource],resources[estPerUnit],""))*P125,"")</f>
        <v/>
      </c>
      <c r="V125" s="43" t="str">
        <f>IFERROR(IF($G125="","",_xlfn.XLOOKUP($N125,resources[Resource],resources[estPerUnit],""))*Q125,"")</f>
        <v/>
      </c>
      <c r="W125" s="43" t="str">
        <f>IFERROR(IF($G125="","",_xlfn.XLOOKUP($N125,resources[Resource],resources[estPerUnit],""))*R125,"")</f>
        <v/>
      </c>
      <c r="X125" s="43" t="str">
        <f>IFERROR(IF($G125="","",_xlfn.XLOOKUP($N125,resources[Resource],resources[estPerUnit],""))*S125,"")</f>
        <v/>
      </c>
    </row>
    <row r="126" spans="20:24" x14ac:dyDescent="0.5">
      <c r="T126" s="43" t="str">
        <f>IFERROR(IF($G126="","",_xlfn.XLOOKUP($N126,resources[Resource],resources[estPerUnit],""))*$O126,"")</f>
        <v/>
      </c>
      <c r="U126" s="43" t="str">
        <f>IFERROR(IF($G126="","",_xlfn.XLOOKUP($N126,resources[Resource],resources[estPerUnit],""))*P126,"")</f>
        <v/>
      </c>
      <c r="V126" s="43" t="str">
        <f>IFERROR(IF($G126="","",_xlfn.XLOOKUP($N126,resources[Resource],resources[estPerUnit],""))*Q126,"")</f>
        <v/>
      </c>
      <c r="W126" s="43" t="str">
        <f>IFERROR(IF($G126="","",_xlfn.XLOOKUP($N126,resources[Resource],resources[estPerUnit],""))*R126,"")</f>
        <v/>
      </c>
      <c r="X126" s="43" t="str">
        <f>IFERROR(IF($G126="","",_xlfn.XLOOKUP($N126,resources[Resource],resources[estPerUnit],""))*S126,"")</f>
        <v/>
      </c>
    </row>
    <row r="127" spans="20:24" x14ac:dyDescent="0.5">
      <c r="T127" s="43" t="str">
        <f>IFERROR(IF($G127="","",_xlfn.XLOOKUP($N127,resources[Resource],resources[estPerUnit],""))*$O127,"")</f>
        <v/>
      </c>
      <c r="U127" s="43" t="str">
        <f>IFERROR(IF($G127="","",_xlfn.XLOOKUP($N127,resources[Resource],resources[estPerUnit],""))*P127,"")</f>
        <v/>
      </c>
      <c r="V127" s="43" t="str">
        <f>IFERROR(IF($G127="","",_xlfn.XLOOKUP($N127,resources[Resource],resources[estPerUnit],""))*Q127,"")</f>
        <v/>
      </c>
      <c r="W127" s="43" t="str">
        <f>IFERROR(IF($G127="","",_xlfn.XLOOKUP($N127,resources[Resource],resources[estPerUnit],""))*R127,"")</f>
        <v/>
      </c>
      <c r="X127" s="43" t="str">
        <f>IFERROR(IF($G127="","",_xlfn.XLOOKUP($N127,resources[Resource],resources[estPerUnit],""))*S127,"")</f>
        <v/>
      </c>
    </row>
    <row r="128" spans="20:24" x14ac:dyDescent="0.5">
      <c r="T128" s="43" t="str">
        <f>IFERROR(IF($G128="","",_xlfn.XLOOKUP($N128,resources[Resource],resources[estPerUnit],""))*$O128,"")</f>
        <v/>
      </c>
      <c r="U128" s="43" t="str">
        <f>IFERROR(IF($G128="","",_xlfn.XLOOKUP($N128,resources[Resource],resources[estPerUnit],""))*P128,"")</f>
        <v/>
      </c>
      <c r="V128" s="43" t="str">
        <f>IFERROR(IF($G128="","",_xlfn.XLOOKUP($N128,resources[Resource],resources[estPerUnit],""))*Q128,"")</f>
        <v/>
      </c>
      <c r="W128" s="43" t="str">
        <f>IFERROR(IF($G128="","",_xlfn.XLOOKUP($N128,resources[Resource],resources[estPerUnit],""))*R128,"")</f>
        <v/>
      </c>
      <c r="X128" s="43" t="str">
        <f>IFERROR(IF($G128="","",_xlfn.XLOOKUP($N128,resources[Resource],resources[estPerUnit],""))*S128,"")</f>
        <v/>
      </c>
    </row>
    <row r="129" spans="20:24" x14ac:dyDescent="0.5">
      <c r="T129" s="43" t="str">
        <f>IFERROR(IF($G129="","",_xlfn.XLOOKUP($N129,resources[Resource],resources[estPerUnit],""))*$O129,"")</f>
        <v/>
      </c>
      <c r="U129" s="43" t="str">
        <f>IFERROR(IF($G129="","",_xlfn.XLOOKUP($N129,resources[Resource],resources[estPerUnit],""))*P129,"")</f>
        <v/>
      </c>
      <c r="V129" s="43" t="str">
        <f>IFERROR(IF($G129="","",_xlfn.XLOOKUP($N129,resources[Resource],resources[estPerUnit],""))*Q129,"")</f>
        <v/>
      </c>
      <c r="W129" s="43" t="str">
        <f>IFERROR(IF($G129="","",_xlfn.XLOOKUP($N129,resources[Resource],resources[estPerUnit],""))*R129,"")</f>
        <v/>
      </c>
      <c r="X129" s="43" t="str">
        <f>IFERROR(IF($G129="","",_xlfn.XLOOKUP($N129,resources[Resource],resources[estPerUnit],""))*S129,"")</f>
        <v/>
      </c>
    </row>
    <row r="130" spans="20:24" x14ac:dyDescent="0.5">
      <c r="T130" s="43" t="str">
        <f>IFERROR(IF($G130="","",_xlfn.XLOOKUP($N130,resources[Resource],resources[estPerUnit],""))*$O130,"")</f>
        <v/>
      </c>
      <c r="U130" s="43" t="str">
        <f>IFERROR(IF($G130="","",_xlfn.XLOOKUP($N130,resources[Resource],resources[estPerUnit],""))*P130,"")</f>
        <v/>
      </c>
      <c r="V130" s="43" t="str">
        <f>IFERROR(IF($G130="","",_xlfn.XLOOKUP($N130,resources[Resource],resources[estPerUnit],""))*Q130,"")</f>
        <v/>
      </c>
      <c r="W130" s="43" t="str">
        <f>IFERROR(IF($G130="","",_xlfn.XLOOKUP($N130,resources[Resource],resources[estPerUnit],""))*R130,"")</f>
        <v/>
      </c>
      <c r="X130" s="43" t="str">
        <f>IFERROR(IF($G130="","",_xlfn.XLOOKUP($N130,resources[Resource],resources[estPerUnit],""))*S130,"")</f>
        <v/>
      </c>
    </row>
    <row r="131" spans="20:24" x14ac:dyDescent="0.5">
      <c r="T131" s="43" t="str">
        <f>IFERROR(IF($G131="","",_xlfn.XLOOKUP($N131,resources[Resource],resources[estPerUnit],""))*$O131,"")</f>
        <v/>
      </c>
      <c r="U131" s="43" t="str">
        <f>IFERROR(IF($G131="","",_xlfn.XLOOKUP($N131,resources[Resource],resources[estPerUnit],""))*P131,"")</f>
        <v/>
      </c>
      <c r="V131" s="43" t="str">
        <f>IFERROR(IF($G131="","",_xlfn.XLOOKUP($N131,resources[Resource],resources[estPerUnit],""))*Q131,"")</f>
        <v/>
      </c>
      <c r="W131" s="43" t="str">
        <f>IFERROR(IF($G131="","",_xlfn.XLOOKUP($N131,resources[Resource],resources[estPerUnit],""))*R131,"")</f>
        <v/>
      </c>
      <c r="X131" s="43" t="str">
        <f>IFERROR(IF($G131="","",_xlfn.XLOOKUP($N131,resources[Resource],resources[estPerUnit],""))*S131,"")</f>
        <v/>
      </c>
    </row>
    <row r="132" spans="20:24" x14ac:dyDescent="0.5">
      <c r="T132" s="43" t="str">
        <f>IFERROR(IF($G132="","",_xlfn.XLOOKUP($N132,resources[Resource],resources[estPerUnit],""))*$O132,"")</f>
        <v/>
      </c>
      <c r="U132" s="43" t="str">
        <f>IFERROR(IF($G132="","",_xlfn.XLOOKUP($N132,resources[Resource],resources[estPerUnit],""))*P132,"")</f>
        <v/>
      </c>
      <c r="V132" s="43" t="str">
        <f>IFERROR(IF($G132="","",_xlfn.XLOOKUP($N132,resources[Resource],resources[estPerUnit],""))*Q132,"")</f>
        <v/>
      </c>
      <c r="W132" s="43" t="str">
        <f>IFERROR(IF($G132="","",_xlfn.XLOOKUP($N132,resources[Resource],resources[estPerUnit],""))*R132,"")</f>
        <v/>
      </c>
      <c r="X132" s="43" t="str">
        <f>IFERROR(IF($G132="","",_xlfn.XLOOKUP($N132,resources[Resource],resources[estPerUnit],""))*S132,"")</f>
        <v/>
      </c>
    </row>
    <row r="133" spans="20:24" x14ac:dyDescent="0.5">
      <c r="T133" s="43" t="str">
        <f>IFERROR(IF($G133="","",_xlfn.XLOOKUP($N133,resources[Resource],resources[estPerUnit],""))*$O133,"")</f>
        <v/>
      </c>
      <c r="U133" s="43" t="str">
        <f>IFERROR(IF($G133="","",_xlfn.XLOOKUP($N133,resources[Resource],resources[estPerUnit],""))*P133,"")</f>
        <v/>
      </c>
      <c r="V133" s="43" t="str">
        <f>IFERROR(IF($G133="","",_xlfn.XLOOKUP($N133,resources[Resource],resources[estPerUnit],""))*Q133,"")</f>
        <v/>
      </c>
      <c r="W133" s="43" t="str">
        <f>IFERROR(IF($G133="","",_xlfn.XLOOKUP($N133,resources[Resource],resources[estPerUnit],""))*R133,"")</f>
        <v/>
      </c>
      <c r="X133" s="43" t="str">
        <f>IFERROR(IF($G133="","",_xlfn.XLOOKUP($N133,resources[Resource],resources[estPerUnit],""))*S133,"")</f>
        <v/>
      </c>
    </row>
    <row r="134" spans="20:24" x14ac:dyDescent="0.5">
      <c r="T134" s="43" t="str">
        <f>IFERROR(IF($G134="","",_xlfn.XLOOKUP($N134,resources[Resource],resources[estPerUnit],""))*$O134,"")</f>
        <v/>
      </c>
      <c r="U134" s="43" t="str">
        <f>IFERROR(IF($G134="","",_xlfn.XLOOKUP($N134,resources[Resource],resources[estPerUnit],""))*P134,"")</f>
        <v/>
      </c>
      <c r="V134" s="43" t="str">
        <f>IFERROR(IF($G134="","",_xlfn.XLOOKUP($N134,resources[Resource],resources[estPerUnit],""))*Q134,"")</f>
        <v/>
      </c>
      <c r="W134" s="43" t="str">
        <f>IFERROR(IF($G134="","",_xlfn.XLOOKUP($N134,resources[Resource],resources[estPerUnit],""))*R134,"")</f>
        <v/>
      </c>
      <c r="X134" s="43" t="str">
        <f>IFERROR(IF($G134="","",_xlfn.XLOOKUP($N134,resources[Resource],resources[estPerUnit],""))*S134,"")</f>
        <v/>
      </c>
    </row>
    <row r="135" spans="20:24" x14ac:dyDescent="0.5">
      <c r="T135" s="43" t="str">
        <f>IFERROR(IF($G135="","",_xlfn.XLOOKUP($N135,resources[Resource],resources[estPerUnit],""))*$O135,"")</f>
        <v/>
      </c>
      <c r="U135" s="43" t="str">
        <f>IFERROR(IF($G135="","",_xlfn.XLOOKUP($N135,resources[Resource],resources[estPerUnit],""))*P135,"")</f>
        <v/>
      </c>
      <c r="V135" s="43" t="str">
        <f>IFERROR(IF($G135="","",_xlfn.XLOOKUP($N135,resources[Resource],resources[estPerUnit],""))*Q135,"")</f>
        <v/>
      </c>
      <c r="W135" s="43" t="str">
        <f>IFERROR(IF($G135="","",_xlfn.XLOOKUP($N135,resources[Resource],resources[estPerUnit],""))*R135,"")</f>
        <v/>
      </c>
      <c r="X135" s="43" t="str">
        <f>IFERROR(IF($G135="","",_xlfn.XLOOKUP($N135,resources[Resource],resources[estPerUnit],""))*S135,"")</f>
        <v/>
      </c>
    </row>
    <row r="136" spans="20:24" x14ac:dyDescent="0.5">
      <c r="T136" s="43" t="str">
        <f>IFERROR(IF($G136="","",_xlfn.XLOOKUP($N136,resources[Resource],resources[estPerUnit],""))*$O136,"")</f>
        <v/>
      </c>
      <c r="U136" s="43" t="str">
        <f>IFERROR(IF($G136="","",_xlfn.XLOOKUP($N136,resources[Resource],resources[estPerUnit],""))*P136,"")</f>
        <v/>
      </c>
      <c r="V136" s="43" t="str">
        <f>IFERROR(IF($G136="","",_xlfn.XLOOKUP($N136,resources[Resource],resources[estPerUnit],""))*Q136,"")</f>
        <v/>
      </c>
      <c r="W136" s="43" t="str">
        <f>IFERROR(IF($G136="","",_xlfn.XLOOKUP($N136,resources[Resource],resources[estPerUnit],""))*R136,"")</f>
        <v/>
      </c>
      <c r="X136" s="43" t="str">
        <f>IFERROR(IF($G136="","",_xlfn.XLOOKUP($N136,resources[Resource],resources[estPerUnit],""))*S136,"")</f>
        <v/>
      </c>
    </row>
    <row r="137" spans="20:24" x14ac:dyDescent="0.5">
      <c r="T137" s="43" t="str">
        <f>IFERROR(IF($G137="","",_xlfn.XLOOKUP($N137,resources[Resource],resources[estPerUnit],""))*$O137,"")</f>
        <v/>
      </c>
      <c r="U137" s="43" t="str">
        <f>IFERROR(IF($G137="","",_xlfn.XLOOKUP($N137,resources[Resource],resources[estPerUnit],""))*P137,"")</f>
        <v/>
      </c>
      <c r="V137" s="43" t="str">
        <f>IFERROR(IF($G137="","",_xlfn.XLOOKUP($N137,resources[Resource],resources[estPerUnit],""))*Q137,"")</f>
        <v/>
      </c>
      <c r="W137" s="43" t="str">
        <f>IFERROR(IF($G137="","",_xlfn.XLOOKUP($N137,resources[Resource],resources[estPerUnit],""))*R137,"")</f>
        <v/>
      </c>
      <c r="X137" s="43" t="str">
        <f>IFERROR(IF($G137="","",_xlfn.XLOOKUP($N137,resources[Resource],resources[estPerUnit],""))*S137,"")</f>
        <v/>
      </c>
    </row>
    <row r="138" spans="20:24" x14ac:dyDescent="0.5">
      <c r="T138" s="43" t="str">
        <f>IFERROR(IF($G138="","",_xlfn.XLOOKUP($N138,resources[Resource],resources[estPerUnit],""))*$O138,"")</f>
        <v/>
      </c>
      <c r="U138" s="43" t="str">
        <f>IFERROR(IF($G138="","",_xlfn.XLOOKUP($N138,resources[Resource],resources[estPerUnit],""))*P138,"")</f>
        <v/>
      </c>
      <c r="V138" s="43" t="str">
        <f>IFERROR(IF($G138="","",_xlfn.XLOOKUP($N138,resources[Resource],resources[estPerUnit],""))*Q138,"")</f>
        <v/>
      </c>
      <c r="W138" s="43" t="str">
        <f>IFERROR(IF($G138="","",_xlfn.XLOOKUP($N138,resources[Resource],resources[estPerUnit],""))*R138,"")</f>
        <v/>
      </c>
      <c r="X138" s="43" t="str">
        <f>IFERROR(IF($G138="","",_xlfn.XLOOKUP($N138,resources[Resource],resources[estPerUnit],""))*S138,"")</f>
        <v/>
      </c>
    </row>
    <row r="139" spans="20:24" x14ac:dyDescent="0.5">
      <c r="T139" s="43" t="str">
        <f>IFERROR(IF($G139="","",_xlfn.XLOOKUP($N139,resources[Resource],resources[estPerUnit],""))*$O139,"")</f>
        <v/>
      </c>
      <c r="U139" s="43" t="str">
        <f>IFERROR(IF($G139="","",_xlfn.XLOOKUP($N139,resources[Resource],resources[estPerUnit],""))*P139,"")</f>
        <v/>
      </c>
      <c r="V139" s="43" t="str">
        <f>IFERROR(IF($G139="","",_xlfn.XLOOKUP($N139,resources[Resource],resources[estPerUnit],""))*Q139,"")</f>
        <v/>
      </c>
      <c r="W139" s="43" t="str">
        <f>IFERROR(IF($G139="","",_xlfn.XLOOKUP($N139,resources[Resource],resources[estPerUnit],""))*R139,"")</f>
        <v/>
      </c>
      <c r="X139" s="43" t="str">
        <f>IFERROR(IF($G139="","",_xlfn.XLOOKUP($N139,resources[Resource],resources[estPerUnit],""))*S139,"")</f>
        <v/>
      </c>
    </row>
    <row r="140" spans="20:24" x14ac:dyDescent="0.5">
      <c r="T140" s="43" t="str">
        <f>IFERROR(IF($G140="","",_xlfn.XLOOKUP($N140,resources[Resource],resources[estPerUnit],""))*$O140,"")</f>
        <v/>
      </c>
      <c r="U140" s="43" t="str">
        <f>IFERROR(IF($G140="","",_xlfn.XLOOKUP($N140,resources[Resource],resources[estPerUnit],""))*P140,"")</f>
        <v/>
      </c>
      <c r="V140" s="43" t="str">
        <f>IFERROR(IF($G140="","",_xlfn.XLOOKUP($N140,resources[Resource],resources[estPerUnit],""))*Q140,"")</f>
        <v/>
      </c>
      <c r="W140" s="43" t="str">
        <f>IFERROR(IF($G140="","",_xlfn.XLOOKUP($N140,resources[Resource],resources[estPerUnit],""))*R140,"")</f>
        <v/>
      </c>
      <c r="X140" s="43" t="str">
        <f>IFERROR(IF($G140="","",_xlfn.XLOOKUP($N140,resources[Resource],resources[estPerUnit],""))*S140,"")</f>
        <v/>
      </c>
    </row>
    <row r="141" spans="20:24" x14ac:dyDescent="0.5">
      <c r="T141" s="43" t="str">
        <f>IFERROR(IF($G141="","",_xlfn.XLOOKUP($N141,resources[Resource],resources[estPerUnit],""))*$O141,"")</f>
        <v/>
      </c>
      <c r="U141" s="43" t="str">
        <f>IFERROR(IF($G141="","",_xlfn.XLOOKUP($N141,resources[Resource],resources[estPerUnit],""))*P141,"")</f>
        <v/>
      </c>
      <c r="V141" s="43" t="str">
        <f>IFERROR(IF($G141="","",_xlfn.XLOOKUP($N141,resources[Resource],resources[estPerUnit],""))*Q141,"")</f>
        <v/>
      </c>
      <c r="W141" s="43" t="str">
        <f>IFERROR(IF($G141="","",_xlfn.XLOOKUP($N141,resources[Resource],resources[estPerUnit],""))*R141,"")</f>
        <v/>
      </c>
      <c r="X141" s="43" t="str">
        <f>IFERROR(IF($G141="","",_xlfn.XLOOKUP($N141,resources[Resource],resources[estPerUnit],""))*S141,"")</f>
        <v/>
      </c>
    </row>
    <row r="142" spans="20:24" x14ac:dyDescent="0.5">
      <c r="T142" s="43" t="str">
        <f>IFERROR(IF($G142="","",_xlfn.XLOOKUP($N142,resources[Resource],resources[estPerUnit],""))*$O142,"")</f>
        <v/>
      </c>
      <c r="U142" s="43" t="str">
        <f>IFERROR(IF($G142="","",_xlfn.XLOOKUP($N142,resources[Resource],resources[estPerUnit],""))*P142,"")</f>
        <v/>
      </c>
      <c r="V142" s="43" t="str">
        <f>IFERROR(IF($G142="","",_xlfn.XLOOKUP($N142,resources[Resource],resources[estPerUnit],""))*Q142,"")</f>
        <v/>
      </c>
      <c r="W142" s="43" t="str">
        <f>IFERROR(IF($G142="","",_xlfn.XLOOKUP($N142,resources[Resource],resources[estPerUnit],""))*R142,"")</f>
        <v/>
      </c>
      <c r="X142" s="43" t="str">
        <f>IFERROR(IF($G142="","",_xlfn.XLOOKUP($N142,resources[Resource],resources[estPerUnit],""))*S142,"")</f>
        <v/>
      </c>
    </row>
    <row r="143" spans="20:24" x14ac:dyDescent="0.5">
      <c r="T143" s="43" t="str">
        <f>IFERROR(IF($G143="","",_xlfn.XLOOKUP($N143,resources[Resource],resources[estPerUnit],""))*$O143,"")</f>
        <v/>
      </c>
      <c r="U143" s="43" t="str">
        <f>IFERROR(IF($G143="","",_xlfn.XLOOKUP($N143,resources[Resource],resources[estPerUnit],""))*P143,"")</f>
        <v/>
      </c>
      <c r="V143" s="43" t="str">
        <f>IFERROR(IF($G143="","",_xlfn.XLOOKUP($N143,resources[Resource],resources[estPerUnit],""))*Q143,"")</f>
        <v/>
      </c>
      <c r="W143" s="43" t="str">
        <f>IFERROR(IF($G143="","",_xlfn.XLOOKUP($N143,resources[Resource],resources[estPerUnit],""))*R143,"")</f>
        <v/>
      </c>
      <c r="X143" s="43" t="str">
        <f>IFERROR(IF($G143="","",_xlfn.XLOOKUP($N143,resources[Resource],resources[estPerUnit],""))*S143,"")</f>
        <v/>
      </c>
    </row>
    <row r="144" spans="20:24" x14ac:dyDescent="0.5">
      <c r="T144" s="43" t="str">
        <f>IFERROR(IF($G144="","",_xlfn.XLOOKUP($N144,resources[Resource],resources[estPerUnit],""))*$O144,"")</f>
        <v/>
      </c>
      <c r="U144" s="43" t="str">
        <f>IFERROR(IF($G144="","",_xlfn.XLOOKUP($N144,resources[Resource],resources[estPerUnit],""))*P144,"")</f>
        <v/>
      </c>
      <c r="V144" s="43" t="str">
        <f>IFERROR(IF($G144="","",_xlfn.XLOOKUP($N144,resources[Resource],resources[estPerUnit],""))*Q144,"")</f>
        <v/>
      </c>
      <c r="W144" s="43" t="str">
        <f>IFERROR(IF($G144="","",_xlfn.XLOOKUP($N144,resources[Resource],resources[estPerUnit],""))*R144,"")</f>
        <v/>
      </c>
      <c r="X144" s="43" t="str">
        <f>IFERROR(IF($G144="","",_xlfn.XLOOKUP($N144,resources[Resource],resources[estPerUnit],""))*S144,"")</f>
        <v/>
      </c>
    </row>
    <row r="145" spans="20:24" x14ac:dyDescent="0.5">
      <c r="T145" s="43" t="str">
        <f>IFERROR(IF($G145="","",_xlfn.XLOOKUP($N145,resources[Resource],resources[estPerUnit],""))*$O145,"")</f>
        <v/>
      </c>
      <c r="U145" s="43" t="str">
        <f>IFERROR(IF($G145="","",_xlfn.XLOOKUP($N145,resources[Resource],resources[estPerUnit],""))*P145,"")</f>
        <v/>
      </c>
      <c r="V145" s="43" t="str">
        <f>IFERROR(IF($G145="","",_xlfn.XLOOKUP($N145,resources[Resource],resources[estPerUnit],""))*Q145,"")</f>
        <v/>
      </c>
      <c r="W145" s="43" t="str">
        <f>IFERROR(IF($G145="","",_xlfn.XLOOKUP($N145,resources[Resource],resources[estPerUnit],""))*R145,"")</f>
        <v/>
      </c>
      <c r="X145" s="43" t="str">
        <f>IFERROR(IF($G145="","",_xlfn.XLOOKUP($N145,resources[Resource],resources[estPerUnit],""))*S145,"")</f>
        <v/>
      </c>
    </row>
    <row r="146" spans="20:24" x14ac:dyDescent="0.5">
      <c r="T146" s="43" t="str">
        <f>IFERROR(IF($G146="","",_xlfn.XLOOKUP($N146,resources[Resource],resources[estPerUnit],""))*$O146,"")</f>
        <v/>
      </c>
      <c r="U146" s="43" t="str">
        <f>IFERROR(IF($G146="","",_xlfn.XLOOKUP($N146,resources[Resource],resources[estPerUnit],""))*P146,"")</f>
        <v/>
      </c>
      <c r="V146" s="43" t="str">
        <f>IFERROR(IF($G146="","",_xlfn.XLOOKUP($N146,resources[Resource],resources[estPerUnit],""))*Q146,"")</f>
        <v/>
      </c>
      <c r="W146" s="43" t="str">
        <f>IFERROR(IF($G146="","",_xlfn.XLOOKUP($N146,resources[Resource],resources[estPerUnit],""))*R146,"")</f>
        <v/>
      </c>
      <c r="X146" s="43" t="str">
        <f>IFERROR(IF($G146="","",_xlfn.XLOOKUP($N146,resources[Resource],resources[estPerUnit],""))*S146,"")</f>
        <v/>
      </c>
    </row>
    <row r="147" spans="20:24" x14ac:dyDescent="0.5">
      <c r="T147" s="43" t="str">
        <f>IFERROR(IF($G147="","",_xlfn.XLOOKUP($N147,resources[Resource],resources[estPerUnit],""))*$O147,"")</f>
        <v/>
      </c>
      <c r="U147" s="43" t="str">
        <f>IFERROR(IF($G147="","",_xlfn.XLOOKUP($N147,resources[Resource],resources[estPerUnit],""))*P147,"")</f>
        <v/>
      </c>
      <c r="V147" s="43" t="str">
        <f>IFERROR(IF($G147="","",_xlfn.XLOOKUP($N147,resources[Resource],resources[estPerUnit],""))*Q147,"")</f>
        <v/>
      </c>
      <c r="W147" s="43" t="str">
        <f>IFERROR(IF($G147="","",_xlfn.XLOOKUP($N147,resources[Resource],resources[estPerUnit],""))*R147,"")</f>
        <v/>
      </c>
      <c r="X147" s="43" t="str">
        <f>IFERROR(IF($G147="","",_xlfn.XLOOKUP($N147,resources[Resource],resources[estPerUnit],""))*S147,"")</f>
        <v/>
      </c>
    </row>
    <row r="148" spans="20:24" x14ac:dyDescent="0.5">
      <c r="T148" s="43" t="str">
        <f>IFERROR(IF($G148="","",_xlfn.XLOOKUP($N148,resources[Resource],resources[estPerUnit],""))*$O148,"")</f>
        <v/>
      </c>
      <c r="U148" s="43" t="str">
        <f>IFERROR(IF($G148="","",_xlfn.XLOOKUP($N148,resources[Resource],resources[estPerUnit],""))*P148,"")</f>
        <v/>
      </c>
      <c r="V148" s="43" t="str">
        <f>IFERROR(IF($G148="","",_xlfn.XLOOKUP($N148,resources[Resource],resources[estPerUnit],""))*Q148,"")</f>
        <v/>
      </c>
      <c r="W148" s="43" t="str">
        <f>IFERROR(IF($G148="","",_xlfn.XLOOKUP($N148,resources[Resource],resources[estPerUnit],""))*R148,"")</f>
        <v/>
      </c>
      <c r="X148" s="43" t="str">
        <f>IFERROR(IF($G148="","",_xlfn.XLOOKUP($N148,resources[Resource],resources[estPerUnit],""))*S148,"")</f>
        <v/>
      </c>
    </row>
    <row r="149" spans="20:24" x14ac:dyDescent="0.5">
      <c r="T149" s="43" t="str">
        <f>IFERROR(IF($G149="","",_xlfn.XLOOKUP($N149,resources[Resource],resources[estPerUnit],""))*$O149,"")</f>
        <v/>
      </c>
      <c r="U149" s="43" t="str">
        <f>IFERROR(IF($G149="","",_xlfn.XLOOKUP($N149,resources[Resource],resources[estPerUnit],""))*P149,"")</f>
        <v/>
      </c>
      <c r="V149" s="43" t="str">
        <f>IFERROR(IF($G149="","",_xlfn.XLOOKUP($N149,resources[Resource],resources[estPerUnit],""))*Q149,"")</f>
        <v/>
      </c>
      <c r="W149" s="43" t="str">
        <f>IFERROR(IF($G149="","",_xlfn.XLOOKUP($N149,resources[Resource],resources[estPerUnit],""))*R149,"")</f>
        <v/>
      </c>
      <c r="X149" s="43" t="str">
        <f>IFERROR(IF($G149="","",_xlfn.XLOOKUP($N149,resources[Resource],resources[estPerUnit],""))*S149,"")</f>
        <v/>
      </c>
    </row>
    <row r="150" spans="20:24" x14ac:dyDescent="0.5">
      <c r="T150" s="43" t="str">
        <f>IFERROR(IF($G150="","",_xlfn.XLOOKUP($N150,resources[Resource],resources[estPerUnit],""))*$O150,"")</f>
        <v/>
      </c>
      <c r="U150" s="43" t="str">
        <f>IFERROR(IF($G150="","",_xlfn.XLOOKUP($N150,resources[Resource],resources[estPerUnit],""))*P150,"")</f>
        <v/>
      </c>
      <c r="V150" s="43" t="str">
        <f>IFERROR(IF($G150="","",_xlfn.XLOOKUP($N150,resources[Resource],resources[estPerUnit],""))*Q150,"")</f>
        <v/>
      </c>
      <c r="W150" s="43" t="str">
        <f>IFERROR(IF($G150="","",_xlfn.XLOOKUP($N150,resources[Resource],resources[estPerUnit],""))*R150,"")</f>
        <v/>
      </c>
      <c r="X150" s="43" t="str">
        <f>IFERROR(IF($G150="","",_xlfn.XLOOKUP($N150,resources[Resource],resources[estPerUnit],""))*S150,"")</f>
        <v/>
      </c>
    </row>
    <row r="151" spans="20:24" x14ac:dyDescent="0.5">
      <c r="T151" s="43" t="str">
        <f>IFERROR(IF($G151="","",_xlfn.XLOOKUP($N151,resources[Resource],resources[estPerUnit],""))*$O151,"")</f>
        <v/>
      </c>
      <c r="U151" s="43" t="str">
        <f>IFERROR(IF($G151="","",_xlfn.XLOOKUP($N151,resources[Resource],resources[estPerUnit],""))*P151,"")</f>
        <v/>
      </c>
      <c r="V151" s="43" t="str">
        <f>IFERROR(IF($G151="","",_xlfn.XLOOKUP($N151,resources[Resource],resources[estPerUnit],""))*Q151,"")</f>
        <v/>
      </c>
      <c r="W151" s="43" t="str">
        <f>IFERROR(IF($G151="","",_xlfn.XLOOKUP($N151,resources[Resource],resources[estPerUnit],""))*R151,"")</f>
        <v/>
      </c>
      <c r="X151" s="43" t="str">
        <f>IFERROR(IF($G151="","",_xlfn.XLOOKUP($N151,resources[Resource],resources[estPerUnit],""))*S151,"")</f>
        <v/>
      </c>
    </row>
    <row r="152" spans="20:24" x14ac:dyDescent="0.5">
      <c r="T152" s="43" t="str">
        <f>IFERROR(IF($G152="","",_xlfn.XLOOKUP($N152,resources[Resource],resources[estPerUnit],""))*$O152,"")</f>
        <v/>
      </c>
      <c r="U152" s="43" t="str">
        <f>IFERROR(IF($G152="","",_xlfn.XLOOKUP($N152,resources[Resource],resources[estPerUnit],""))*P152,"")</f>
        <v/>
      </c>
      <c r="V152" s="43" t="str">
        <f>IFERROR(IF($G152="","",_xlfn.XLOOKUP($N152,resources[Resource],resources[estPerUnit],""))*Q152,"")</f>
        <v/>
      </c>
      <c r="W152" s="43" t="str">
        <f>IFERROR(IF($G152="","",_xlfn.XLOOKUP($N152,resources[Resource],resources[estPerUnit],""))*R152,"")</f>
        <v/>
      </c>
      <c r="X152" s="43" t="str">
        <f>IFERROR(IF($G152="","",_xlfn.XLOOKUP($N152,resources[Resource],resources[estPerUnit],""))*S152,"")</f>
        <v/>
      </c>
    </row>
    <row r="153" spans="20:24" x14ac:dyDescent="0.5">
      <c r="T153" s="43" t="str">
        <f>IFERROR(IF($G153="","",_xlfn.XLOOKUP($N153,resources[Resource],resources[estPerUnit],""))*$O153,"")</f>
        <v/>
      </c>
      <c r="U153" s="43" t="str">
        <f>IFERROR(IF($G153="","",_xlfn.XLOOKUP($N153,resources[Resource],resources[estPerUnit],""))*P153,"")</f>
        <v/>
      </c>
      <c r="V153" s="43" t="str">
        <f>IFERROR(IF($G153="","",_xlfn.XLOOKUP($N153,resources[Resource],resources[estPerUnit],""))*Q153,"")</f>
        <v/>
      </c>
      <c r="W153" s="43" t="str">
        <f>IFERROR(IF($G153="","",_xlfn.XLOOKUP($N153,resources[Resource],resources[estPerUnit],""))*R153,"")</f>
        <v/>
      </c>
      <c r="X153" s="43" t="str">
        <f>IFERROR(IF($G153="","",_xlfn.XLOOKUP($N153,resources[Resource],resources[estPerUnit],""))*S153,"")</f>
        <v/>
      </c>
    </row>
    <row r="154" spans="20:24" x14ac:dyDescent="0.5">
      <c r="T154" s="43" t="str">
        <f>IFERROR(IF($G154="","",_xlfn.XLOOKUP($N154,resources[Resource],resources[estPerUnit],""))*$O154,"")</f>
        <v/>
      </c>
      <c r="U154" s="43" t="str">
        <f>IFERROR(IF($G154="","",_xlfn.XLOOKUP($N154,resources[Resource],resources[estPerUnit],""))*P154,"")</f>
        <v/>
      </c>
      <c r="V154" s="43" t="str">
        <f>IFERROR(IF($G154="","",_xlfn.XLOOKUP($N154,resources[Resource],resources[estPerUnit],""))*Q154,"")</f>
        <v/>
      </c>
      <c r="W154" s="43" t="str">
        <f>IFERROR(IF($G154="","",_xlfn.XLOOKUP($N154,resources[Resource],resources[estPerUnit],""))*R154,"")</f>
        <v/>
      </c>
      <c r="X154" s="43" t="str">
        <f>IFERROR(IF($G154="","",_xlfn.XLOOKUP($N154,resources[Resource],resources[estPerUnit],""))*S154,"")</f>
        <v/>
      </c>
    </row>
    <row r="155" spans="20:24" x14ac:dyDescent="0.5">
      <c r="T155" s="43" t="str">
        <f>IFERROR(IF($G155="","",_xlfn.XLOOKUP($N155,resources[Resource],resources[estPerUnit],""))*$O155,"")</f>
        <v/>
      </c>
      <c r="U155" s="43" t="str">
        <f>IFERROR(IF($G155="","",_xlfn.XLOOKUP($N155,resources[Resource],resources[estPerUnit],""))*P155,"")</f>
        <v/>
      </c>
      <c r="V155" s="43" t="str">
        <f>IFERROR(IF($G155="","",_xlfn.XLOOKUP($N155,resources[Resource],resources[estPerUnit],""))*Q155,"")</f>
        <v/>
      </c>
      <c r="W155" s="43" t="str">
        <f>IFERROR(IF($G155="","",_xlfn.XLOOKUP($N155,resources[Resource],resources[estPerUnit],""))*R155,"")</f>
        <v/>
      </c>
      <c r="X155" s="43" t="str">
        <f>IFERROR(IF($G155="","",_xlfn.XLOOKUP($N155,resources[Resource],resources[estPerUnit],""))*S155,"")</f>
        <v/>
      </c>
    </row>
    <row r="156" spans="20:24" x14ac:dyDescent="0.5">
      <c r="T156" s="43" t="str">
        <f>IFERROR(IF($G156="","",_xlfn.XLOOKUP($N156,resources[Resource],resources[estPerUnit],""))*$O156,"")</f>
        <v/>
      </c>
      <c r="U156" s="43" t="str">
        <f>IFERROR(IF($G156="","",_xlfn.XLOOKUP($N156,resources[Resource],resources[estPerUnit],""))*P156,"")</f>
        <v/>
      </c>
      <c r="V156" s="43" t="str">
        <f>IFERROR(IF($G156="","",_xlfn.XLOOKUP($N156,resources[Resource],resources[estPerUnit],""))*Q156,"")</f>
        <v/>
      </c>
      <c r="W156" s="43" t="str">
        <f>IFERROR(IF($G156="","",_xlfn.XLOOKUP($N156,resources[Resource],resources[estPerUnit],""))*R156,"")</f>
        <v/>
      </c>
      <c r="X156" s="43" t="str">
        <f>IFERROR(IF($G156="","",_xlfn.XLOOKUP($N156,resources[Resource],resources[estPerUnit],""))*S156,"")</f>
        <v/>
      </c>
    </row>
    <row r="157" spans="20:24" x14ac:dyDescent="0.5">
      <c r="T157" s="43" t="str">
        <f>IFERROR(IF($G157="","",_xlfn.XLOOKUP($N157,resources[Resource],resources[estPerUnit],""))*$O157,"")</f>
        <v/>
      </c>
      <c r="U157" s="43" t="str">
        <f>IFERROR(IF($G157="","",_xlfn.XLOOKUP($N157,resources[Resource],resources[estPerUnit],""))*P157,"")</f>
        <v/>
      </c>
      <c r="V157" s="43" t="str">
        <f>IFERROR(IF($G157="","",_xlfn.XLOOKUP($N157,resources[Resource],resources[estPerUnit],""))*Q157,"")</f>
        <v/>
      </c>
      <c r="W157" s="43" t="str">
        <f>IFERROR(IF($G157="","",_xlfn.XLOOKUP($N157,resources[Resource],resources[estPerUnit],""))*R157,"")</f>
        <v/>
      </c>
      <c r="X157" s="43" t="str">
        <f>IFERROR(IF($G157="","",_xlfn.XLOOKUP($N157,resources[Resource],resources[estPerUnit],""))*S157,"")</f>
        <v/>
      </c>
    </row>
    <row r="158" spans="20:24" x14ac:dyDescent="0.5">
      <c r="T158" s="43" t="str">
        <f>IFERROR(IF($G158="","",_xlfn.XLOOKUP($N158,resources[Resource],resources[estPerUnit],""))*$O158,"")</f>
        <v/>
      </c>
      <c r="U158" s="43" t="str">
        <f>IFERROR(IF($G158="","",_xlfn.XLOOKUP($N158,resources[Resource],resources[estPerUnit],""))*P158,"")</f>
        <v/>
      </c>
      <c r="V158" s="43" t="str">
        <f>IFERROR(IF($G158="","",_xlfn.XLOOKUP($N158,resources[Resource],resources[estPerUnit],""))*Q158,"")</f>
        <v/>
      </c>
      <c r="W158" s="43" t="str">
        <f>IFERROR(IF($G158="","",_xlfn.XLOOKUP($N158,resources[Resource],resources[estPerUnit],""))*R158,"")</f>
        <v/>
      </c>
      <c r="X158" s="43" t="str">
        <f>IFERROR(IF($G158="","",_xlfn.XLOOKUP($N158,resources[Resource],resources[estPerUnit],""))*S158,"")</f>
        <v/>
      </c>
    </row>
    <row r="159" spans="20:24" x14ac:dyDescent="0.5">
      <c r="T159" s="43" t="str">
        <f>IFERROR(IF($G159="","",_xlfn.XLOOKUP($N159,resources[Resource],resources[estPerUnit],""))*$O159,"")</f>
        <v/>
      </c>
      <c r="U159" s="43" t="str">
        <f>IFERROR(IF($G159="","",_xlfn.XLOOKUP($N159,resources[Resource],resources[estPerUnit],""))*P159,"")</f>
        <v/>
      </c>
      <c r="V159" s="43" t="str">
        <f>IFERROR(IF($G159="","",_xlfn.XLOOKUP($N159,resources[Resource],resources[estPerUnit],""))*Q159,"")</f>
        <v/>
      </c>
      <c r="W159" s="43" t="str">
        <f>IFERROR(IF($G159="","",_xlfn.XLOOKUP($N159,resources[Resource],resources[estPerUnit],""))*R159,"")</f>
        <v/>
      </c>
      <c r="X159" s="43" t="str">
        <f>IFERROR(IF($G159="","",_xlfn.XLOOKUP($N159,resources[Resource],resources[estPerUnit],""))*S159,"")</f>
        <v/>
      </c>
    </row>
    <row r="160" spans="20:24" x14ac:dyDescent="0.5">
      <c r="T160" s="43" t="str">
        <f>IFERROR(IF($G160="","",_xlfn.XLOOKUP($N160,resources[Resource],resources[estPerUnit],""))*$O160,"")</f>
        <v/>
      </c>
      <c r="U160" s="43" t="str">
        <f>IFERROR(IF($G160="","",_xlfn.XLOOKUP($N160,resources[Resource],resources[estPerUnit],""))*P160,"")</f>
        <v/>
      </c>
      <c r="V160" s="43" t="str">
        <f>IFERROR(IF($G160="","",_xlfn.XLOOKUP($N160,resources[Resource],resources[estPerUnit],""))*Q160,"")</f>
        <v/>
      </c>
      <c r="W160" s="43" t="str">
        <f>IFERROR(IF($G160="","",_xlfn.XLOOKUP($N160,resources[Resource],resources[estPerUnit],""))*R160,"")</f>
        <v/>
      </c>
      <c r="X160" s="43" t="str">
        <f>IFERROR(IF($G160="","",_xlfn.XLOOKUP($N160,resources[Resource],resources[estPerUnit],""))*S160,"")</f>
        <v/>
      </c>
    </row>
    <row r="161" spans="20:24" x14ac:dyDescent="0.5">
      <c r="T161" s="43" t="str">
        <f>IFERROR(IF($G161="","",_xlfn.XLOOKUP($N161,resources[Resource],resources[estPerUnit],""))*$O161,"")</f>
        <v/>
      </c>
      <c r="U161" s="43" t="str">
        <f>IFERROR(IF($G161="","",_xlfn.XLOOKUP($N161,resources[Resource],resources[estPerUnit],""))*P161,"")</f>
        <v/>
      </c>
      <c r="V161" s="43" t="str">
        <f>IFERROR(IF($G161="","",_xlfn.XLOOKUP($N161,resources[Resource],resources[estPerUnit],""))*Q161,"")</f>
        <v/>
      </c>
      <c r="W161" s="43" t="str">
        <f>IFERROR(IF($G161="","",_xlfn.XLOOKUP($N161,resources[Resource],resources[estPerUnit],""))*R161,"")</f>
        <v/>
      </c>
      <c r="X161" s="43" t="str">
        <f>IFERROR(IF($G161="","",_xlfn.XLOOKUP($N161,resources[Resource],resources[estPerUnit],""))*S161,"")</f>
        <v/>
      </c>
    </row>
    <row r="162" spans="20:24" x14ac:dyDescent="0.5">
      <c r="T162" s="43" t="str">
        <f>IFERROR(IF($G162="","",_xlfn.XLOOKUP($N162,resources[Resource],resources[estPerUnit],""))*$O162,"")</f>
        <v/>
      </c>
      <c r="U162" s="43" t="str">
        <f>IFERROR(IF($G162="","",_xlfn.XLOOKUP($N162,resources[Resource],resources[estPerUnit],""))*P162,"")</f>
        <v/>
      </c>
      <c r="V162" s="43" t="str">
        <f>IFERROR(IF($G162="","",_xlfn.XLOOKUP($N162,resources[Resource],resources[estPerUnit],""))*Q162,"")</f>
        <v/>
      </c>
      <c r="W162" s="43" t="str">
        <f>IFERROR(IF($G162="","",_xlfn.XLOOKUP($N162,resources[Resource],resources[estPerUnit],""))*R162,"")</f>
        <v/>
      </c>
      <c r="X162" s="43" t="str">
        <f>IFERROR(IF($G162="","",_xlfn.XLOOKUP($N162,resources[Resource],resources[estPerUnit],""))*S162,"")</f>
        <v/>
      </c>
    </row>
    <row r="163" spans="20:24" x14ac:dyDescent="0.5">
      <c r="T163" s="43" t="str">
        <f>IFERROR(IF($G163="","",_xlfn.XLOOKUP($N163,resources[Resource],resources[estPerUnit],""))*$O163,"")</f>
        <v/>
      </c>
      <c r="U163" s="43" t="str">
        <f>IFERROR(IF($G163="","",_xlfn.XLOOKUP($N163,resources[Resource],resources[estPerUnit],""))*P163,"")</f>
        <v/>
      </c>
      <c r="V163" s="43" t="str">
        <f>IFERROR(IF($G163="","",_xlfn.XLOOKUP($N163,resources[Resource],resources[estPerUnit],""))*Q163,"")</f>
        <v/>
      </c>
      <c r="W163" s="43" t="str">
        <f>IFERROR(IF($G163="","",_xlfn.XLOOKUP($N163,resources[Resource],resources[estPerUnit],""))*R163,"")</f>
        <v/>
      </c>
      <c r="X163" s="43" t="str">
        <f>IFERROR(IF($G163="","",_xlfn.XLOOKUP($N163,resources[Resource],resources[estPerUnit],""))*S163,"")</f>
        <v/>
      </c>
    </row>
    <row r="164" spans="20:24" x14ac:dyDescent="0.5">
      <c r="T164" s="43" t="str">
        <f>IFERROR(IF($G164="","",_xlfn.XLOOKUP($N164,resources[Resource],resources[estPerUnit],""))*$O164,"")</f>
        <v/>
      </c>
      <c r="U164" s="43" t="str">
        <f>IFERROR(IF($G164="","",_xlfn.XLOOKUP($N164,resources[Resource],resources[estPerUnit],""))*P164,"")</f>
        <v/>
      </c>
      <c r="V164" s="43" t="str">
        <f>IFERROR(IF($G164="","",_xlfn.XLOOKUP($N164,resources[Resource],resources[estPerUnit],""))*Q164,"")</f>
        <v/>
      </c>
      <c r="W164" s="43" t="str">
        <f>IFERROR(IF($G164="","",_xlfn.XLOOKUP($N164,resources[Resource],resources[estPerUnit],""))*R164,"")</f>
        <v/>
      </c>
      <c r="X164" s="43" t="str">
        <f>IFERROR(IF($G164="","",_xlfn.XLOOKUP($N164,resources[Resource],resources[estPerUnit],""))*S164,"")</f>
        <v/>
      </c>
    </row>
    <row r="165" spans="20:24" x14ac:dyDescent="0.5">
      <c r="T165" s="43" t="str">
        <f>IFERROR(IF($G165="","",_xlfn.XLOOKUP($N165,resources[Resource],resources[estPerUnit],""))*$O165,"")</f>
        <v/>
      </c>
      <c r="U165" s="43" t="str">
        <f>IFERROR(IF($G165="","",_xlfn.XLOOKUP($N165,resources[Resource],resources[estPerUnit],""))*P165,"")</f>
        <v/>
      </c>
      <c r="V165" s="43" t="str">
        <f>IFERROR(IF($G165="","",_xlfn.XLOOKUP($N165,resources[Resource],resources[estPerUnit],""))*Q165,"")</f>
        <v/>
      </c>
      <c r="W165" s="43" t="str">
        <f>IFERROR(IF($G165="","",_xlfn.XLOOKUP($N165,resources[Resource],resources[estPerUnit],""))*R165,"")</f>
        <v/>
      </c>
      <c r="X165" s="43" t="str">
        <f>IFERROR(IF($G165="","",_xlfn.XLOOKUP($N165,resources[Resource],resources[estPerUnit],""))*S165,"")</f>
        <v/>
      </c>
    </row>
    <row r="166" spans="20:24" x14ac:dyDescent="0.5">
      <c r="T166" s="43" t="str">
        <f>IFERROR(IF($G166="","",_xlfn.XLOOKUP($N166,resources[Resource],resources[estPerUnit],""))*$O166,"")</f>
        <v/>
      </c>
      <c r="U166" s="43" t="str">
        <f>IFERROR(IF($G166="","",_xlfn.XLOOKUP($N166,resources[Resource],resources[estPerUnit],""))*P166,"")</f>
        <v/>
      </c>
      <c r="V166" s="43" t="str">
        <f>IFERROR(IF($G166="","",_xlfn.XLOOKUP($N166,resources[Resource],resources[estPerUnit],""))*Q166,"")</f>
        <v/>
      </c>
      <c r="W166" s="43" t="str">
        <f>IFERROR(IF($G166="","",_xlfn.XLOOKUP($N166,resources[Resource],resources[estPerUnit],""))*R166,"")</f>
        <v/>
      </c>
      <c r="X166" s="43" t="str">
        <f>IFERROR(IF($G166="","",_xlfn.XLOOKUP($N166,resources[Resource],resources[estPerUnit],""))*S166,"")</f>
        <v/>
      </c>
    </row>
    <row r="167" spans="20:24" x14ac:dyDescent="0.5">
      <c r="T167" s="43" t="str">
        <f>IFERROR(IF($G167="","",_xlfn.XLOOKUP($N167,resources[Resource],resources[estPerUnit],""))*$O167,"")</f>
        <v/>
      </c>
      <c r="U167" s="43" t="str">
        <f>IFERROR(IF($G167="","",_xlfn.XLOOKUP($N167,resources[Resource],resources[estPerUnit],""))*P167,"")</f>
        <v/>
      </c>
      <c r="V167" s="43" t="str">
        <f>IFERROR(IF($G167="","",_xlfn.XLOOKUP($N167,resources[Resource],resources[estPerUnit],""))*Q167,"")</f>
        <v/>
      </c>
      <c r="W167" s="43" t="str">
        <f>IFERROR(IF($G167="","",_xlfn.XLOOKUP($N167,resources[Resource],resources[estPerUnit],""))*R167,"")</f>
        <v/>
      </c>
      <c r="X167" s="43" t="str">
        <f>IFERROR(IF($G167="","",_xlfn.XLOOKUP($N167,resources[Resource],resources[estPerUnit],""))*S167,"")</f>
        <v/>
      </c>
    </row>
    <row r="168" spans="20:24" x14ac:dyDescent="0.5">
      <c r="T168" s="43" t="str">
        <f>IFERROR(IF($G168="","",_xlfn.XLOOKUP($N168,resources[Resource],resources[estPerUnit],""))*$O168,"")</f>
        <v/>
      </c>
      <c r="U168" s="43" t="str">
        <f>IFERROR(IF($G168="","",_xlfn.XLOOKUP($N168,resources[Resource],resources[estPerUnit],""))*P168,"")</f>
        <v/>
      </c>
      <c r="V168" s="43" t="str">
        <f>IFERROR(IF($G168="","",_xlfn.XLOOKUP($N168,resources[Resource],resources[estPerUnit],""))*Q168,"")</f>
        <v/>
      </c>
      <c r="W168" s="43" t="str">
        <f>IFERROR(IF($G168="","",_xlfn.XLOOKUP($N168,resources[Resource],resources[estPerUnit],""))*R168,"")</f>
        <v/>
      </c>
      <c r="X168" s="43" t="str">
        <f>IFERROR(IF($G168="","",_xlfn.XLOOKUP($N168,resources[Resource],resources[estPerUnit],""))*S168,"")</f>
        <v/>
      </c>
    </row>
    <row r="169" spans="20:24" x14ac:dyDescent="0.5">
      <c r="T169" s="43" t="str">
        <f>IFERROR(IF($G169="","",_xlfn.XLOOKUP($N169,resources[Resource],resources[estPerUnit],""))*$O169,"")</f>
        <v/>
      </c>
      <c r="U169" s="43" t="str">
        <f>IFERROR(IF($G169="","",_xlfn.XLOOKUP($N169,resources[Resource],resources[estPerUnit],""))*P169,"")</f>
        <v/>
      </c>
      <c r="V169" s="43" t="str">
        <f>IFERROR(IF($G169="","",_xlfn.XLOOKUP($N169,resources[Resource],resources[estPerUnit],""))*Q169,"")</f>
        <v/>
      </c>
      <c r="W169" s="43" t="str">
        <f>IFERROR(IF($G169="","",_xlfn.XLOOKUP($N169,resources[Resource],resources[estPerUnit],""))*R169,"")</f>
        <v/>
      </c>
      <c r="X169" s="43" t="str">
        <f>IFERROR(IF($G169="","",_xlfn.XLOOKUP($N169,resources[Resource],resources[estPerUnit],""))*S169,"")</f>
        <v/>
      </c>
    </row>
    <row r="170" spans="20:24" x14ac:dyDescent="0.5">
      <c r="T170" s="43" t="str">
        <f>IFERROR(IF($G170="","",_xlfn.XLOOKUP($N170,resources[Resource],resources[estPerUnit],""))*$O170,"")</f>
        <v/>
      </c>
      <c r="U170" s="43" t="str">
        <f>IFERROR(IF($G170="","",_xlfn.XLOOKUP($N170,resources[Resource],resources[estPerUnit],""))*P170,"")</f>
        <v/>
      </c>
      <c r="V170" s="43" t="str">
        <f>IFERROR(IF($G170="","",_xlfn.XLOOKUP($N170,resources[Resource],resources[estPerUnit],""))*Q170,"")</f>
        <v/>
      </c>
      <c r="W170" s="43" t="str">
        <f>IFERROR(IF($G170="","",_xlfn.XLOOKUP($N170,resources[Resource],resources[estPerUnit],""))*R170,"")</f>
        <v/>
      </c>
      <c r="X170" s="43" t="str">
        <f>IFERROR(IF($G170="","",_xlfn.XLOOKUP($N170,resources[Resource],resources[estPerUnit],""))*S170,"")</f>
        <v/>
      </c>
    </row>
    <row r="171" spans="20:24" x14ac:dyDescent="0.5">
      <c r="T171" s="43" t="str">
        <f>IFERROR(IF($G171="","",_xlfn.XLOOKUP($N171,resources[Resource],resources[estPerUnit],""))*$O171,"")</f>
        <v/>
      </c>
      <c r="U171" s="43" t="str">
        <f>IFERROR(IF($G171="","",_xlfn.XLOOKUP($N171,resources[Resource],resources[estPerUnit],""))*P171,"")</f>
        <v/>
      </c>
      <c r="V171" s="43" t="str">
        <f>IFERROR(IF($G171="","",_xlfn.XLOOKUP($N171,resources[Resource],resources[estPerUnit],""))*Q171,"")</f>
        <v/>
      </c>
      <c r="W171" s="43" t="str">
        <f>IFERROR(IF($G171="","",_xlfn.XLOOKUP($N171,resources[Resource],resources[estPerUnit],""))*R171,"")</f>
        <v/>
      </c>
      <c r="X171" s="43" t="str">
        <f>IFERROR(IF($G171="","",_xlfn.XLOOKUP($N171,resources[Resource],resources[estPerUnit],""))*S171,"")</f>
        <v/>
      </c>
    </row>
    <row r="172" spans="20:24" x14ac:dyDescent="0.5">
      <c r="T172" s="43" t="str">
        <f>IFERROR(IF($G172="","",_xlfn.XLOOKUP($N172,resources[Resource],resources[estPerUnit],""))*$O172,"")</f>
        <v/>
      </c>
      <c r="U172" s="43" t="str">
        <f>IFERROR(IF($G172="","",_xlfn.XLOOKUP($N172,resources[Resource],resources[estPerUnit],""))*P172,"")</f>
        <v/>
      </c>
      <c r="V172" s="43" t="str">
        <f>IFERROR(IF($G172="","",_xlfn.XLOOKUP($N172,resources[Resource],resources[estPerUnit],""))*Q172,"")</f>
        <v/>
      </c>
      <c r="W172" s="43" t="str">
        <f>IFERROR(IF($G172="","",_xlfn.XLOOKUP($N172,resources[Resource],resources[estPerUnit],""))*R172,"")</f>
        <v/>
      </c>
      <c r="X172" s="43" t="str">
        <f>IFERROR(IF($G172="","",_xlfn.XLOOKUP($N172,resources[Resource],resources[estPerUnit],""))*S172,"")</f>
        <v/>
      </c>
    </row>
    <row r="173" spans="20:24" x14ac:dyDescent="0.5">
      <c r="T173" s="43" t="str">
        <f>IFERROR(IF($G173="","",_xlfn.XLOOKUP($N173,resources[Resource],resources[estPerUnit],""))*$O173,"")</f>
        <v/>
      </c>
      <c r="U173" s="43" t="str">
        <f>IFERROR(IF($G173="","",_xlfn.XLOOKUP($N173,resources[Resource],resources[estPerUnit],""))*P173,"")</f>
        <v/>
      </c>
      <c r="V173" s="43" t="str">
        <f>IFERROR(IF($G173="","",_xlfn.XLOOKUP($N173,resources[Resource],resources[estPerUnit],""))*Q173,"")</f>
        <v/>
      </c>
      <c r="W173" s="43" t="str">
        <f>IFERROR(IF($G173="","",_xlfn.XLOOKUP($N173,resources[Resource],resources[estPerUnit],""))*R173,"")</f>
        <v/>
      </c>
      <c r="X173" s="43" t="str">
        <f>IFERROR(IF($G173="","",_xlfn.XLOOKUP($N173,resources[Resource],resources[estPerUnit],""))*S173,"")</f>
        <v/>
      </c>
    </row>
    <row r="174" spans="20:24" x14ac:dyDescent="0.5">
      <c r="T174" s="43" t="str">
        <f>IFERROR(IF($G174="","",_xlfn.XLOOKUP($N174,resources[Resource],resources[estPerUnit],""))*$O174,"")</f>
        <v/>
      </c>
      <c r="U174" s="43" t="str">
        <f>IFERROR(IF($G174="","",_xlfn.XLOOKUP($N174,resources[Resource],resources[estPerUnit],""))*P174,"")</f>
        <v/>
      </c>
      <c r="V174" s="43" t="str">
        <f>IFERROR(IF($G174="","",_xlfn.XLOOKUP($N174,resources[Resource],resources[estPerUnit],""))*Q174,"")</f>
        <v/>
      </c>
      <c r="W174" s="43" t="str">
        <f>IFERROR(IF($G174="","",_xlfn.XLOOKUP($N174,resources[Resource],resources[estPerUnit],""))*R174,"")</f>
        <v/>
      </c>
      <c r="X174" s="43" t="str">
        <f>IFERROR(IF($G174="","",_xlfn.XLOOKUP($N174,resources[Resource],resources[estPerUnit],""))*S174,"")</f>
        <v/>
      </c>
    </row>
    <row r="175" spans="20:24" x14ac:dyDescent="0.5">
      <c r="T175" s="43" t="str">
        <f>IFERROR(IF($G175="","",_xlfn.XLOOKUP($N175,resources[Resource],resources[estPerUnit],""))*$O175,"")</f>
        <v/>
      </c>
      <c r="U175" s="43" t="str">
        <f>IFERROR(IF($G175="","",_xlfn.XLOOKUP($N175,resources[Resource],resources[estPerUnit],""))*P175,"")</f>
        <v/>
      </c>
      <c r="V175" s="43" t="str">
        <f>IFERROR(IF($G175="","",_xlfn.XLOOKUP($N175,resources[Resource],resources[estPerUnit],""))*Q175,"")</f>
        <v/>
      </c>
      <c r="W175" s="43" t="str">
        <f>IFERROR(IF($G175="","",_xlfn.XLOOKUP($N175,resources[Resource],resources[estPerUnit],""))*R175,"")</f>
        <v/>
      </c>
      <c r="X175" s="43" t="str">
        <f>IFERROR(IF($G175="","",_xlfn.XLOOKUP($N175,resources[Resource],resources[estPerUnit],""))*S175,"")</f>
        <v/>
      </c>
    </row>
    <row r="176" spans="20:24" x14ac:dyDescent="0.5">
      <c r="T176" s="43" t="str">
        <f>IFERROR(IF($G176="","",_xlfn.XLOOKUP($N176,resources[Resource],resources[estPerUnit],""))*$O176,"")</f>
        <v/>
      </c>
      <c r="U176" s="43" t="str">
        <f>IFERROR(IF($G176="","",_xlfn.XLOOKUP($N176,resources[Resource],resources[estPerUnit],""))*P176,"")</f>
        <v/>
      </c>
      <c r="V176" s="43" t="str">
        <f>IFERROR(IF($G176="","",_xlfn.XLOOKUP($N176,resources[Resource],resources[estPerUnit],""))*Q176,"")</f>
        <v/>
      </c>
      <c r="W176" s="43" t="str">
        <f>IFERROR(IF($G176="","",_xlfn.XLOOKUP($N176,resources[Resource],resources[estPerUnit],""))*R176,"")</f>
        <v/>
      </c>
      <c r="X176" s="43" t="str">
        <f>IFERROR(IF($G176="","",_xlfn.XLOOKUP($N176,resources[Resource],resources[estPerUnit],""))*S176,"")</f>
        <v/>
      </c>
    </row>
    <row r="177" spans="20:24" x14ac:dyDescent="0.5">
      <c r="T177" s="43" t="str">
        <f>IFERROR(IF($G177="","",_xlfn.XLOOKUP($N177,resources[Resource],resources[estPerUnit],""))*$O177,"")</f>
        <v/>
      </c>
      <c r="U177" s="43" t="str">
        <f>IFERROR(IF($G177="","",_xlfn.XLOOKUP($N177,resources[Resource],resources[estPerUnit],""))*P177,"")</f>
        <v/>
      </c>
      <c r="V177" s="43" t="str">
        <f>IFERROR(IF($G177="","",_xlfn.XLOOKUP($N177,resources[Resource],resources[estPerUnit],""))*Q177,"")</f>
        <v/>
      </c>
      <c r="W177" s="43" t="str">
        <f>IFERROR(IF($G177="","",_xlfn.XLOOKUP($N177,resources[Resource],resources[estPerUnit],""))*R177,"")</f>
        <v/>
      </c>
      <c r="X177" s="43" t="str">
        <f>IFERROR(IF($G177="","",_xlfn.XLOOKUP($N177,resources[Resource],resources[estPerUnit],""))*S177,"")</f>
        <v/>
      </c>
    </row>
    <row r="178" spans="20:24" x14ac:dyDescent="0.5">
      <c r="T178" s="43" t="str">
        <f>IFERROR(IF($G178="","",_xlfn.XLOOKUP($N178,resources[Resource],resources[estPerUnit],""))*$O178,"")</f>
        <v/>
      </c>
      <c r="U178" s="43" t="str">
        <f>IFERROR(IF($G178="","",_xlfn.XLOOKUP($N178,resources[Resource],resources[estPerUnit],""))*P178,"")</f>
        <v/>
      </c>
      <c r="V178" s="43" t="str">
        <f>IFERROR(IF($G178="","",_xlfn.XLOOKUP($N178,resources[Resource],resources[estPerUnit],""))*Q178,"")</f>
        <v/>
      </c>
      <c r="W178" s="43" t="str">
        <f>IFERROR(IF($G178="","",_xlfn.XLOOKUP($N178,resources[Resource],resources[estPerUnit],""))*R178,"")</f>
        <v/>
      </c>
      <c r="X178" s="43" t="str">
        <f>IFERROR(IF($G178="","",_xlfn.XLOOKUP($N178,resources[Resource],resources[estPerUnit],""))*S178,"")</f>
        <v/>
      </c>
    </row>
    <row r="179" spans="20:24" x14ac:dyDescent="0.5">
      <c r="T179" s="43" t="str">
        <f>IFERROR(IF($G179="","",_xlfn.XLOOKUP($N179,resources[Resource],resources[estPerUnit],""))*$O179,"")</f>
        <v/>
      </c>
      <c r="U179" s="43" t="str">
        <f>IFERROR(IF($G179="","",_xlfn.XLOOKUP($N179,resources[Resource],resources[estPerUnit],""))*P179,"")</f>
        <v/>
      </c>
      <c r="V179" s="43" t="str">
        <f>IFERROR(IF($G179="","",_xlfn.XLOOKUP($N179,resources[Resource],resources[estPerUnit],""))*Q179,"")</f>
        <v/>
      </c>
      <c r="W179" s="43" t="str">
        <f>IFERROR(IF($G179="","",_xlfn.XLOOKUP($N179,resources[Resource],resources[estPerUnit],""))*R179,"")</f>
        <v/>
      </c>
      <c r="X179" s="43" t="str">
        <f>IFERROR(IF($G179="","",_xlfn.XLOOKUP($N179,resources[Resource],resources[estPerUnit],""))*S179,"")</f>
        <v/>
      </c>
    </row>
    <row r="180" spans="20:24" x14ac:dyDescent="0.5">
      <c r="T180" s="43" t="str">
        <f>IFERROR(IF($G180="","",_xlfn.XLOOKUP($N180,resources[Resource],resources[estPerUnit],""))*$O180,"")</f>
        <v/>
      </c>
      <c r="U180" s="43" t="str">
        <f>IFERROR(IF($G180="","",_xlfn.XLOOKUP($N180,resources[Resource],resources[estPerUnit],""))*P180,"")</f>
        <v/>
      </c>
      <c r="V180" s="43" t="str">
        <f>IFERROR(IF($G180="","",_xlfn.XLOOKUP($N180,resources[Resource],resources[estPerUnit],""))*Q180,"")</f>
        <v/>
      </c>
      <c r="W180" s="43" t="str">
        <f>IFERROR(IF($G180="","",_xlfn.XLOOKUP($N180,resources[Resource],resources[estPerUnit],""))*R180,"")</f>
        <v/>
      </c>
      <c r="X180" s="43" t="str">
        <f>IFERROR(IF($G180="","",_xlfn.XLOOKUP($N180,resources[Resource],resources[estPerUnit],""))*S180,"")</f>
        <v/>
      </c>
    </row>
    <row r="181" spans="20:24" x14ac:dyDescent="0.5">
      <c r="T181" s="43" t="str">
        <f>IFERROR(IF($G181="","",_xlfn.XLOOKUP($N181,resources[Resource],resources[estPerUnit],""))*$O181,"")</f>
        <v/>
      </c>
      <c r="U181" s="43" t="str">
        <f>IFERROR(IF($G181="","",_xlfn.XLOOKUP($N181,resources[Resource],resources[estPerUnit],""))*P181,"")</f>
        <v/>
      </c>
      <c r="V181" s="43" t="str">
        <f>IFERROR(IF($G181="","",_xlfn.XLOOKUP($N181,resources[Resource],resources[estPerUnit],""))*Q181,"")</f>
        <v/>
      </c>
      <c r="W181" s="43" t="str">
        <f>IFERROR(IF($G181="","",_xlfn.XLOOKUP($N181,resources[Resource],resources[estPerUnit],""))*R181,"")</f>
        <v/>
      </c>
      <c r="X181" s="43" t="str">
        <f>IFERROR(IF($G181="","",_xlfn.XLOOKUP($N181,resources[Resource],resources[estPerUnit],""))*S181,"")</f>
        <v/>
      </c>
    </row>
    <row r="182" spans="20:24" x14ac:dyDescent="0.5">
      <c r="T182" s="43" t="str">
        <f>IFERROR(IF($G182="","",_xlfn.XLOOKUP($N182,resources[Resource],resources[estPerUnit],""))*$O182,"")</f>
        <v/>
      </c>
      <c r="U182" s="43" t="str">
        <f>IFERROR(IF($G182="","",_xlfn.XLOOKUP($N182,resources[Resource],resources[estPerUnit],""))*P182,"")</f>
        <v/>
      </c>
      <c r="V182" s="43" t="str">
        <f>IFERROR(IF($G182="","",_xlfn.XLOOKUP($N182,resources[Resource],resources[estPerUnit],""))*Q182,"")</f>
        <v/>
      </c>
      <c r="W182" s="43" t="str">
        <f>IFERROR(IF($G182="","",_xlfn.XLOOKUP($N182,resources[Resource],resources[estPerUnit],""))*R182,"")</f>
        <v/>
      </c>
      <c r="X182" s="43" t="str">
        <f>IFERROR(IF($G182="","",_xlfn.XLOOKUP($N182,resources[Resource],resources[estPerUnit],""))*S182,"")</f>
        <v/>
      </c>
    </row>
    <row r="183" spans="20:24" x14ac:dyDescent="0.5">
      <c r="T183" s="43" t="str">
        <f>IFERROR(IF($G183="","",_xlfn.XLOOKUP($N183,resources[Resource],resources[estPerUnit],""))*$O183,"")</f>
        <v/>
      </c>
      <c r="U183" s="43" t="str">
        <f>IFERROR(IF($G183="","",_xlfn.XLOOKUP($N183,resources[Resource],resources[estPerUnit],""))*P183,"")</f>
        <v/>
      </c>
      <c r="V183" s="43" t="str">
        <f>IFERROR(IF($G183="","",_xlfn.XLOOKUP($N183,resources[Resource],resources[estPerUnit],""))*Q183,"")</f>
        <v/>
      </c>
      <c r="W183" s="43" t="str">
        <f>IFERROR(IF($G183="","",_xlfn.XLOOKUP($N183,resources[Resource],resources[estPerUnit],""))*R183,"")</f>
        <v/>
      </c>
      <c r="X183" s="43" t="str">
        <f>IFERROR(IF($G183="","",_xlfn.XLOOKUP($N183,resources[Resource],resources[estPerUnit],""))*S183,"")</f>
        <v/>
      </c>
    </row>
    <row r="184" spans="20:24" x14ac:dyDescent="0.5">
      <c r="T184" s="43" t="str">
        <f>IFERROR(IF($G184="","",_xlfn.XLOOKUP($N184,resources[Resource],resources[estPerUnit],""))*$O184,"")</f>
        <v/>
      </c>
      <c r="U184" s="43" t="str">
        <f>IFERROR(IF($G184="","",_xlfn.XLOOKUP($N184,resources[Resource],resources[estPerUnit],""))*P184,"")</f>
        <v/>
      </c>
      <c r="V184" s="43" t="str">
        <f>IFERROR(IF($G184="","",_xlfn.XLOOKUP($N184,resources[Resource],resources[estPerUnit],""))*Q184,"")</f>
        <v/>
      </c>
      <c r="W184" s="43" t="str">
        <f>IFERROR(IF($G184="","",_xlfn.XLOOKUP($N184,resources[Resource],resources[estPerUnit],""))*R184,"")</f>
        <v/>
      </c>
      <c r="X184" s="43" t="str">
        <f>IFERROR(IF($G184="","",_xlfn.XLOOKUP($N184,resources[Resource],resources[estPerUnit],""))*S184,"")</f>
        <v/>
      </c>
    </row>
    <row r="185" spans="20:24" x14ac:dyDescent="0.5">
      <c r="T185" s="43" t="str">
        <f>IFERROR(IF($G185="","",_xlfn.XLOOKUP($N185,resources[Resource],resources[estPerUnit],""))*$O185,"")</f>
        <v/>
      </c>
      <c r="U185" s="43" t="str">
        <f>IFERROR(IF($G185="","",_xlfn.XLOOKUP($N185,resources[Resource],resources[estPerUnit],""))*P185,"")</f>
        <v/>
      </c>
      <c r="V185" s="43" t="str">
        <f>IFERROR(IF($G185="","",_xlfn.XLOOKUP($N185,resources[Resource],resources[estPerUnit],""))*Q185,"")</f>
        <v/>
      </c>
      <c r="W185" s="43" t="str">
        <f>IFERROR(IF($G185="","",_xlfn.XLOOKUP($N185,resources[Resource],resources[estPerUnit],""))*R185,"")</f>
        <v/>
      </c>
      <c r="X185" s="43" t="str">
        <f>IFERROR(IF($G185="","",_xlfn.XLOOKUP($N185,resources[Resource],resources[estPerUnit],""))*S185,"")</f>
        <v/>
      </c>
    </row>
    <row r="186" spans="20:24" x14ac:dyDescent="0.5">
      <c r="T186" s="43" t="str">
        <f>IFERROR(IF($G186="","",_xlfn.XLOOKUP($N186,resources[Resource],resources[estPerUnit],""))*$O186,"")</f>
        <v/>
      </c>
      <c r="U186" s="43" t="str">
        <f>IFERROR(IF($G186="","",_xlfn.XLOOKUP($N186,resources[Resource],resources[estPerUnit],""))*P186,"")</f>
        <v/>
      </c>
      <c r="V186" s="43" t="str">
        <f>IFERROR(IF($G186="","",_xlfn.XLOOKUP($N186,resources[Resource],resources[estPerUnit],""))*Q186,"")</f>
        <v/>
      </c>
      <c r="W186" s="43" t="str">
        <f>IFERROR(IF($G186="","",_xlfn.XLOOKUP($N186,resources[Resource],resources[estPerUnit],""))*R186,"")</f>
        <v/>
      </c>
      <c r="X186" s="43" t="str">
        <f>IFERROR(IF($G186="","",_xlfn.XLOOKUP($N186,resources[Resource],resources[estPerUnit],""))*S186,"")</f>
        <v/>
      </c>
    </row>
    <row r="187" spans="20:24" x14ac:dyDescent="0.5">
      <c r="T187" s="43" t="str">
        <f>IFERROR(IF($G187="","",_xlfn.XLOOKUP($N187,resources[Resource],resources[estPerUnit],""))*$O187,"")</f>
        <v/>
      </c>
      <c r="U187" s="43" t="str">
        <f>IFERROR(IF($G187="","",_xlfn.XLOOKUP($N187,resources[Resource],resources[estPerUnit],""))*P187,"")</f>
        <v/>
      </c>
      <c r="V187" s="43" t="str">
        <f>IFERROR(IF($G187="","",_xlfn.XLOOKUP($N187,resources[Resource],resources[estPerUnit],""))*Q187,"")</f>
        <v/>
      </c>
      <c r="W187" s="43" t="str">
        <f>IFERROR(IF($G187="","",_xlfn.XLOOKUP($N187,resources[Resource],resources[estPerUnit],""))*R187,"")</f>
        <v/>
      </c>
      <c r="X187" s="43" t="str">
        <f>IFERROR(IF($G187="","",_xlfn.XLOOKUP($N187,resources[Resource],resources[estPerUnit],""))*S187,"")</f>
        <v/>
      </c>
    </row>
    <row r="188" spans="20:24" x14ac:dyDescent="0.5">
      <c r="T188" s="43" t="str">
        <f>IFERROR(IF($G188="","",_xlfn.XLOOKUP($N188,resources[Resource],resources[estPerUnit],""))*$O188,"")</f>
        <v/>
      </c>
      <c r="U188" s="43" t="str">
        <f>IFERROR(IF($G188="","",_xlfn.XLOOKUP($N188,resources[Resource],resources[estPerUnit],""))*P188,"")</f>
        <v/>
      </c>
      <c r="V188" s="43" t="str">
        <f>IFERROR(IF($G188="","",_xlfn.XLOOKUP($N188,resources[Resource],resources[estPerUnit],""))*Q188,"")</f>
        <v/>
      </c>
      <c r="W188" s="43" t="str">
        <f>IFERROR(IF($G188="","",_xlfn.XLOOKUP($N188,resources[Resource],resources[estPerUnit],""))*R188,"")</f>
        <v/>
      </c>
      <c r="X188" s="43" t="str">
        <f>IFERROR(IF($G188="","",_xlfn.XLOOKUP($N188,resources[Resource],resources[estPerUnit],""))*S188,"")</f>
        <v/>
      </c>
    </row>
    <row r="189" spans="20:24" x14ac:dyDescent="0.5">
      <c r="T189" s="43" t="str">
        <f>IFERROR(IF($G189="","",_xlfn.XLOOKUP($N189,resources[Resource],resources[estPerUnit],""))*$O189,"")</f>
        <v/>
      </c>
      <c r="U189" s="43" t="str">
        <f>IFERROR(IF($G189="","",_xlfn.XLOOKUP($N189,resources[Resource],resources[estPerUnit],""))*P189,"")</f>
        <v/>
      </c>
      <c r="V189" s="43" t="str">
        <f>IFERROR(IF($G189="","",_xlfn.XLOOKUP($N189,resources[Resource],resources[estPerUnit],""))*Q189,"")</f>
        <v/>
      </c>
      <c r="W189" s="43" t="str">
        <f>IFERROR(IF($G189="","",_xlfn.XLOOKUP($N189,resources[Resource],resources[estPerUnit],""))*R189,"")</f>
        <v/>
      </c>
      <c r="X189" s="43" t="str">
        <f>IFERROR(IF($G189="","",_xlfn.XLOOKUP($N189,resources[Resource],resources[estPerUnit],""))*S189,"")</f>
        <v/>
      </c>
    </row>
    <row r="190" spans="20:24" x14ac:dyDescent="0.5">
      <c r="T190" s="43" t="str">
        <f>IFERROR(IF($G190="","",_xlfn.XLOOKUP($N190,resources[Resource],resources[estPerUnit],""))*$O190,"")</f>
        <v/>
      </c>
      <c r="U190" s="43" t="str">
        <f>IFERROR(IF($G190="","",_xlfn.XLOOKUP($N190,resources[Resource],resources[estPerUnit],""))*P190,"")</f>
        <v/>
      </c>
      <c r="V190" s="43" t="str">
        <f>IFERROR(IF($G190="","",_xlfn.XLOOKUP($N190,resources[Resource],resources[estPerUnit],""))*Q190,"")</f>
        <v/>
      </c>
      <c r="W190" s="43" t="str">
        <f>IFERROR(IF($G190="","",_xlfn.XLOOKUP($N190,resources[Resource],resources[estPerUnit],""))*R190,"")</f>
        <v/>
      </c>
      <c r="X190" s="43" t="str">
        <f>IFERROR(IF($G190="","",_xlfn.XLOOKUP($N190,resources[Resource],resources[estPerUnit],""))*S190,"")</f>
        <v/>
      </c>
    </row>
    <row r="191" spans="20:24" x14ac:dyDescent="0.5">
      <c r="T191" s="43" t="str">
        <f>IFERROR(IF($G191="","",_xlfn.XLOOKUP($N191,resources[Resource],resources[estPerUnit],""))*$O191,"")</f>
        <v/>
      </c>
      <c r="U191" s="43" t="str">
        <f>IFERROR(IF($G191="","",_xlfn.XLOOKUP($N191,resources[Resource],resources[estPerUnit],""))*P191,"")</f>
        <v/>
      </c>
      <c r="V191" s="43" t="str">
        <f>IFERROR(IF($G191="","",_xlfn.XLOOKUP($N191,resources[Resource],resources[estPerUnit],""))*Q191,"")</f>
        <v/>
      </c>
      <c r="W191" s="43" t="str">
        <f>IFERROR(IF($G191="","",_xlfn.XLOOKUP($N191,resources[Resource],resources[estPerUnit],""))*R191,"")</f>
        <v/>
      </c>
      <c r="X191" s="43" t="str">
        <f>IFERROR(IF($G191="","",_xlfn.XLOOKUP($N191,resources[Resource],resources[estPerUnit],""))*S191,"")</f>
        <v/>
      </c>
    </row>
    <row r="192" spans="20:24" x14ac:dyDescent="0.5">
      <c r="T192" s="43" t="str">
        <f>IFERROR(IF($G192="","",_xlfn.XLOOKUP($N192,resources[Resource],resources[estPerUnit],""))*$O192,"")</f>
        <v/>
      </c>
      <c r="U192" s="43" t="str">
        <f>IFERROR(IF($G192="","",_xlfn.XLOOKUP($N192,resources[Resource],resources[estPerUnit],""))*P192,"")</f>
        <v/>
      </c>
      <c r="V192" s="43" t="str">
        <f>IFERROR(IF($G192="","",_xlfn.XLOOKUP($N192,resources[Resource],resources[estPerUnit],""))*Q192,"")</f>
        <v/>
      </c>
      <c r="W192" s="43" t="str">
        <f>IFERROR(IF($G192="","",_xlfn.XLOOKUP($N192,resources[Resource],resources[estPerUnit],""))*R192,"")</f>
        <v/>
      </c>
      <c r="X192" s="43" t="str">
        <f>IFERROR(IF($G192="","",_xlfn.XLOOKUP($N192,resources[Resource],resources[estPerUnit],""))*S192,"")</f>
        <v/>
      </c>
    </row>
    <row r="193" spans="20:24" x14ac:dyDescent="0.5">
      <c r="T193" s="43" t="str">
        <f>IFERROR(IF($G193="","",_xlfn.XLOOKUP($N193,resources[Resource],resources[estPerUnit],""))*$O193,"")</f>
        <v/>
      </c>
      <c r="U193" s="43" t="str">
        <f>IFERROR(IF($G193="","",_xlfn.XLOOKUP($N193,resources[Resource],resources[estPerUnit],""))*P193,"")</f>
        <v/>
      </c>
      <c r="V193" s="43" t="str">
        <f>IFERROR(IF($G193="","",_xlfn.XLOOKUP($N193,resources[Resource],resources[estPerUnit],""))*Q193,"")</f>
        <v/>
      </c>
      <c r="W193" s="43" t="str">
        <f>IFERROR(IF($G193="","",_xlfn.XLOOKUP($N193,resources[Resource],resources[estPerUnit],""))*R193,"")</f>
        <v/>
      </c>
      <c r="X193" s="43" t="str">
        <f>IFERROR(IF($G193="","",_xlfn.XLOOKUP($N193,resources[Resource],resources[estPerUnit],""))*S193,"")</f>
        <v/>
      </c>
    </row>
    <row r="194" spans="20:24" x14ac:dyDescent="0.5">
      <c r="T194" s="43" t="str">
        <f>IFERROR(IF($G194="","",_xlfn.XLOOKUP($N194,resources[Resource],resources[estPerUnit],""))*$O194,"")</f>
        <v/>
      </c>
      <c r="U194" s="43" t="str">
        <f>IFERROR(IF($G194="","",_xlfn.XLOOKUP($N194,resources[Resource],resources[estPerUnit],""))*P194,"")</f>
        <v/>
      </c>
      <c r="V194" s="43" t="str">
        <f>IFERROR(IF($G194="","",_xlfn.XLOOKUP($N194,resources[Resource],resources[estPerUnit],""))*Q194,"")</f>
        <v/>
      </c>
      <c r="W194" s="43" t="str">
        <f>IFERROR(IF($G194="","",_xlfn.XLOOKUP($N194,resources[Resource],resources[estPerUnit],""))*R194,"")</f>
        <v/>
      </c>
      <c r="X194" s="43" t="str">
        <f>IFERROR(IF($G194="","",_xlfn.XLOOKUP($N194,resources[Resource],resources[estPerUnit],""))*S194,"")</f>
        <v/>
      </c>
    </row>
    <row r="195" spans="20:24" x14ac:dyDescent="0.5">
      <c r="T195" s="43" t="str">
        <f>IFERROR(IF($G195="","",_xlfn.XLOOKUP($N195,resources[Resource],resources[estPerUnit],""))*$O195,"")</f>
        <v/>
      </c>
      <c r="U195" s="43" t="str">
        <f>IFERROR(IF($G195="","",_xlfn.XLOOKUP($N195,resources[Resource],resources[estPerUnit],""))*P195,"")</f>
        <v/>
      </c>
      <c r="V195" s="43" t="str">
        <f>IFERROR(IF($G195="","",_xlfn.XLOOKUP($N195,resources[Resource],resources[estPerUnit],""))*Q195,"")</f>
        <v/>
      </c>
      <c r="W195" s="43" t="str">
        <f>IFERROR(IF($G195="","",_xlfn.XLOOKUP($N195,resources[Resource],resources[estPerUnit],""))*R195,"")</f>
        <v/>
      </c>
      <c r="X195" s="43" t="str">
        <f>IFERROR(IF($G195="","",_xlfn.XLOOKUP($N195,resources[Resource],resources[estPerUnit],""))*S195,"")</f>
        <v/>
      </c>
    </row>
    <row r="196" spans="20:24" x14ac:dyDescent="0.5">
      <c r="T196" s="43" t="str">
        <f>IFERROR(IF($G196="","",_xlfn.XLOOKUP($N196,resources[Resource],resources[estPerUnit],""))*$O196,"")</f>
        <v/>
      </c>
      <c r="U196" s="43" t="str">
        <f>IFERROR(IF($G196="","",_xlfn.XLOOKUP($N196,resources[Resource],resources[estPerUnit],""))*P196,"")</f>
        <v/>
      </c>
      <c r="V196" s="43" t="str">
        <f>IFERROR(IF($G196="","",_xlfn.XLOOKUP($N196,resources[Resource],resources[estPerUnit],""))*Q196,"")</f>
        <v/>
      </c>
      <c r="W196" s="43" t="str">
        <f>IFERROR(IF($G196="","",_xlfn.XLOOKUP($N196,resources[Resource],resources[estPerUnit],""))*R196,"")</f>
        <v/>
      </c>
      <c r="X196" s="43" t="str">
        <f>IFERROR(IF($G196="","",_xlfn.XLOOKUP($N196,resources[Resource],resources[estPerUnit],""))*S196,"")</f>
        <v/>
      </c>
    </row>
    <row r="197" spans="20:24" x14ac:dyDescent="0.5">
      <c r="T197" s="43" t="str">
        <f>IFERROR(IF($G197="","",_xlfn.XLOOKUP($N197,resources[Resource],resources[estPerUnit],""))*$O197,"")</f>
        <v/>
      </c>
      <c r="U197" s="43" t="str">
        <f>IFERROR(IF($G197="","",_xlfn.XLOOKUP($N197,resources[Resource],resources[estPerUnit],""))*P197,"")</f>
        <v/>
      </c>
      <c r="V197" s="43" t="str">
        <f>IFERROR(IF($G197="","",_xlfn.XLOOKUP($N197,resources[Resource],resources[estPerUnit],""))*Q197,"")</f>
        <v/>
      </c>
      <c r="W197" s="43" t="str">
        <f>IFERROR(IF($G197="","",_xlfn.XLOOKUP($N197,resources[Resource],resources[estPerUnit],""))*R197,"")</f>
        <v/>
      </c>
      <c r="X197" s="43" t="str">
        <f>IFERROR(IF($G197="","",_xlfn.XLOOKUP($N197,resources[Resource],resources[estPerUnit],""))*S197,"")</f>
        <v/>
      </c>
    </row>
    <row r="198" spans="20:24" x14ac:dyDescent="0.5">
      <c r="T198" s="43" t="str">
        <f>IFERROR(IF($G198="","",_xlfn.XLOOKUP($N198,resources[Resource],resources[estPerUnit],""))*$O198,"")</f>
        <v/>
      </c>
      <c r="U198" s="43" t="str">
        <f>IFERROR(IF($G198="","",_xlfn.XLOOKUP($N198,resources[Resource],resources[estPerUnit],""))*P198,"")</f>
        <v/>
      </c>
      <c r="V198" s="43" t="str">
        <f>IFERROR(IF($G198="","",_xlfn.XLOOKUP($N198,resources[Resource],resources[estPerUnit],""))*Q198,"")</f>
        <v/>
      </c>
      <c r="W198" s="43" t="str">
        <f>IFERROR(IF($G198="","",_xlfn.XLOOKUP($N198,resources[Resource],resources[estPerUnit],""))*R198,"")</f>
        <v/>
      </c>
      <c r="X198" s="43" t="str">
        <f>IFERROR(IF($G198="","",_xlfn.XLOOKUP($N198,resources[Resource],resources[estPerUnit],""))*S198,"")</f>
        <v/>
      </c>
    </row>
    <row r="199" spans="20:24" x14ac:dyDescent="0.5">
      <c r="T199" s="43" t="str">
        <f>IFERROR(IF($G199="","",_xlfn.XLOOKUP($N199,resources[Resource],resources[estPerUnit],""))*$O199,"")</f>
        <v/>
      </c>
      <c r="U199" s="43" t="str">
        <f>IFERROR(IF($G199="","",_xlfn.XLOOKUP($N199,resources[Resource],resources[estPerUnit],""))*P199,"")</f>
        <v/>
      </c>
      <c r="V199" s="43" t="str">
        <f>IFERROR(IF($G199="","",_xlfn.XLOOKUP($N199,resources[Resource],resources[estPerUnit],""))*Q199,"")</f>
        <v/>
      </c>
      <c r="W199" s="43" t="str">
        <f>IFERROR(IF($G199="","",_xlfn.XLOOKUP($N199,resources[Resource],resources[estPerUnit],""))*R199,"")</f>
        <v/>
      </c>
      <c r="X199" s="43" t="str">
        <f>IFERROR(IF($G199="","",_xlfn.XLOOKUP($N199,resources[Resource],resources[estPerUnit],""))*S199,"")</f>
        <v/>
      </c>
    </row>
    <row r="200" spans="20:24" x14ac:dyDescent="0.5">
      <c r="T200" s="43" t="str">
        <f>IFERROR(IF($G200="","",_xlfn.XLOOKUP($N200,resources[Resource],resources[estPerUnit],""))*$O200,"")</f>
        <v/>
      </c>
      <c r="U200" s="43" t="str">
        <f>IFERROR(IF($G200="","",_xlfn.XLOOKUP($N200,resources[Resource],resources[estPerUnit],""))*P200,"")</f>
        <v/>
      </c>
      <c r="V200" s="43" t="str">
        <f>IFERROR(IF($G200="","",_xlfn.XLOOKUP($N200,resources[Resource],resources[estPerUnit],""))*Q200,"")</f>
        <v/>
      </c>
      <c r="W200" s="43" t="str">
        <f>IFERROR(IF($G200="","",_xlfn.XLOOKUP($N200,resources[Resource],resources[estPerUnit],""))*R200,"")</f>
        <v/>
      </c>
      <c r="X200" s="43" t="str">
        <f>IFERROR(IF($G200="","",_xlfn.XLOOKUP($N200,resources[Resource],resources[estPerUnit],""))*S200,"")</f>
        <v/>
      </c>
    </row>
    <row r="201" spans="20:24" x14ac:dyDescent="0.5">
      <c r="T201" s="43" t="str">
        <f>IFERROR(IF($G201="","",_xlfn.XLOOKUP($N201,resources[Resource],resources[estPerUnit],""))*$O201,"")</f>
        <v/>
      </c>
      <c r="U201" s="43" t="str">
        <f>IFERROR(IF($G201="","",_xlfn.XLOOKUP($N201,resources[Resource],resources[estPerUnit],""))*P201,"")</f>
        <v/>
      </c>
      <c r="V201" s="43" t="str">
        <f>IFERROR(IF($G201="","",_xlfn.XLOOKUP($N201,resources[Resource],resources[estPerUnit],""))*Q201,"")</f>
        <v/>
      </c>
      <c r="W201" s="43" t="str">
        <f>IFERROR(IF($G201="","",_xlfn.XLOOKUP($N201,resources[Resource],resources[estPerUnit],""))*R201,"")</f>
        <v/>
      </c>
      <c r="X201" s="43" t="str">
        <f>IFERROR(IF($G201="","",_xlfn.XLOOKUP($N201,resources[Resource],resources[estPerUnit],""))*S201,"")</f>
        <v/>
      </c>
    </row>
    <row r="202" spans="20:24" x14ac:dyDescent="0.5">
      <c r="T202" s="43" t="str">
        <f>IFERROR(IF($G202="","",_xlfn.XLOOKUP($N202,resources[Resource],resources[estPerUnit],""))*$O202,"")</f>
        <v/>
      </c>
      <c r="U202" s="43" t="str">
        <f>IFERROR(IF($G202="","",_xlfn.XLOOKUP($N202,resources[Resource],resources[estPerUnit],""))*P202,"")</f>
        <v/>
      </c>
      <c r="V202" s="43" t="str">
        <f>IFERROR(IF($G202="","",_xlfn.XLOOKUP($N202,resources[Resource],resources[estPerUnit],""))*Q202,"")</f>
        <v/>
      </c>
      <c r="W202" s="43" t="str">
        <f>IFERROR(IF($G202="","",_xlfn.XLOOKUP($N202,resources[Resource],resources[estPerUnit],""))*R202,"")</f>
        <v/>
      </c>
      <c r="X202" s="43" t="str">
        <f>IFERROR(IF($G202="","",_xlfn.XLOOKUP($N202,resources[Resource],resources[estPerUnit],""))*S202,"")</f>
        <v/>
      </c>
    </row>
    <row r="203" spans="20:24" x14ac:dyDescent="0.5">
      <c r="T203" s="43" t="str">
        <f>IFERROR(IF($G203="","",_xlfn.XLOOKUP($N203,resources[Resource],resources[estPerUnit],""))*$O203,"")</f>
        <v/>
      </c>
      <c r="U203" s="43" t="str">
        <f>IFERROR(IF($G203="","",_xlfn.XLOOKUP($N203,resources[Resource],resources[estPerUnit],""))*P203,"")</f>
        <v/>
      </c>
      <c r="V203" s="43" t="str">
        <f>IFERROR(IF($G203="","",_xlfn.XLOOKUP($N203,resources[Resource],resources[estPerUnit],""))*Q203,"")</f>
        <v/>
      </c>
      <c r="W203" s="43" t="str">
        <f>IFERROR(IF($G203="","",_xlfn.XLOOKUP($N203,resources[Resource],resources[estPerUnit],""))*R203,"")</f>
        <v/>
      </c>
      <c r="X203" s="43" t="str">
        <f>IFERROR(IF($G203="","",_xlfn.XLOOKUP($N203,resources[Resource],resources[estPerUnit],""))*S203,"")</f>
        <v/>
      </c>
    </row>
    <row r="204" spans="20:24" x14ac:dyDescent="0.5">
      <c r="T204" s="43" t="str">
        <f>IFERROR(IF($G204="","",_xlfn.XLOOKUP($N204,resources[Resource],resources[estPerUnit],""))*$O204,"")</f>
        <v/>
      </c>
      <c r="U204" s="43" t="str">
        <f>IFERROR(IF($G204="","",_xlfn.XLOOKUP($N204,resources[Resource],resources[estPerUnit],""))*P204,"")</f>
        <v/>
      </c>
      <c r="V204" s="43" t="str">
        <f>IFERROR(IF($G204="","",_xlfn.XLOOKUP($N204,resources[Resource],resources[estPerUnit],""))*Q204,"")</f>
        <v/>
      </c>
      <c r="W204" s="43" t="str">
        <f>IFERROR(IF($G204="","",_xlfn.XLOOKUP($N204,resources[Resource],resources[estPerUnit],""))*R204,"")</f>
        <v/>
      </c>
      <c r="X204" s="43" t="str">
        <f>IFERROR(IF($G204="","",_xlfn.XLOOKUP($N204,resources[Resource],resources[estPerUnit],""))*S204,"")</f>
        <v/>
      </c>
    </row>
    <row r="205" spans="20:24" x14ac:dyDescent="0.5">
      <c r="T205" s="43" t="str">
        <f>IFERROR(IF($G205="","",_xlfn.XLOOKUP($N205,resources[Resource],resources[estPerUnit],""))*$O205,"")</f>
        <v/>
      </c>
      <c r="U205" s="43" t="str">
        <f>IFERROR(IF($G205="","",_xlfn.XLOOKUP($N205,resources[Resource],resources[estPerUnit],""))*P205,"")</f>
        <v/>
      </c>
      <c r="V205" s="43" t="str">
        <f>IFERROR(IF($G205="","",_xlfn.XLOOKUP($N205,resources[Resource],resources[estPerUnit],""))*Q205,"")</f>
        <v/>
      </c>
      <c r="W205" s="43" t="str">
        <f>IFERROR(IF($G205="","",_xlfn.XLOOKUP($N205,resources[Resource],resources[estPerUnit],""))*R205,"")</f>
        <v/>
      </c>
      <c r="X205" s="43" t="str">
        <f>IFERROR(IF($G205="","",_xlfn.XLOOKUP($N205,resources[Resource],resources[estPerUnit],""))*S205,"")</f>
        <v/>
      </c>
    </row>
    <row r="206" spans="20:24" x14ac:dyDescent="0.5">
      <c r="T206" s="43" t="str">
        <f>IFERROR(IF($G206="","",_xlfn.XLOOKUP($N206,resources[Resource],resources[estPerUnit],""))*$O206,"")</f>
        <v/>
      </c>
      <c r="U206" s="43" t="str">
        <f>IFERROR(IF($G206="","",_xlfn.XLOOKUP($N206,resources[Resource],resources[estPerUnit],""))*P206,"")</f>
        <v/>
      </c>
      <c r="V206" s="43" t="str">
        <f>IFERROR(IF($G206="","",_xlfn.XLOOKUP($N206,resources[Resource],resources[estPerUnit],""))*Q206,"")</f>
        <v/>
      </c>
      <c r="W206" s="43" t="str">
        <f>IFERROR(IF($G206="","",_xlfn.XLOOKUP($N206,resources[Resource],resources[estPerUnit],""))*R206,"")</f>
        <v/>
      </c>
      <c r="X206" s="43" t="str">
        <f>IFERROR(IF($G206="","",_xlfn.XLOOKUP($N206,resources[Resource],resources[estPerUnit],""))*S206,"")</f>
        <v/>
      </c>
    </row>
    <row r="207" spans="20:24" x14ac:dyDescent="0.5">
      <c r="T207" s="43" t="str">
        <f>IFERROR(IF($G207="","",_xlfn.XLOOKUP($N207,resources[Resource],resources[estPerUnit],""))*$O207,"")</f>
        <v/>
      </c>
      <c r="U207" s="43" t="str">
        <f>IFERROR(IF($G207="","",_xlfn.XLOOKUP($N207,resources[Resource],resources[estPerUnit],""))*P207,"")</f>
        <v/>
      </c>
      <c r="V207" s="43" t="str">
        <f>IFERROR(IF($G207="","",_xlfn.XLOOKUP($N207,resources[Resource],resources[estPerUnit],""))*Q207,"")</f>
        <v/>
      </c>
      <c r="W207" s="43" t="str">
        <f>IFERROR(IF($G207="","",_xlfn.XLOOKUP($N207,resources[Resource],resources[estPerUnit],""))*R207,"")</f>
        <v/>
      </c>
      <c r="X207" s="43" t="str">
        <f>IFERROR(IF($G207="","",_xlfn.XLOOKUP($N207,resources[Resource],resources[estPerUnit],""))*S207,"")</f>
        <v/>
      </c>
    </row>
    <row r="208" spans="20:24" x14ac:dyDescent="0.5">
      <c r="T208" s="43" t="str">
        <f>IFERROR(IF($G208="","",_xlfn.XLOOKUP($N208,resources[Resource],resources[estPerUnit],""))*$O208,"")</f>
        <v/>
      </c>
      <c r="U208" s="43" t="str">
        <f>IFERROR(IF($G208="","",_xlfn.XLOOKUP($N208,resources[Resource],resources[estPerUnit],""))*P208,"")</f>
        <v/>
      </c>
      <c r="V208" s="43" t="str">
        <f>IFERROR(IF($G208="","",_xlfn.XLOOKUP($N208,resources[Resource],resources[estPerUnit],""))*Q208,"")</f>
        <v/>
      </c>
      <c r="W208" s="43" t="str">
        <f>IFERROR(IF($G208="","",_xlfn.XLOOKUP($N208,resources[Resource],resources[estPerUnit],""))*R208,"")</f>
        <v/>
      </c>
      <c r="X208" s="43" t="str">
        <f>IFERROR(IF($G208="","",_xlfn.XLOOKUP($N208,resources[Resource],resources[estPerUnit],""))*S208,"")</f>
        <v/>
      </c>
    </row>
    <row r="209" spans="20:24" x14ac:dyDescent="0.5">
      <c r="T209" s="43" t="str">
        <f>IFERROR(IF($G209="","",_xlfn.XLOOKUP($N209,resources[Resource],resources[estPerUnit],""))*$O209,"")</f>
        <v/>
      </c>
      <c r="U209" s="43" t="str">
        <f>IFERROR(IF($G209="","",_xlfn.XLOOKUP($N209,resources[Resource],resources[estPerUnit],""))*P209,"")</f>
        <v/>
      </c>
      <c r="V209" s="43" t="str">
        <f>IFERROR(IF($G209="","",_xlfn.XLOOKUP($N209,resources[Resource],resources[estPerUnit],""))*Q209,"")</f>
        <v/>
      </c>
      <c r="W209" s="43" t="str">
        <f>IFERROR(IF($G209="","",_xlfn.XLOOKUP($N209,resources[Resource],resources[estPerUnit],""))*R209,"")</f>
        <v/>
      </c>
      <c r="X209" s="43" t="str">
        <f>IFERROR(IF($G209="","",_xlfn.XLOOKUP($N209,resources[Resource],resources[estPerUnit],""))*S209,"")</f>
        <v/>
      </c>
    </row>
    <row r="210" spans="20:24" x14ac:dyDescent="0.5">
      <c r="T210" s="43" t="str">
        <f>IFERROR(IF($G210="","",_xlfn.XLOOKUP($N210,resources[Resource],resources[estPerUnit],""))*$O210,"")</f>
        <v/>
      </c>
      <c r="U210" s="43" t="str">
        <f>IFERROR(IF($G210="","",_xlfn.XLOOKUP($N210,resources[Resource],resources[estPerUnit],""))*P210,"")</f>
        <v/>
      </c>
      <c r="V210" s="43" t="str">
        <f>IFERROR(IF($G210="","",_xlfn.XLOOKUP($N210,resources[Resource],resources[estPerUnit],""))*Q210,"")</f>
        <v/>
      </c>
      <c r="W210" s="43" t="str">
        <f>IFERROR(IF($G210="","",_xlfn.XLOOKUP($N210,resources[Resource],resources[estPerUnit],""))*R210,"")</f>
        <v/>
      </c>
      <c r="X210" s="43" t="str">
        <f>IFERROR(IF($G210="","",_xlfn.XLOOKUP($N210,resources[Resource],resources[estPerUnit],""))*S210,"")</f>
        <v/>
      </c>
    </row>
    <row r="211" spans="20:24" x14ac:dyDescent="0.5">
      <c r="T211" s="43" t="str">
        <f>IFERROR(IF($G211="","",_xlfn.XLOOKUP($N211,resources[Resource],resources[estPerUnit],""))*$O211,"")</f>
        <v/>
      </c>
      <c r="U211" s="43" t="str">
        <f>IFERROR(IF($G211="","",_xlfn.XLOOKUP($N211,resources[Resource],resources[estPerUnit],""))*P211,"")</f>
        <v/>
      </c>
      <c r="V211" s="43" t="str">
        <f>IFERROR(IF($G211="","",_xlfn.XLOOKUP($N211,resources[Resource],resources[estPerUnit],""))*Q211,"")</f>
        <v/>
      </c>
      <c r="W211" s="43" t="str">
        <f>IFERROR(IF($G211="","",_xlfn.XLOOKUP($N211,resources[Resource],resources[estPerUnit],""))*R211,"")</f>
        <v/>
      </c>
      <c r="X211" s="43" t="str">
        <f>IFERROR(IF($G211="","",_xlfn.XLOOKUP($N211,resources[Resource],resources[estPerUnit],""))*S211,"")</f>
        <v/>
      </c>
    </row>
    <row r="212" spans="20:24" x14ac:dyDescent="0.5">
      <c r="T212" s="43" t="str">
        <f>IFERROR(IF($G212="","",_xlfn.XLOOKUP($N212,resources[Resource],resources[estPerUnit],""))*$O212,"")</f>
        <v/>
      </c>
      <c r="U212" s="43" t="str">
        <f>IFERROR(IF($G212="","",_xlfn.XLOOKUP($N212,resources[Resource],resources[estPerUnit],""))*P212,"")</f>
        <v/>
      </c>
      <c r="V212" s="43" t="str">
        <f>IFERROR(IF($G212="","",_xlfn.XLOOKUP($N212,resources[Resource],resources[estPerUnit],""))*Q212,"")</f>
        <v/>
      </c>
      <c r="W212" s="43" t="str">
        <f>IFERROR(IF($G212="","",_xlfn.XLOOKUP($N212,resources[Resource],resources[estPerUnit],""))*R212,"")</f>
        <v/>
      </c>
      <c r="X212" s="43" t="str">
        <f>IFERROR(IF($G212="","",_xlfn.XLOOKUP($N212,resources[Resource],resources[estPerUnit],""))*S212,"")</f>
        <v/>
      </c>
    </row>
    <row r="213" spans="20:24" x14ac:dyDescent="0.5">
      <c r="T213" s="43" t="str">
        <f>IFERROR(IF($G213="","",_xlfn.XLOOKUP($N213,resources[Resource],resources[estPerUnit],""))*$O213,"")</f>
        <v/>
      </c>
      <c r="U213" s="43" t="str">
        <f>IFERROR(IF($G213="","",_xlfn.XLOOKUP($N213,resources[Resource],resources[estPerUnit],""))*P213,"")</f>
        <v/>
      </c>
      <c r="V213" s="43" t="str">
        <f>IFERROR(IF($G213="","",_xlfn.XLOOKUP($N213,resources[Resource],resources[estPerUnit],""))*Q213,"")</f>
        <v/>
      </c>
      <c r="W213" s="43" t="str">
        <f>IFERROR(IF($G213="","",_xlfn.XLOOKUP($N213,resources[Resource],resources[estPerUnit],""))*R213,"")</f>
        <v/>
      </c>
      <c r="X213" s="43" t="str">
        <f>IFERROR(IF($G213="","",_xlfn.XLOOKUP($N213,resources[Resource],resources[estPerUnit],""))*S213,"")</f>
        <v/>
      </c>
    </row>
    <row r="214" spans="20:24" x14ac:dyDescent="0.5">
      <c r="T214" s="43" t="str">
        <f>IFERROR(IF($G214="","",_xlfn.XLOOKUP($N214,resources[Resource],resources[estPerUnit],""))*$O214,"")</f>
        <v/>
      </c>
      <c r="U214" s="43" t="str">
        <f>IFERROR(IF($G214="","",_xlfn.XLOOKUP($N214,resources[Resource],resources[estPerUnit],""))*P214,"")</f>
        <v/>
      </c>
      <c r="V214" s="43" t="str">
        <f>IFERROR(IF($G214="","",_xlfn.XLOOKUP($N214,resources[Resource],resources[estPerUnit],""))*Q214,"")</f>
        <v/>
      </c>
      <c r="W214" s="43" t="str">
        <f>IFERROR(IF($G214="","",_xlfn.XLOOKUP($N214,resources[Resource],resources[estPerUnit],""))*R214,"")</f>
        <v/>
      </c>
      <c r="X214" s="43" t="str">
        <f>IFERROR(IF($G214="","",_xlfn.XLOOKUP($N214,resources[Resource],resources[estPerUnit],""))*S214,"")</f>
        <v/>
      </c>
    </row>
    <row r="215" spans="20:24" x14ac:dyDescent="0.5">
      <c r="T215" s="43" t="str">
        <f>IFERROR(IF($G215="","",_xlfn.XLOOKUP($N215,resources[Resource],resources[estPerUnit],""))*$O215,"")</f>
        <v/>
      </c>
      <c r="U215" s="43" t="str">
        <f>IFERROR(IF($G215="","",_xlfn.XLOOKUP($N215,resources[Resource],resources[estPerUnit],""))*P215,"")</f>
        <v/>
      </c>
      <c r="V215" s="43" t="str">
        <f>IFERROR(IF($G215="","",_xlfn.XLOOKUP($N215,resources[Resource],resources[estPerUnit],""))*Q215,"")</f>
        <v/>
      </c>
      <c r="W215" s="43" t="str">
        <f>IFERROR(IF($G215="","",_xlfn.XLOOKUP($N215,resources[Resource],resources[estPerUnit],""))*R215,"")</f>
        <v/>
      </c>
      <c r="X215" s="43" t="str">
        <f>IFERROR(IF($G215="","",_xlfn.XLOOKUP($N215,resources[Resource],resources[estPerUnit],""))*S215,"")</f>
        <v/>
      </c>
    </row>
    <row r="216" spans="20:24" x14ac:dyDescent="0.5">
      <c r="T216" s="43" t="str">
        <f>IFERROR(IF($G216="","",_xlfn.XLOOKUP($N216,resources[Resource],resources[estPerUnit],""))*$O216,"")</f>
        <v/>
      </c>
      <c r="U216" s="43" t="str">
        <f>IFERROR(IF($G216="","",_xlfn.XLOOKUP($N216,resources[Resource],resources[estPerUnit],""))*P216,"")</f>
        <v/>
      </c>
      <c r="V216" s="43" t="str">
        <f>IFERROR(IF($G216="","",_xlfn.XLOOKUP($N216,resources[Resource],resources[estPerUnit],""))*Q216,"")</f>
        <v/>
      </c>
      <c r="W216" s="43" t="str">
        <f>IFERROR(IF($G216="","",_xlfn.XLOOKUP($N216,resources[Resource],resources[estPerUnit],""))*R216,"")</f>
        <v/>
      </c>
      <c r="X216" s="43" t="str">
        <f>IFERROR(IF($G216="","",_xlfn.XLOOKUP($N216,resources[Resource],resources[estPerUnit],""))*S216,"")</f>
        <v/>
      </c>
    </row>
    <row r="217" spans="20:24" x14ac:dyDescent="0.5">
      <c r="T217" s="43" t="str">
        <f>IFERROR(IF($G217="","",_xlfn.XLOOKUP($N217,resources[Resource],resources[estPerUnit],""))*$O217,"")</f>
        <v/>
      </c>
      <c r="U217" s="43" t="str">
        <f>IFERROR(IF($G217="","",_xlfn.XLOOKUP($N217,resources[Resource],resources[estPerUnit],""))*P217,"")</f>
        <v/>
      </c>
      <c r="V217" s="43" t="str">
        <f>IFERROR(IF($G217="","",_xlfn.XLOOKUP($N217,resources[Resource],resources[estPerUnit],""))*Q217,"")</f>
        <v/>
      </c>
      <c r="W217" s="43" t="str">
        <f>IFERROR(IF($G217="","",_xlfn.XLOOKUP($N217,resources[Resource],resources[estPerUnit],""))*R217,"")</f>
        <v/>
      </c>
      <c r="X217" s="43" t="str">
        <f>IFERROR(IF($G217="","",_xlfn.XLOOKUP($N217,resources[Resource],resources[estPerUnit],""))*S217,"")</f>
        <v/>
      </c>
    </row>
    <row r="218" spans="20:24" x14ac:dyDescent="0.5">
      <c r="T218" s="43" t="str">
        <f>IFERROR(IF($G218="","",_xlfn.XLOOKUP($N218,resources[Resource],resources[estPerUnit],""))*$O218,"")</f>
        <v/>
      </c>
      <c r="U218" s="43" t="str">
        <f>IFERROR(IF($G218="","",_xlfn.XLOOKUP($N218,resources[Resource],resources[estPerUnit],""))*P218,"")</f>
        <v/>
      </c>
      <c r="V218" s="43" t="str">
        <f>IFERROR(IF($G218="","",_xlfn.XLOOKUP($N218,resources[Resource],resources[estPerUnit],""))*Q218,"")</f>
        <v/>
      </c>
      <c r="W218" s="43" t="str">
        <f>IFERROR(IF($G218="","",_xlfn.XLOOKUP($N218,resources[Resource],resources[estPerUnit],""))*R218,"")</f>
        <v/>
      </c>
      <c r="X218" s="43" t="str">
        <f>IFERROR(IF($G218="","",_xlfn.XLOOKUP($N218,resources[Resource],resources[estPerUnit],""))*S218,"")</f>
        <v/>
      </c>
    </row>
    <row r="219" spans="20:24" x14ac:dyDescent="0.5">
      <c r="T219" s="43" t="str">
        <f>IFERROR(IF($G219="","",_xlfn.XLOOKUP($N219,resources[Resource],resources[estPerUnit],""))*$O219,"")</f>
        <v/>
      </c>
      <c r="U219" s="43" t="str">
        <f>IFERROR(IF($G219="","",_xlfn.XLOOKUP($N219,resources[Resource],resources[estPerUnit],""))*P219,"")</f>
        <v/>
      </c>
      <c r="V219" s="43" t="str">
        <f>IFERROR(IF($G219="","",_xlfn.XLOOKUP($N219,resources[Resource],resources[estPerUnit],""))*Q219,"")</f>
        <v/>
      </c>
      <c r="W219" s="43" t="str">
        <f>IFERROR(IF($G219="","",_xlfn.XLOOKUP($N219,resources[Resource],resources[estPerUnit],""))*R219,"")</f>
        <v/>
      </c>
      <c r="X219" s="43" t="str">
        <f>IFERROR(IF($G219="","",_xlfn.XLOOKUP($N219,resources[Resource],resources[estPerUnit],""))*S219,"")</f>
        <v/>
      </c>
    </row>
    <row r="220" spans="20:24" x14ac:dyDescent="0.5">
      <c r="T220" s="43" t="str">
        <f>IFERROR(IF($G220="","",_xlfn.XLOOKUP($N220,resources[Resource],resources[estPerUnit],""))*$O220,"")</f>
        <v/>
      </c>
      <c r="U220" s="43" t="str">
        <f>IFERROR(IF($G220="","",_xlfn.XLOOKUP($N220,resources[Resource],resources[estPerUnit],""))*P220,"")</f>
        <v/>
      </c>
      <c r="V220" s="43" t="str">
        <f>IFERROR(IF($G220="","",_xlfn.XLOOKUP($N220,resources[Resource],resources[estPerUnit],""))*Q220,"")</f>
        <v/>
      </c>
      <c r="W220" s="43" t="str">
        <f>IFERROR(IF($G220="","",_xlfn.XLOOKUP($N220,resources[Resource],resources[estPerUnit],""))*R220,"")</f>
        <v/>
      </c>
      <c r="X220" s="43" t="str">
        <f>IFERROR(IF($G220="","",_xlfn.XLOOKUP($N220,resources[Resource],resources[estPerUnit],""))*S220,"")</f>
        <v/>
      </c>
    </row>
    <row r="221" spans="20:24" x14ac:dyDescent="0.5">
      <c r="T221" s="43" t="str">
        <f>IFERROR(IF($G221="","",_xlfn.XLOOKUP($N221,resources[Resource],resources[estPerUnit],""))*$O221,"")</f>
        <v/>
      </c>
      <c r="U221" s="43" t="str">
        <f>IFERROR(IF($G221="","",_xlfn.XLOOKUP($N221,resources[Resource],resources[estPerUnit],""))*P221,"")</f>
        <v/>
      </c>
      <c r="V221" s="43" t="str">
        <f>IFERROR(IF($G221="","",_xlfn.XLOOKUP($N221,resources[Resource],resources[estPerUnit],""))*Q221,"")</f>
        <v/>
      </c>
      <c r="W221" s="43" t="str">
        <f>IFERROR(IF($G221="","",_xlfn.XLOOKUP($N221,resources[Resource],resources[estPerUnit],""))*R221,"")</f>
        <v/>
      </c>
      <c r="X221" s="43" t="str">
        <f>IFERROR(IF($G221="","",_xlfn.XLOOKUP($N221,resources[Resource],resources[estPerUnit],""))*S221,"")</f>
        <v/>
      </c>
    </row>
    <row r="222" spans="20:24" x14ac:dyDescent="0.5">
      <c r="T222" s="43" t="str">
        <f>IFERROR(IF($G222="","",_xlfn.XLOOKUP($N222,resources[Resource],resources[estPerUnit],""))*$O222,"")</f>
        <v/>
      </c>
      <c r="U222" s="43" t="str">
        <f>IFERROR(IF($G222="","",_xlfn.XLOOKUP($N222,resources[Resource],resources[estPerUnit],""))*P222,"")</f>
        <v/>
      </c>
      <c r="V222" s="43" t="str">
        <f>IFERROR(IF($G222="","",_xlfn.XLOOKUP($N222,resources[Resource],resources[estPerUnit],""))*Q222,"")</f>
        <v/>
      </c>
      <c r="W222" s="43" t="str">
        <f>IFERROR(IF($G222="","",_xlfn.XLOOKUP($N222,resources[Resource],resources[estPerUnit],""))*R222,"")</f>
        <v/>
      </c>
      <c r="X222" s="43" t="str">
        <f>IFERROR(IF($G222="","",_xlfn.XLOOKUP($N222,resources[Resource],resources[estPerUnit],""))*S222,"")</f>
        <v/>
      </c>
    </row>
    <row r="223" spans="20:24" x14ac:dyDescent="0.5">
      <c r="T223" s="43" t="str">
        <f>IFERROR(IF($G223="","",_xlfn.XLOOKUP($N223,resources[Resource],resources[estPerUnit],""))*$O223,"")</f>
        <v/>
      </c>
      <c r="U223" s="43" t="str">
        <f>IFERROR(IF($G223="","",_xlfn.XLOOKUP($N223,resources[Resource],resources[estPerUnit],""))*P223,"")</f>
        <v/>
      </c>
      <c r="V223" s="43" t="str">
        <f>IFERROR(IF($G223="","",_xlfn.XLOOKUP($N223,resources[Resource],resources[estPerUnit],""))*Q223,"")</f>
        <v/>
      </c>
      <c r="W223" s="43" t="str">
        <f>IFERROR(IF($G223="","",_xlfn.XLOOKUP($N223,resources[Resource],resources[estPerUnit],""))*R223,"")</f>
        <v/>
      </c>
      <c r="X223" s="43" t="str">
        <f>IFERROR(IF($G223="","",_xlfn.XLOOKUP($N223,resources[Resource],resources[estPerUnit],""))*S223,"")</f>
        <v/>
      </c>
    </row>
    <row r="224" spans="20:24" x14ac:dyDescent="0.5">
      <c r="T224" s="43" t="str">
        <f>IFERROR(IF($G224="","",_xlfn.XLOOKUP($N224,resources[Resource],resources[estPerUnit],""))*$O224,"")</f>
        <v/>
      </c>
      <c r="U224" s="43" t="str">
        <f>IFERROR(IF($G224="","",_xlfn.XLOOKUP($N224,resources[Resource],resources[estPerUnit],""))*P224,"")</f>
        <v/>
      </c>
      <c r="V224" s="43" t="str">
        <f>IFERROR(IF($G224="","",_xlfn.XLOOKUP($N224,resources[Resource],resources[estPerUnit],""))*Q224,"")</f>
        <v/>
      </c>
      <c r="W224" s="43" t="str">
        <f>IFERROR(IF($G224="","",_xlfn.XLOOKUP($N224,resources[Resource],resources[estPerUnit],""))*R224,"")</f>
        <v/>
      </c>
      <c r="X224" s="43" t="str">
        <f>IFERROR(IF($G224="","",_xlfn.XLOOKUP($N224,resources[Resource],resources[estPerUnit],""))*S224,"")</f>
        <v/>
      </c>
    </row>
    <row r="225" spans="20:24" x14ac:dyDescent="0.5">
      <c r="T225" s="43" t="str">
        <f>IFERROR(IF($G225="","",_xlfn.XLOOKUP($N225,resources[Resource],resources[estPerUnit],""))*$O225,"")</f>
        <v/>
      </c>
      <c r="U225" s="43" t="str">
        <f>IFERROR(IF($G225="","",_xlfn.XLOOKUP($N225,resources[Resource],resources[estPerUnit],""))*P225,"")</f>
        <v/>
      </c>
      <c r="V225" s="43" t="str">
        <f>IFERROR(IF($G225="","",_xlfn.XLOOKUP($N225,resources[Resource],resources[estPerUnit],""))*Q225,"")</f>
        <v/>
      </c>
      <c r="W225" s="43" t="str">
        <f>IFERROR(IF($G225="","",_xlfn.XLOOKUP($N225,resources[Resource],resources[estPerUnit],""))*R225,"")</f>
        <v/>
      </c>
      <c r="X225" s="43" t="str">
        <f>IFERROR(IF($G225="","",_xlfn.XLOOKUP($N225,resources[Resource],resources[estPerUnit],""))*S225,"")</f>
        <v/>
      </c>
    </row>
    <row r="226" spans="20:24" x14ac:dyDescent="0.5">
      <c r="T226" s="43" t="str">
        <f>IFERROR(IF($G226="","",_xlfn.XLOOKUP($N226,resources[Resource],resources[estPerUnit],""))*$O226,"")</f>
        <v/>
      </c>
      <c r="U226" s="43" t="str">
        <f>IFERROR(IF($G226="","",_xlfn.XLOOKUP($N226,resources[Resource],resources[estPerUnit],""))*P226,"")</f>
        <v/>
      </c>
      <c r="V226" s="43" t="str">
        <f>IFERROR(IF($G226="","",_xlfn.XLOOKUP($N226,resources[Resource],resources[estPerUnit],""))*Q226,"")</f>
        <v/>
      </c>
      <c r="W226" s="43" t="str">
        <f>IFERROR(IF($G226="","",_xlfn.XLOOKUP($N226,resources[Resource],resources[estPerUnit],""))*R226,"")</f>
        <v/>
      </c>
      <c r="X226" s="43" t="str">
        <f>IFERROR(IF($G226="","",_xlfn.XLOOKUP($N226,resources[Resource],resources[estPerUnit],""))*S226,"")</f>
        <v/>
      </c>
    </row>
    <row r="227" spans="20:24" x14ac:dyDescent="0.5">
      <c r="T227" s="43" t="str">
        <f>IFERROR(IF($G227="","",_xlfn.XLOOKUP($N227,resources[Resource],resources[estPerUnit],""))*$O227,"")</f>
        <v/>
      </c>
      <c r="U227" s="43" t="str">
        <f>IFERROR(IF($G227="","",_xlfn.XLOOKUP($N227,resources[Resource],resources[estPerUnit],""))*P227,"")</f>
        <v/>
      </c>
      <c r="V227" s="43" t="str">
        <f>IFERROR(IF($G227="","",_xlfn.XLOOKUP($N227,resources[Resource],resources[estPerUnit],""))*Q227,"")</f>
        <v/>
      </c>
      <c r="W227" s="43" t="str">
        <f>IFERROR(IF($G227="","",_xlfn.XLOOKUP($N227,resources[Resource],resources[estPerUnit],""))*R227,"")</f>
        <v/>
      </c>
      <c r="X227" s="43" t="str">
        <f>IFERROR(IF($G227="","",_xlfn.XLOOKUP($N227,resources[Resource],resources[estPerUnit],""))*S227,"")</f>
        <v/>
      </c>
    </row>
    <row r="228" spans="20:24" x14ac:dyDescent="0.5">
      <c r="T228" s="43" t="str">
        <f>IFERROR(IF($G228="","",_xlfn.XLOOKUP($N228,resources[Resource],resources[estPerUnit],""))*$O228,"")</f>
        <v/>
      </c>
      <c r="U228" s="43" t="str">
        <f>IFERROR(IF($G228="","",_xlfn.XLOOKUP($N228,resources[Resource],resources[estPerUnit],""))*P228,"")</f>
        <v/>
      </c>
      <c r="V228" s="43" t="str">
        <f>IFERROR(IF($G228="","",_xlfn.XLOOKUP($N228,resources[Resource],resources[estPerUnit],""))*Q228,"")</f>
        <v/>
      </c>
      <c r="W228" s="43" t="str">
        <f>IFERROR(IF($G228="","",_xlfn.XLOOKUP($N228,resources[Resource],resources[estPerUnit],""))*R228,"")</f>
        <v/>
      </c>
      <c r="X228" s="43" t="str">
        <f>IFERROR(IF($G228="","",_xlfn.XLOOKUP($N228,resources[Resource],resources[estPerUnit],""))*S228,"")</f>
        <v/>
      </c>
    </row>
    <row r="229" spans="20:24" x14ac:dyDescent="0.5">
      <c r="T229" s="43" t="str">
        <f>IFERROR(IF($G229="","",_xlfn.XLOOKUP($N229,resources[Resource],resources[estPerUnit],""))*$O229,"")</f>
        <v/>
      </c>
      <c r="U229" s="43" t="str">
        <f>IFERROR(IF($G229="","",_xlfn.XLOOKUP($N229,resources[Resource],resources[estPerUnit],""))*P229,"")</f>
        <v/>
      </c>
      <c r="V229" s="43" t="str">
        <f>IFERROR(IF($G229="","",_xlfn.XLOOKUP($N229,resources[Resource],resources[estPerUnit],""))*Q229,"")</f>
        <v/>
      </c>
      <c r="W229" s="43" t="str">
        <f>IFERROR(IF($G229="","",_xlfn.XLOOKUP($N229,resources[Resource],resources[estPerUnit],""))*R229,"")</f>
        <v/>
      </c>
      <c r="X229" s="43" t="str">
        <f>IFERROR(IF($G229="","",_xlfn.XLOOKUP($N229,resources[Resource],resources[estPerUnit],""))*S229,"")</f>
        <v/>
      </c>
    </row>
    <row r="230" spans="20:24" x14ac:dyDescent="0.5">
      <c r="T230" s="43" t="str">
        <f>IFERROR(IF($G230="","",_xlfn.XLOOKUP($N230,resources[Resource],resources[estPerUnit],""))*$O230,"")</f>
        <v/>
      </c>
      <c r="U230" s="43" t="str">
        <f>IFERROR(IF($G230="","",_xlfn.XLOOKUP($N230,resources[Resource],resources[estPerUnit],""))*P230,"")</f>
        <v/>
      </c>
      <c r="V230" s="43" t="str">
        <f>IFERROR(IF($G230="","",_xlfn.XLOOKUP($N230,resources[Resource],resources[estPerUnit],""))*Q230,"")</f>
        <v/>
      </c>
      <c r="W230" s="43" t="str">
        <f>IFERROR(IF($G230="","",_xlfn.XLOOKUP($N230,resources[Resource],resources[estPerUnit],""))*R230,"")</f>
        <v/>
      </c>
      <c r="X230" s="43" t="str">
        <f>IFERROR(IF($G230="","",_xlfn.XLOOKUP($N230,resources[Resource],resources[estPerUnit],""))*S230,"")</f>
        <v/>
      </c>
    </row>
    <row r="231" spans="20:24" x14ac:dyDescent="0.5">
      <c r="T231" s="43" t="str">
        <f>IFERROR(IF($G231="","",_xlfn.XLOOKUP($N231,resources[Resource],resources[estPerUnit],""))*$O231,"")</f>
        <v/>
      </c>
      <c r="U231" s="43" t="str">
        <f>IFERROR(IF($G231="","",_xlfn.XLOOKUP($N231,resources[Resource],resources[estPerUnit],""))*P231,"")</f>
        <v/>
      </c>
      <c r="V231" s="43" t="str">
        <f>IFERROR(IF($G231="","",_xlfn.XLOOKUP($N231,resources[Resource],resources[estPerUnit],""))*Q231,"")</f>
        <v/>
      </c>
      <c r="W231" s="43" t="str">
        <f>IFERROR(IF($G231="","",_xlfn.XLOOKUP($N231,resources[Resource],resources[estPerUnit],""))*R231,"")</f>
        <v/>
      </c>
      <c r="X231" s="43" t="str">
        <f>IFERROR(IF($G231="","",_xlfn.XLOOKUP($N231,resources[Resource],resources[estPerUnit],""))*S231,"")</f>
        <v/>
      </c>
    </row>
    <row r="232" spans="20:24" x14ac:dyDescent="0.5">
      <c r="T232" s="43" t="str">
        <f>IFERROR(IF($G232="","",_xlfn.XLOOKUP($N232,resources[Resource],resources[estPerUnit],""))*$O232,"")</f>
        <v/>
      </c>
      <c r="U232" s="43" t="str">
        <f>IFERROR(IF($G232="","",_xlfn.XLOOKUP($N232,resources[Resource],resources[estPerUnit],""))*P232,"")</f>
        <v/>
      </c>
      <c r="V232" s="43" t="str">
        <f>IFERROR(IF($G232="","",_xlfn.XLOOKUP($N232,resources[Resource],resources[estPerUnit],""))*Q232,"")</f>
        <v/>
      </c>
      <c r="W232" s="43" t="str">
        <f>IFERROR(IF($G232="","",_xlfn.XLOOKUP($N232,resources[Resource],resources[estPerUnit],""))*R232,"")</f>
        <v/>
      </c>
      <c r="X232" s="43" t="str">
        <f>IFERROR(IF($G232="","",_xlfn.XLOOKUP($N232,resources[Resource],resources[estPerUnit],""))*S232,"")</f>
        <v/>
      </c>
    </row>
    <row r="233" spans="20:24" x14ac:dyDescent="0.5">
      <c r="T233" s="43" t="str">
        <f>IFERROR(IF($G233="","",_xlfn.XLOOKUP($N233,resources[Resource],resources[estPerUnit],""))*$O233,"")</f>
        <v/>
      </c>
      <c r="U233" s="43" t="str">
        <f>IFERROR(IF($G233="","",_xlfn.XLOOKUP($N233,resources[Resource],resources[estPerUnit],""))*P233,"")</f>
        <v/>
      </c>
      <c r="V233" s="43" t="str">
        <f>IFERROR(IF($G233="","",_xlfn.XLOOKUP($N233,resources[Resource],resources[estPerUnit],""))*Q233,"")</f>
        <v/>
      </c>
      <c r="W233" s="43" t="str">
        <f>IFERROR(IF($G233="","",_xlfn.XLOOKUP($N233,resources[Resource],resources[estPerUnit],""))*R233,"")</f>
        <v/>
      </c>
      <c r="X233" s="43" t="str">
        <f>IFERROR(IF($G233="","",_xlfn.XLOOKUP($N233,resources[Resource],resources[estPerUnit],""))*S233,"")</f>
        <v/>
      </c>
    </row>
    <row r="234" spans="20:24" x14ac:dyDescent="0.5">
      <c r="T234" s="43" t="str">
        <f>IFERROR(IF($G234="","",_xlfn.XLOOKUP($N234,resources[Resource],resources[estPerUnit],""))*$O234,"")</f>
        <v/>
      </c>
      <c r="U234" s="43" t="str">
        <f>IFERROR(IF($G234="","",_xlfn.XLOOKUP($N234,resources[Resource],resources[estPerUnit],""))*P234,"")</f>
        <v/>
      </c>
      <c r="V234" s="43" t="str">
        <f>IFERROR(IF($G234="","",_xlfn.XLOOKUP($N234,resources[Resource],resources[estPerUnit],""))*Q234,"")</f>
        <v/>
      </c>
      <c r="W234" s="43" t="str">
        <f>IFERROR(IF($G234="","",_xlfn.XLOOKUP($N234,resources[Resource],resources[estPerUnit],""))*R234,"")</f>
        <v/>
      </c>
      <c r="X234" s="43" t="str">
        <f>IFERROR(IF($G234="","",_xlfn.XLOOKUP($N234,resources[Resource],resources[estPerUnit],""))*S234,"")</f>
        <v/>
      </c>
    </row>
    <row r="235" spans="20:24" x14ac:dyDescent="0.5">
      <c r="T235" s="43" t="str">
        <f>IFERROR(IF($G235="","",_xlfn.XLOOKUP($N235,resources[Resource],resources[estPerUnit],""))*$O235,"")</f>
        <v/>
      </c>
      <c r="U235" s="43" t="str">
        <f>IFERROR(IF($G235="","",_xlfn.XLOOKUP($N235,resources[Resource],resources[estPerUnit],""))*P235,"")</f>
        <v/>
      </c>
      <c r="V235" s="43" t="str">
        <f>IFERROR(IF($G235="","",_xlfn.XLOOKUP($N235,resources[Resource],resources[estPerUnit],""))*Q235,"")</f>
        <v/>
      </c>
      <c r="W235" s="43" t="str">
        <f>IFERROR(IF($G235="","",_xlfn.XLOOKUP($N235,resources[Resource],resources[estPerUnit],""))*R235,"")</f>
        <v/>
      </c>
      <c r="X235" s="43" t="str">
        <f>IFERROR(IF($G235="","",_xlfn.XLOOKUP($N235,resources[Resource],resources[estPerUnit],""))*S235,"")</f>
        <v/>
      </c>
    </row>
    <row r="236" spans="20:24" x14ac:dyDescent="0.5">
      <c r="T236" s="43" t="str">
        <f>IFERROR(IF($G236="","",_xlfn.XLOOKUP($N236,resources[Resource],resources[estPerUnit],""))*$O236,"")</f>
        <v/>
      </c>
      <c r="U236" s="43" t="str">
        <f>IFERROR(IF($G236="","",_xlfn.XLOOKUP($N236,resources[Resource],resources[estPerUnit],""))*P236,"")</f>
        <v/>
      </c>
      <c r="V236" s="43" t="str">
        <f>IFERROR(IF($G236="","",_xlfn.XLOOKUP($N236,resources[Resource],resources[estPerUnit],""))*Q236,"")</f>
        <v/>
      </c>
      <c r="W236" s="43" t="str">
        <f>IFERROR(IF($G236="","",_xlfn.XLOOKUP($N236,resources[Resource],resources[estPerUnit],""))*R236,"")</f>
        <v/>
      </c>
      <c r="X236" s="43" t="str">
        <f>IFERROR(IF($G236="","",_xlfn.XLOOKUP($N236,resources[Resource],resources[estPerUnit],""))*S236,"")</f>
        <v/>
      </c>
    </row>
    <row r="237" spans="20:24" x14ac:dyDescent="0.5">
      <c r="T237" s="43" t="str">
        <f>IFERROR(IF($G237="","",_xlfn.XLOOKUP($N237,resources[Resource],resources[estPerUnit],""))*$O237,"")</f>
        <v/>
      </c>
      <c r="U237" s="43" t="str">
        <f>IFERROR(IF($G237="","",_xlfn.XLOOKUP($N237,resources[Resource],resources[estPerUnit],""))*P237,"")</f>
        <v/>
      </c>
      <c r="V237" s="43" t="str">
        <f>IFERROR(IF($G237="","",_xlfn.XLOOKUP($N237,resources[Resource],resources[estPerUnit],""))*Q237,"")</f>
        <v/>
      </c>
      <c r="W237" s="43" t="str">
        <f>IFERROR(IF($G237="","",_xlfn.XLOOKUP($N237,resources[Resource],resources[estPerUnit],""))*R237,"")</f>
        <v/>
      </c>
      <c r="X237" s="43" t="str">
        <f>IFERROR(IF($G237="","",_xlfn.XLOOKUP($N237,resources[Resource],resources[estPerUnit],""))*S237,"")</f>
        <v/>
      </c>
    </row>
    <row r="238" spans="20:24" x14ac:dyDescent="0.5">
      <c r="T238" s="43" t="str">
        <f>IFERROR(IF($G238="","",_xlfn.XLOOKUP($N238,resources[Resource],resources[estPerUnit],""))*$O238,"")</f>
        <v/>
      </c>
      <c r="U238" s="43" t="str">
        <f>IFERROR(IF($G238="","",_xlfn.XLOOKUP($N238,resources[Resource],resources[estPerUnit],""))*P238,"")</f>
        <v/>
      </c>
      <c r="V238" s="43" t="str">
        <f>IFERROR(IF($G238="","",_xlfn.XLOOKUP($N238,resources[Resource],resources[estPerUnit],""))*Q238,"")</f>
        <v/>
      </c>
      <c r="W238" s="43" t="str">
        <f>IFERROR(IF($G238="","",_xlfn.XLOOKUP($N238,resources[Resource],resources[estPerUnit],""))*R238,"")</f>
        <v/>
      </c>
      <c r="X238" s="43" t="str">
        <f>IFERROR(IF($G238="","",_xlfn.XLOOKUP($N238,resources[Resource],resources[estPerUnit],""))*S238,"")</f>
        <v/>
      </c>
    </row>
    <row r="239" spans="20:24" x14ac:dyDescent="0.5">
      <c r="T239" s="43" t="str">
        <f>IFERROR(IF($G239="","",_xlfn.XLOOKUP($N239,resources[Resource],resources[estPerUnit],""))*$O239,"")</f>
        <v/>
      </c>
      <c r="U239" s="43" t="str">
        <f>IFERROR(IF($G239="","",_xlfn.XLOOKUP($N239,resources[Resource],resources[estPerUnit],""))*P239,"")</f>
        <v/>
      </c>
      <c r="V239" s="43" t="str">
        <f>IFERROR(IF($G239="","",_xlfn.XLOOKUP($N239,resources[Resource],resources[estPerUnit],""))*Q239,"")</f>
        <v/>
      </c>
      <c r="W239" s="43" t="str">
        <f>IFERROR(IF($G239="","",_xlfn.XLOOKUP($N239,resources[Resource],resources[estPerUnit],""))*R239,"")</f>
        <v/>
      </c>
      <c r="X239" s="43" t="str">
        <f>IFERROR(IF($G239="","",_xlfn.XLOOKUP($N239,resources[Resource],resources[estPerUnit],""))*S239,"")</f>
        <v/>
      </c>
    </row>
    <row r="240" spans="20:24" x14ac:dyDescent="0.5">
      <c r="T240" s="43" t="str">
        <f>IFERROR(IF($G240="","",_xlfn.XLOOKUP($N240,resources[Resource],resources[estPerUnit],""))*$O240,"")</f>
        <v/>
      </c>
      <c r="U240" s="43" t="str">
        <f>IFERROR(IF($G240="","",_xlfn.XLOOKUP($N240,resources[Resource],resources[estPerUnit],""))*P240,"")</f>
        <v/>
      </c>
      <c r="V240" s="43" t="str">
        <f>IFERROR(IF($G240="","",_xlfn.XLOOKUP($N240,resources[Resource],resources[estPerUnit],""))*Q240,"")</f>
        <v/>
      </c>
      <c r="W240" s="43" t="str">
        <f>IFERROR(IF($G240="","",_xlfn.XLOOKUP($N240,resources[Resource],resources[estPerUnit],""))*R240,"")</f>
        <v/>
      </c>
      <c r="X240" s="43" t="str">
        <f>IFERROR(IF($G240="","",_xlfn.XLOOKUP($N240,resources[Resource],resources[estPerUnit],""))*S240,"")</f>
        <v/>
      </c>
    </row>
    <row r="241" spans="20:24" x14ac:dyDescent="0.5">
      <c r="T241" s="43" t="str">
        <f>IFERROR(IF($G241="","",_xlfn.XLOOKUP($N241,resources[Resource],resources[estPerUnit],""))*$O241,"")</f>
        <v/>
      </c>
      <c r="U241" s="43" t="str">
        <f>IFERROR(IF($G241="","",_xlfn.XLOOKUP($N241,resources[Resource],resources[estPerUnit],""))*P241,"")</f>
        <v/>
      </c>
      <c r="V241" s="43" t="str">
        <f>IFERROR(IF($G241="","",_xlfn.XLOOKUP($N241,resources[Resource],resources[estPerUnit],""))*Q241,"")</f>
        <v/>
      </c>
      <c r="W241" s="43" t="str">
        <f>IFERROR(IF($G241="","",_xlfn.XLOOKUP($N241,resources[Resource],resources[estPerUnit],""))*R241,"")</f>
        <v/>
      </c>
      <c r="X241" s="43" t="str">
        <f>IFERROR(IF($G241="","",_xlfn.XLOOKUP($N241,resources[Resource],resources[estPerUnit],""))*S241,"")</f>
        <v/>
      </c>
    </row>
    <row r="242" spans="20:24" x14ac:dyDescent="0.5">
      <c r="T242" s="43" t="str">
        <f>IFERROR(IF($G242="","",_xlfn.XLOOKUP($N242,resources[Resource],resources[estPerUnit],""))*$O242,"")</f>
        <v/>
      </c>
      <c r="U242" s="43" t="str">
        <f>IFERROR(IF($G242="","",_xlfn.XLOOKUP($N242,resources[Resource],resources[estPerUnit],""))*P242,"")</f>
        <v/>
      </c>
      <c r="V242" s="43" t="str">
        <f>IFERROR(IF($G242="","",_xlfn.XLOOKUP($N242,resources[Resource],resources[estPerUnit],""))*Q242,"")</f>
        <v/>
      </c>
      <c r="W242" s="43" t="str">
        <f>IFERROR(IF($G242="","",_xlfn.XLOOKUP($N242,resources[Resource],resources[estPerUnit],""))*R242,"")</f>
        <v/>
      </c>
      <c r="X242" s="43" t="str">
        <f>IFERROR(IF($G242="","",_xlfn.XLOOKUP($N242,resources[Resource],resources[estPerUnit],""))*S242,"")</f>
        <v/>
      </c>
    </row>
    <row r="243" spans="20:24" x14ac:dyDescent="0.5">
      <c r="T243" s="43" t="str">
        <f>IFERROR(IF($G243="","",_xlfn.XLOOKUP($N243,resources[Resource],resources[estPerUnit],""))*$O243,"")</f>
        <v/>
      </c>
      <c r="U243" s="43" t="str">
        <f>IFERROR(IF($G243="","",_xlfn.XLOOKUP($N243,resources[Resource],resources[estPerUnit],""))*P243,"")</f>
        <v/>
      </c>
      <c r="V243" s="43" t="str">
        <f>IFERROR(IF($G243="","",_xlfn.XLOOKUP($N243,resources[Resource],resources[estPerUnit],""))*Q243,"")</f>
        <v/>
      </c>
      <c r="W243" s="43" t="str">
        <f>IFERROR(IF($G243="","",_xlfn.XLOOKUP($N243,resources[Resource],resources[estPerUnit],""))*R243,"")</f>
        <v/>
      </c>
      <c r="X243" s="43" t="str">
        <f>IFERROR(IF($G243="","",_xlfn.XLOOKUP($N243,resources[Resource],resources[estPerUnit],""))*S243,"")</f>
        <v/>
      </c>
    </row>
    <row r="244" spans="20:24" x14ac:dyDescent="0.5">
      <c r="T244" s="43" t="str">
        <f>IFERROR(IF($G244="","",_xlfn.XLOOKUP($N244,resources[Resource],resources[estPerUnit],""))*$O244,"")</f>
        <v/>
      </c>
      <c r="U244" s="43" t="str">
        <f>IFERROR(IF($G244="","",_xlfn.XLOOKUP($N244,resources[Resource],resources[estPerUnit],""))*P244,"")</f>
        <v/>
      </c>
      <c r="V244" s="43" t="str">
        <f>IFERROR(IF($G244="","",_xlfn.XLOOKUP($N244,resources[Resource],resources[estPerUnit],""))*Q244,"")</f>
        <v/>
      </c>
      <c r="W244" s="43" t="str">
        <f>IFERROR(IF($G244="","",_xlfn.XLOOKUP($N244,resources[Resource],resources[estPerUnit],""))*R244,"")</f>
        <v/>
      </c>
      <c r="X244" s="43" t="str">
        <f>IFERROR(IF($G244="","",_xlfn.XLOOKUP($N244,resources[Resource],resources[estPerUnit],""))*S244,"")</f>
        <v/>
      </c>
    </row>
    <row r="245" spans="20:24" x14ac:dyDescent="0.5">
      <c r="T245" s="43" t="str">
        <f>IFERROR(IF($G245="","",_xlfn.XLOOKUP($N245,resources[Resource],resources[estPerUnit],""))*$O245,"")</f>
        <v/>
      </c>
      <c r="U245" s="43" t="str">
        <f>IFERROR(IF($G245="","",_xlfn.XLOOKUP($N245,resources[Resource],resources[estPerUnit],""))*P245,"")</f>
        <v/>
      </c>
      <c r="V245" s="43" t="str">
        <f>IFERROR(IF($G245="","",_xlfn.XLOOKUP($N245,resources[Resource],resources[estPerUnit],""))*Q245,"")</f>
        <v/>
      </c>
      <c r="W245" s="43" t="str">
        <f>IFERROR(IF($G245="","",_xlfn.XLOOKUP($N245,resources[Resource],resources[estPerUnit],""))*R245,"")</f>
        <v/>
      </c>
      <c r="X245" s="43" t="str">
        <f>IFERROR(IF($G245="","",_xlfn.XLOOKUP($N245,resources[Resource],resources[estPerUnit],""))*S245,"")</f>
        <v/>
      </c>
    </row>
    <row r="246" spans="20:24" x14ac:dyDescent="0.5">
      <c r="T246" s="43" t="str">
        <f>IFERROR(IF($G246="","",_xlfn.XLOOKUP($N246,resources[Resource],resources[estPerUnit],""))*$O246,"")</f>
        <v/>
      </c>
      <c r="U246" s="43" t="str">
        <f>IFERROR(IF($G246="","",_xlfn.XLOOKUP($N246,resources[Resource],resources[estPerUnit],""))*P246,"")</f>
        <v/>
      </c>
      <c r="V246" s="43" t="str">
        <f>IFERROR(IF($G246="","",_xlfn.XLOOKUP($N246,resources[Resource],resources[estPerUnit],""))*Q246,"")</f>
        <v/>
      </c>
      <c r="W246" s="43" t="str">
        <f>IFERROR(IF($G246="","",_xlfn.XLOOKUP($N246,resources[Resource],resources[estPerUnit],""))*R246,"")</f>
        <v/>
      </c>
      <c r="X246" s="43" t="str">
        <f>IFERROR(IF($G246="","",_xlfn.XLOOKUP($N246,resources[Resource],resources[estPerUnit],""))*S246,"")</f>
        <v/>
      </c>
    </row>
    <row r="247" spans="20:24" x14ac:dyDescent="0.5">
      <c r="T247" s="43" t="str">
        <f>IFERROR(IF($G247="","",_xlfn.XLOOKUP($N247,resources[Resource],resources[estPerUnit],""))*$O247,"")</f>
        <v/>
      </c>
      <c r="U247" s="43" t="str">
        <f>IFERROR(IF($G247="","",_xlfn.XLOOKUP($N247,resources[Resource],resources[estPerUnit],""))*P247,"")</f>
        <v/>
      </c>
      <c r="V247" s="43" t="str">
        <f>IFERROR(IF($G247="","",_xlfn.XLOOKUP($N247,resources[Resource],resources[estPerUnit],""))*Q247,"")</f>
        <v/>
      </c>
      <c r="W247" s="43" t="str">
        <f>IFERROR(IF($G247="","",_xlfn.XLOOKUP($N247,resources[Resource],resources[estPerUnit],""))*R247,"")</f>
        <v/>
      </c>
      <c r="X247" s="43" t="str">
        <f>IFERROR(IF($G247="","",_xlfn.XLOOKUP($N247,resources[Resource],resources[estPerUnit],""))*S247,"")</f>
        <v/>
      </c>
    </row>
    <row r="248" spans="20:24" x14ac:dyDescent="0.5">
      <c r="T248" s="43" t="str">
        <f>IFERROR(IF($G248="","",_xlfn.XLOOKUP($N248,resources[Resource],resources[estPerUnit],""))*$O248,"")</f>
        <v/>
      </c>
      <c r="U248" s="43" t="str">
        <f>IFERROR(IF($G248="","",_xlfn.XLOOKUP($N248,resources[Resource],resources[estPerUnit],""))*P248,"")</f>
        <v/>
      </c>
      <c r="V248" s="43" t="str">
        <f>IFERROR(IF($G248="","",_xlfn.XLOOKUP($N248,resources[Resource],resources[estPerUnit],""))*Q248,"")</f>
        <v/>
      </c>
      <c r="W248" s="43" t="str">
        <f>IFERROR(IF($G248="","",_xlfn.XLOOKUP($N248,resources[Resource],resources[estPerUnit],""))*R248,"")</f>
        <v/>
      </c>
      <c r="X248" s="43" t="str">
        <f>IFERROR(IF($G248="","",_xlfn.XLOOKUP($N248,resources[Resource],resources[estPerUnit],""))*S248,"")</f>
        <v/>
      </c>
    </row>
    <row r="249" spans="20:24" x14ac:dyDescent="0.5">
      <c r="T249" s="43" t="str">
        <f>IFERROR(IF($G249="","",_xlfn.XLOOKUP($N249,resources[Resource],resources[estPerUnit],""))*$O249,"")</f>
        <v/>
      </c>
      <c r="U249" s="43" t="str">
        <f>IFERROR(IF($G249="","",_xlfn.XLOOKUP($N249,resources[Resource],resources[estPerUnit],""))*P249,"")</f>
        <v/>
      </c>
      <c r="V249" s="43" t="str">
        <f>IFERROR(IF($G249="","",_xlfn.XLOOKUP($N249,resources[Resource],resources[estPerUnit],""))*Q249,"")</f>
        <v/>
      </c>
      <c r="W249" s="43" t="str">
        <f>IFERROR(IF($G249="","",_xlfn.XLOOKUP($N249,resources[Resource],resources[estPerUnit],""))*R249,"")</f>
        <v/>
      </c>
      <c r="X249" s="43" t="str">
        <f>IFERROR(IF($G249="","",_xlfn.XLOOKUP($N249,resources[Resource],resources[estPerUnit],""))*S249,"")</f>
        <v/>
      </c>
    </row>
    <row r="250" spans="20:24" x14ac:dyDescent="0.5">
      <c r="T250" s="43" t="str">
        <f>IFERROR(IF($G250="","",_xlfn.XLOOKUP($N250,resources[Resource],resources[estPerUnit],""))*$O250,"")</f>
        <v/>
      </c>
      <c r="U250" s="43" t="str">
        <f>IFERROR(IF($G250="","",_xlfn.XLOOKUP($N250,resources[Resource],resources[estPerUnit],""))*P250,"")</f>
        <v/>
      </c>
      <c r="V250" s="43" t="str">
        <f>IFERROR(IF($G250="","",_xlfn.XLOOKUP($N250,resources[Resource],resources[estPerUnit],""))*Q250,"")</f>
        <v/>
      </c>
      <c r="W250" s="43" t="str">
        <f>IFERROR(IF($G250="","",_xlfn.XLOOKUP($N250,resources[Resource],resources[estPerUnit],""))*R250,"")</f>
        <v/>
      </c>
      <c r="X250" s="43" t="str">
        <f>IFERROR(IF($G250="","",_xlfn.XLOOKUP($N250,resources[Resource],resources[estPerUnit],""))*S250,"")</f>
        <v/>
      </c>
    </row>
    <row r="251" spans="20:24" x14ac:dyDescent="0.5">
      <c r="T251" s="43" t="str">
        <f>IFERROR(IF($G251="","",_xlfn.XLOOKUP($N251,resources[Resource],resources[estPerUnit],""))*$O251,"")</f>
        <v/>
      </c>
      <c r="U251" s="43" t="str">
        <f>IFERROR(IF($G251="","",_xlfn.XLOOKUP($N251,resources[Resource],resources[estPerUnit],""))*P251,"")</f>
        <v/>
      </c>
      <c r="V251" s="43" t="str">
        <f>IFERROR(IF($G251="","",_xlfn.XLOOKUP($N251,resources[Resource],resources[estPerUnit],""))*Q251,"")</f>
        <v/>
      </c>
      <c r="W251" s="43" t="str">
        <f>IFERROR(IF($G251="","",_xlfn.XLOOKUP($N251,resources[Resource],resources[estPerUnit],""))*R251,"")</f>
        <v/>
      </c>
      <c r="X251" s="43" t="str">
        <f>IFERROR(IF($G251="","",_xlfn.XLOOKUP($N251,resources[Resource],resources[estPerUnit],""))*S251,"")</f>
        <v/>
      </c>
    </row>
    <row r="252" spans="20:24" x14ac:dyDescent="0.5">
      <c r="T252" s="43" t="str">
        <f>IFERROR(IF($G252="","",_xlfn.XLOOKUP($N252,resources[Resource],resources[estPerUnit],""))*$O252,"")</f>
        <v/>
      </c>
      <c r="U252" s="43" t="str">
        <f>IFERROR(IF($G252="","",_xlfn.XLOOKUP($N252,resources[Resource],resources[estPerUnit],""))*P252,"")</f>
        <v/>
      </c>
      <c r="V252" s="43" t="str">
        <f>IFERROR(IF($G252="","",_xlfn.XLOOKUP($N252,resources[Resource],resources[estPerUnit],""))*Q252,"")</f>
        <v/>
      </c>
      <c r="W252" s="43" t="str">
        <f>IFERROR(IF($G252="","",_xlfn.XLOOKUP($N252,resources[Resource],resources[estPerUnit],""))*R252,"")</f>
        <v/>
      </c>
      <c r="X252" s="43" t="str">
        <f>IFERROR(IF($G252="","",_xlfn.XLOOKUP($N252,resources[Resource],resources[estPerUnit],""))*S252,"")</f>
        <v/>
      </c>
    </row>
    <row r="253" spans="20:24" x14ac:dyDescent="0.5">
      <c r="T253" s="43" t="str">
        <f>IFERROR(IF($G253="","",_xlfn.XLOOKUP($N253,resources[Resource],resources[estPerUnit],""))*$O253,"")</f>
        <v/>
      </c>
      <c r="U253" s="43" t="str">
        <f>IFERROR(IF($G253="","",_xlfn.XLOOKUP($N253,resources[Resource],resources[estPerUnit],""))*P253,"")</f>
        <v/>
      </c>
      <c r="V253" s="43" t="str">
        <f>IFERROR(IF($G253="","",_xlfn.XLOOKUP($N253,resources[Resource],resources[estPerUnit],""))*Q253,"")</f>
        <v/>
      </c>
      <c r="W253" s="43" t="str">
        <f>IFERROR(IF($G253="","",_xlfn.XLOOKUP($N253,resources[Resource],resources[estPerUnit],""))*R253,"")</f>
        <v/>
      </c>
      <c r="X253" s="43" t="str">
        <f>IFERROR(IF($G253="","",_xlfn.XLOOKUP($N253,resources[Resource],resources[estPerUnit],""))*S253,"")</f>
        <v/>
      </c>
    </row>
    <row r="254" spans="20:24" x14ac:dyDescent="0.5">
      <c r="T254" s="43" t="str">
        <f>IFERROR(IF($G254="","",_xlfn.XLOOKUP($N254,resources[Resource],resources[estPerUnit],""))*$O254,"")</f>
        <v/>
      </c>
      <c r="U254" s="43" t="str">
        <f>IFERROR(IF($G254="","",_xlfn.XLOOKUP($N254,resources[Resource],resources[estPerUnit],""))*P254,"")</f>
        <v/>
      </c>
      <c r="V254" s="43" t="str">
        <f>IFERROR(IF($G254="","",_xlfn.XLOOKUP($N254,resources[Resource],resources[estPerUnit],""))*Q254,"")</f>
        <v/>
      </c>
      <c r="W254" s="43" t="str">
        <f>IFERROR(IF($G254="","",_xlfn.XLOOKUP($N254,resources[Resource],resources[estPerUnit],""))*R254,"")</f>
        <v/>
      </c>
      <c r="X254" s="43" t="str">
        <f>IFERROR(IF($G254="","",_xlfn.XLOOKUP($N254,resources[Resource],resources[estPerUnit],""))*S254,"")</f>
        <v/>
      </c>
    </row>
    <row r="255" spans="20:24" x14ac:dyDescent="0.5">
      <c r="T255" s="43" t="str">
        <f>IFERROR(IF($G255="","",_xlfn.XLOOKUP($N255,resources[Resource],resources[estPerUnit],""))*$O255,"")</f>
        <v/>
      </c>
      <c r="U255" s="43" t="str">
        <f>IFERROR(IF($G255="","",_xlfn.XLOOKUP($N255,resources[Resource],resources[estPerUnit],""))*P255,"")</f>
        <v/>
      </c>
      <c r="V255" s="43" t="str">
        <f>IFERROR(IF($G255="","",_xlfn.XLOOKUP($N255,resources[Resource],resources[estPerUnit],""))*Q255,"")</f>
        <v/>
      </c>
      <c r="W255" s="43" t="str">
        <f>IFERROR(IF($G255="","",_xlfn.XLOOKUP($N255,resources[Resource],resources[estPerUnit],""))*R255,"")</f>
        <v/>
      </c>
      <c r="X255" s="43" t="str">
        <f>IFERROR(IF($G255="","",_xlfn.XLOOKUP($N255,resources[Resource],resources[estPerUnit],""))*S255,"")</f>
        <v/>
      </c>
    </row>
    <row r="256" spans="20:24" x14ac:dyDescent="0.5">
      <c r="T256" s="43" t="str">
        <f>IFERROR(IF($G256="","",_xlfn.XLOOKUP($N256,resources[Resource],resources[estPerUnit],""))*$O256,"")</f>
        <v/>
      </c>
      <c r="U256" s="43" t="str">
        <f>IFERROR(IF($G256="","",_xlfn.XLOOKUP($N256,resources[Resource],resources[estPerUnit],""))*P256,"")</f>
        <v/>
      </c>
      <c r="V256" s="43" t="str">
        <f>IFERROR(IF($G256="","",_xlfn.XLOOKUP($N256,resources[Resource],resources[estPerUnit],""))*Q256,"")</f>
        <v/>
      </c>
      <c r="W256" s="43" t="str">
        <f>IFERROR(IF($G256="","",_xlfn.XLOOKUP($N256,resources[Resource],resources[estPerUnit],""))*R256,"")</f>
        <v/>
      </c>
      <c r="X256" s="43" t="str">
        <f>IFERROR(IF($G256="","",_xlfn.XLOOKUP($N256,resources[Resource],resources[estPerUnit],""))*S256,"")</f>
        <v/>
      </c>
    </row>
    <row r="257" spans="20:24" x14ac:dyDescent="0.5">
      <c r="T257" s="43" t="str">
        <f>IFERROR(IF($G257="","",_xlfn.XLOOKUP($N257,resources[Resource],resources[estPerUnit],""))*$O257,"")</f>
        <v/>
      </c>
      <c r="U257" s="43" t="str">
        <f>IFERROR(IF($G257="","",_xlfn.XLOOKUP($N257,resources[Resource],resources[estPerUnit],""))*P257,"")</f>
        <v/>
      </c>
      <c r="V257" s="43" t="str">
        <f>IFERROR(IF($G257="","",_xlfn.XLOOKUP($N257,resources[Resource],resources[estPerUnit],""))*Q257,"")</f>
        <v/>
      </c>
      <c r="W257" s="43" t="str">
        <f>IFERROR(IF($G257="","",_xlfn.XLOOKUP($N257,resources[Resource],resources[estPerUnit],""))*R257,"")</f>
        <v/>
      </c>
      <c r="X257" s="43" t="str">
        <f>IFERROR(IF($G257="","",_xlfn.XLOOKUP($N257,resources[Resource],resources[estPerUnit],""))*S257,"")</f>
        <v/>
      </c>
    </row>
    <row r="258" spans="20:24" x14ac:dyDescent="0.5">
      <c r="T258" s="43" t="str">
        <f>IFERROR(IF($G258="","",_xlfn.XLOOKUP($N258,resources[Resource],resources[estPerUnit],""))*$O258,"")</f>
        <v/>
      </c>
      <c r="U258" s="43" t="str">
        <f>IFERROR(IF($G258="","",_xlfn.XLOOKUP($N258,resources[Resource],resources[estPerUnit],""))*P258,"")</f>
        <v/>
      </c>
      <c r="V258" s="43" t="str">
        <f>IFERROR(IF($G258="","",_xlfn.XLOOKUP($N258,resources[Resource],resources[estPerUnit],""))*Q258,"")</f>
        <v/>
      </c>
      <c r="W258" s="43" t="str">
        <f>IFERROR(IF($G258="","",_xlfn.XLOOKUP($N258,resources[Resource],resources[estPerUnit],""))*R258,"")</f>
        <v/>
      </c>
      <c r="X258" s="43" t="str">
        <f>IFERROR(IF($G258="","",_xlfn.XLOOKUP($N258,resources[Resource],resources[estPerUnit],""))*S258,"")</f>
        <v/>
      </c>
    </row>
    <row r="259" spans="20:24" x14ac:dyDescent="0.5">
      <c r="T259" s="43" t="str">
        <f>IFERROR(IF($G259="","",_xlfn.XLOOKUP($N259,resources[Resource],resources[estPerUnit],""))*$O259,"")</f>
        <v/>
      </c>
      <c r="U259" s="43" t="str">
        <f>IFERROR(IF($G259="","",_xlfn.XLOOKUP($N259,resources[Resource],resources[estPerUnit],""))*P259,"")</f>
        <v/>
      </c>
      <c r="V259" s="43" t="str">
        <f>IFERROR(IF($G259="","",_xlfn.XLOOKUP($N259,resources[Resource],resources[estPerUnit],""))*Q259,"")</f>
        <v/>
      </c>
      <c r="W259" s="43" t="str">
        <f>IFERROR(IF($G259="","",_xlfn.XLOOKUP($N259,resources[Resource],resources[estPerUnit],""))*R259,"")</f>
        <v/>
      </c>
      <c r="X259" s="43" t="str">
        <f>IFERROR(IF($G259="","",_xlfn.XLOOKUP($N259,resources[Resource],resources[estPerUnit],""))*S259,"")</f>
        <v/>
      </c>
    </row>
    <row r="260" spans="20:24" x14ac:dyDescent="0.5">
      <c r="T260" s="43" t="str">
        <f>IFERROR(IF($G260="","",_xlfn.XLOOKUP($N260,resources[Resource],resources[estPerUnit],""))*$O260,"")</f>
        <v/>
      </c>
      <c r="U260" s="43" t="str">
        <f>IFERROR(IF($G260="","",_xlfn.XLOOKUP($N260,resources[Resource],resources[estPerUnit],""))*P260,"")</f>
        <v/>
      </c>
      <c r="V260" s="43" t="str">
        <f>IFERROR(IF($G260="","",_xlfn.XLOOKUP($N260,resources[Resource],resources[estPerUnit],""))*Q260,"")</f>
        <v/>
      </c>
      <c r="W260" s="43" t="str">
        <f>IFERROR(IF($G260="","",_xlfn.XLOOKUP($N260,resources[Resource],resources[estPerUnit],""))*R260,"")</f>
        <v/>
      </c>
      <c r="X260" s="43" t="str">
        <f>IFERROR(IF($G260="","",_xlfn.XLOOKUP($N260,resources[Resource],resources[estPerUnit],""))*S260,"")</f>
        <v/>
      </c>
    </row>
    <row r="261" spans="20:24" x14ac:dyDescent="0.5">
      <c r="T261" s="43" t="str">
        <f>IFERROR(IF($G261="","",_xlfn.XLOOKUP($N261,resources[Resource],resources[estPerUnit],""))*$O261,"")</f>
        <v/>
      </c>
      <c r="U261" s="43" t="str">
        <f>IFERROR(IF($G261="","",_xlfn.XLOOKUP($N261,resources[Resource],resources[estPerUnit],""))*P261,"")</f>
        <v/>
      </c>
      <c r="V261" s="43" t="str">
        <f>IFERROR(IF($G261="","",_xlfn.XLOOKUP($N261,resources[Resource],resources[estPerUnit],""))*Q261,"")</f>
        <v/>
      </c>
      <c r="W261" s="43" t="str">
        <f>IFERROR(IF($G261="","",_xlfn.XLOOKUP($N261,resources[Resource],resources[estPerUnit],""))*R261,"")</f>
        <v/>
      </c>
      <c r="X261" s="43" t="str">
        <f>IFERROR(IF($G261="","",_xlfn.XLOOKUP($N261,resources[Resource],resources[estPerUnit],""))*S261,"")</f>
        <v/>
      </c>
    </row>
    <row r="262" spans="20:24" x14ac:dyDescent="0.5">
      <c r="T262" s="43" t="str">
        <f>IFERROR(IF($G262="","",_xlfn.XLOOKUP($N262,resources[Resource],resources[estPerUnit],""))*$O262,"")</f>
        <v/>
      </c>
      <c r="U262" s="43" t="str">
        <f>IFERROR(IF($G262="","",_xlfn.XLOOKUP($N262,resources[Resource],resources[estPerUnit],""))*P262,"")</f>
        <v/>
      </c>
      <c r="V262" s="43" t="str">
        <f>IFERROR(IF($G262="","",_xlfn.XLOOKUP($N262,resources[Resource],resources[estPerUnit],""))*Q262,"")</f>
        <v/>
      </c>
      <c r="W262" s="43" t="str">
        <f>IFERROR(IF($G262="","",_xlfn.XLOOKUP($N262,resources[Resource],resources[estPerUnit],""))*R262,"")</f>
        <v/>
      </c>
      <c r="X262" s="43" t="str">
        <f>IFERROR(IF($G262="","",_xlfn.XLOOKUP($N262,resources[Resource],resources[estPerUnit],""))*S262,"")</f>
        <v/>
      </c>
    </row>
    <row r="263" spans="20:24" x14ac:dyDescent="0.5">
      <c r="T263" s="43" t="str">
        <f>IFERROR(IF($G263="","",_xlfn.XLOOKUP($N263,resources[Resource],resources[estPerUnit],""))*$O263,"")</f>
        <v/>
      </c>
      <c r="U263" s="43" t="str">
        <f>IFERROR(IF($G263="","",_xlfn.XLOOKUP($N263,resources[Resource],resources[estPerUnit],""))*P263,"")</f>
        <v/>
      </c>
      <c r="V263" s="43" t="str">
        <f>IFERROR(IF($G263="","",_xlfn.XLOOKUP($N263,resources[Resource],resources[estPerUnit],""))*Q263,"")</f>
        <v/>
      </c>
      <c r="W263" s="43" t="str">
        <f>IFERROR(IF($G263="","",_xlfn.XLOOKUP($N263,resources[Resource],resources[estPerUnit],""))*R263,"")</f>
        <v/>
      </c>
      <c r="X263" s="43" t="str">
        <f>IFERROR(IF($G263="","",_xlfn.XLOOKUP($N263,resources[Resource],resources[estPerUnit],""))*S263,"")</f>
        <v/>
      </c>
    </row>
    <row r="264" spans="20:24" x14ac:dyDescent="0.5">
      <c r="T264" s="43" t="str">
        <f>IFERROR(IF($G264="","",_xlfn.XLOOKUP($N264,resources[Resource],resources[estPerUnit],""))*$O264,"")</f>
        <v/>
      </c>
      <c r="U264" s="43" t="str">
        <f>IFERROR(IF($G264="","",_xlfn.XLOOKUP($N264,resources[Resource],resources[estPerUnit],""))*P264,"")</f>
        <v/>
      </c>
      <c r="V264" s="43" t="str">
        <f>IFERROR(IF($G264="","",_xlfn.XLOOKUP($N264,resources[Resource],resources[estPerUnit],""))*Q264,"")</f>
        <v/>
      </c>
      <c r="W264" s="43" t="str">
        <f>IFERROR(IF($G264="","",_xlfn.XLOOKUP($N264,resources[Resource],resources[estPerUnit],""))*R264,"")</f>
        <v/>
      </c>
      <c r="X264" s="43" t="str">
        <f>IFERROR(IF($G264="","",_xlfn.XLOOKUP($N264,resources[Resource],resources[estPerUnit],""))*S264,"")</f>
        <v/>
      </c>
    </row>
    <row r="265" spans="20:24" x14ac:dyDescent="0.5">
      <c r="T265" s="43" t="str">
        <f>IFERROR(IF($G265="","",_xlfn.XLOOKUP($N265,resources[Resource],resources[estPerUnit],""))*$O265,"")</f>
        <v/>
      </c>
      <c r="U265" s="43" t="str">
        <f>IFERROR(IF($G265="","",_xlfn.XLOOKUP($N265,resources[Resource],resources[estPerUnit],""))*P265,"")</f>
        <v/>
      </c>
      <c r="V265" s="43" t="str">
        <f>IFERROR(IF($G265="","",_xlfn.XLOOKUP($N265,resources[Resource],resources[estPerUnit],""))*Q265,"")</f>
        <v/>
      </c>
      <c r="W265" s="43" t="str">
        <f>IFERROR(IF($G265="","",_xlfn.XLOOKUP($N265,resources[Resource],resources[estPerUnit],""))*R265,"")</f>
        <v/>
      </c>
      <c r="X265" s="43" t="str">
        <f>IFERROR(IF($G265="","",_xlfn.XLOOKUP($N265,resources[Resource],resources[estPerUnit],""))*S265,"")</f>
        <v/>
      </c>
    </row>
    <row r="266" spans="20:24" x14ac:dyDescent="0.5">
      <c r="T266" s="43" t="str">
        <f>IFERROR(IF($G266="","",_xlfn.XLOOKUP($N266,resources[Resource],resources[estPerUnit],""))*$O266,"")</f>
        <v/>
      </c>
      <c r="U266" s="43" t="str">
        <f>IFERROR(IF($G266="","",_xlfn.XLOOKUP($N266,resources[Resource],resources[estPerUnit],""))*P266,"")</f>
        <v/>
      </c>
      <c r="V266" s="43" t="str">
        <f>IFERROR(IF($G266="","",_xlfn.XLOOKUP($N266,resources[Resource],resources[estPerUnit],""))*Q266,"")</f>
        <v/>
      </c>
      <c r="W266" s="43" t="str">
        <f>IFERROR(IF($G266="","",_xlfn.XLOOKUP($N266,resources[Resource],resources[estPerUnit],""))*R266,"")</f>
        <v/>
      </c>
      <c r="X266" s="43" t="str">
        <f>IFERROR(IF($G266="","",_xlfn.XLOOKUP($N266,resources[Resource],resources[estPerUnit],""))*S266,"")</f>
        <v/>
      </c>
    </row>
    <row r="267" spans="20:24" x14ac:dyDescent="0.5">
      <c r="T267" s="43" t="str">
        <f>IFERROR(IF($G267="","",_xlfn.XLOOKUP($N267,resources[Resource],resources[estPerUnit],""))*$O267,"")</f>
        <v/>
      </c>
      <c r="U267" s="43" t="str">
        <f>IFERROR(IF($G267="","",_xlfn.XLOOKUP($N267,resources[Resource],resources[estPerUnit],""))*P267,"")</f>
        <v/>
      </c>
      <c r="V267" s="43" t="str">
        <f>IFERROR(IF($G267="","",_xlfn.XLOOKUP($N267,resources[Resource],resources[estPerUnit],""))*Q267,"")</f>
        <v/>
      </c>
      <c r="W267" s="43" t="str">
        <f>IFERROR(IF($G267="","",_xlfn.XLOOKUP($N267,resources[Resource],resources[estPerUnit],""))*R267,"")</f>
        <v/>
      </c>
      <c r="X267" s="43" t="str">
        <f>IFERROR(IF($G267="","",_xlfn.XLOOKUP($N267,resources[Resource],resources[estPerUnit],""))*S267,"")</f>
        <v/>
      </c>
    </row>
    <row r="268" spans="20:24" x14ac:dyDescent="0.5">
      <c r="T268" s="43" t="str">
        <f>IFERROR(IF($G268="","",_xlfn.XLOOKUP($N268,resources[Resource],resources[estPerUnit],""))*$O268,"")</f>
        <v/>
      </c>
      <c r="U268" s="43" t="str">
        <f>IFERROR(IF($G268="","",_xlfn.XLOOKUP($N268,resources[Resource],resources[estPerUnit],""))*P268,"")</f>
        <v/>
      </c>
      <c r="V268" s="43" t="str">
        <f>IFERROR(IF($G268="","",_xlfn.XLOOKUP($N268,resources[Resource],resources[estPerUnit],""))*Q268,"")</f>
        <v/>
      </c>
      <c r="W268" s="43" t="str">
        <f>IFERROR(IF($G268="","",_xlfn.XLOOKUP($N268,resources[Resource],resources[estPerUnit],""))*R268,"")</f>
        <v/>
      </c>
      <c r="X268" s="43" t="str">
        <f>IFERROR(IF($G268="","",_xlfn.XLOOKUP($N268,resources[Resource],resources[estPerUnit],""))*S268,"")</f>
        <v/>
      </c>
    </row>
    <row r="269" spans="20:24" x14ac:dyDescent="0.5">
      <c r="T269" s="43" t="str">
        <f>IFERROR(IF($G269="","",_xlfn.XLOOKUP($N269,resources[Resource],resources[estPerUnit],""))*$O269,"")</f>
        <v/>
      </c>
      <c r="U269" s="43" t="str">
        <f>IFERROR(IF($G269="","",_xlfn.XLOOKUP($N269,resources[Resource],resources[estPerUnit],""))*P269,"")</f>
        <v/>
      </c>
      <c r="V269" s="43" t="str">
        <f>IFERROR(IF($G269="","",_xlfn.XLOOKUP($N269,resources[Resource],resources[estPerUnit],""))*Q269,"")</f>
        <v/>
      </c>
      <c r="W269" s="43" t="str">
        <f>IFERROR(IF($G269="","",_xlfn.XLOOKUP($N269,resources[Resource],resources[estPerUnit],""))*R269,"")</f>
        <v/>
      </c>
      <c r="X269" s="43" t="str">
        <f>IFERROR(IF($G269="","",_xlfn.XLOOKUP($N269,resources[Resource],resources[estPerUnit],""))*S269,"")</f>
        <v/>
      </c>
    </row>
    <row r="270" spans="20:24" x14ac:dyDescent="0.5">
      <c r="T270" s="43" t="str">
        <f>IFERROR(IF($G270="","",_xlfn.XLOOKUP($N270,resources[Resource],resources[estPerUnit],""))*$O270,"")</f>
        <v/>
      </c>
      <c r="U270" s="43" t="str">
        <f>IFERROR(IF($G270="","",_xlfn.XLOOKUP($N270,resources[Resource],resources[estPerUnit],""))*P270,"")</f>
        <v/>
      </c>
      <c r="V270" s="43" t="str">
        <f>IFERROR(IF($G270="","",_xlfn.XLOOKUP($N270,resources[Resource],resources[estPerUnit],""))*Q270,"")</f>
        <v/>
      </c>
      <c r="W270" s="43" t="str">
        <f>IFERROR(IF($G270="","",_xlfn.XLOOKUP($N270,resources[Resource],resources[estPerUnit],""))*R270,"")</f>
        <v/>
      </c>
      <c r="X270" s="43" t="str">
        <f>IFERROR(IF($G270="","",_xlfn.XLOOKUP($N270,resources[Resource],resources[estPerUnit],""))*S270,"")</f>
        <v/>
      </c>
    </row>
    <row r="271" spans="20:24" x14ac:dyDescent="0.5">
      <c r="T271" s="43" t="str">
        <f>IFERROR(IF($G271="","",_xlfn.XLOOKUP($N271,resources[Resource],resources[estPerUnit],""))*$O271,"")</f>
        <v/>
      </c>
      <c r="U271" s="43" t="str">
        <f>IFERROR(IF($G271="","",_xlfn.XLOOKUP($N271,resources[Resource],resources[estPerUnit],""))*P271,"")</f>
        <v/>
      </c>
      <c r="V271" s="43" t="str">
        <f>IFERROR(IF($G271="","",_xlfn.XLOOKUP($N271,resources[Resource],resources[estPerUnit],""))*Q271,"")</f>
        <v/>
      </c>
      <c r="W271" s="43" t="str">
        <f>IFERROR(IF($G271="","",_xlfn.XLOOKUP($N271,resources[Resource],resources[estPerUnit],""))*R271,"")</f>
        <v/>
      </c>
      <c r="X271" s="43" t="str">
        <f>IFERROR(IF($G271="","",_xlfn.XLOOKUP($N271,resources[Resource],resources[estPerUnit],""))*S271,"")</f>
        <v/>
      </c>
    </row>
    <row r="272" spans="20:24" x14ac:dyDescent="0.5">
      <c r="T272" s="43" t="str">
        <f>IFERROR(IF($G272="","",_xlfn.XLOOKUP($N272,resources[Resource],resources[estPerUnit],""))*$O272,"")</f>
        <v/>
      </c>
      <c r="U272" s="43" t="str">
        <f>IFERROR(IF($G272="","",_xlfn.XLOOKUP($N272,resources[Resource],resources[estPerUnit],""))*P272,"")</f>
        <v/>
      </c>
      <c r="V272" s="43" t="str">
        <f>IFERROR(IF($G272="","",_xlfn.XLOOKUP($N272,resources[Resource],resources[estPerUnit],""))*Q272,"")</f>
        <v/>
      </c>
      <c r="W272" s="43" t="str">
        <f>IFERROR(IF($G272="","",_xlfn.XLOOKUP($N272,resources[Resource],resources[estPerUnit],""))*R272,"")</f>
        <v/>
      </c>
      <c r="X272" s="43" t="str">
        <f>IFERROR(IF($G272="","",_xlfn.XLOOKUP($N272,resources[Resource],resources[estPerUnit],""))*S272,"")</f>
        <v/>
      </c>
    </row>
    <row r="273" spans="20:24" x14ac:dyDescent="0.5">
      <c r="T273" s="43" t="str">
        <f>IFERROR(IF($G273="","",_xlfn.XLOOKUP($N273,resources[Resource],resources[estPerUnit],""))*$O273,"")</f>
        <v/>
      </c>
      <c r="U273" s="43" t="str">
        <f>IFERROR(IF($G273="","",_xlfn.XLOOKUP($N273,resources[Resource],resources[estPerUnit],""))*P273,"")</f>
        <v/>
      </c>
      <c r="V273" s="43" t="str">
        <f>IFERROR(IF($G273="","",_xlfn.XLOOKUP($N273,resources[Resource],resources[estPerUnit],""))*Q273,"")</f>
        <v/>
      </c>
      <c r="W273" s="43" t="str">
        <f>IFERROR(IF($G273="","",_xlfn.XLOOKUP($N273,resources[Resource],resources[estPerUnit],""))*R273,"")</f>
        <v/>
      </c>
      <c r="X273" s="43" t="str">
        <f>IFERROR(IF($G273="","",_xlfn.XLOOKUP($N273,resources[Resource],resources[estPerUnit],""))*S273,"")</f>
        <v/>
      </c>
    </row>
    <row r="274" spans="20:24" x14ac:dyDescent="0.5">
      <c r="T274" s="43" t="str">
        <f>IFERROR(IF($G274="","",_xlfn.XLOOKUP($N274,resources[Resource],resources[estPerUnit],""))*$O274,"")</f>
        <v/>
      </c>
      <c r="U274" s="43" t="str">
        <f>IFERROR(IF($G274="","",_xlfn.XLOOKUP($N274,resources[Resource],resources[estPerUnit],""))*P274,"")</f>
        <v/>
      </c>
      <c r="V274" s="43" t="str">
        <f>IFERROR(IF($G274="","",_xlfn.XLOOKUP($N274,resources[Resource],resources[estPerUnit],""))*Q274,"")</f>
        <v/>
      </c>
      <c r="W274" s="43" t="str">
        <f>IFERROR(IF($G274="","",_xlfn.XLOOKUP($N274,resources[Resource],resources[estPerUnit],""))*R274,"")</f>
        <v/>
      </c>
      <c r="X274" s="43" t="str">
        <f>IFERROR(IF($G274="","",_xlfn.XLOOKUP($N274,resources[Resource],resources[estPerUnit],""))*S274,"")</f>
        <v/>
      </c>
    </row>
    <row r="275" spans="20:24" x14ac:dyDescent="0.5">
      <c r="T275" s="43" t="str">
        <f>IFERROR(IF($G275="","",_xlfn.XLOOKUP($N275,resources[Resource],resources[estPerUnit],""))*$O275,"")</f>
        <v/>
      </c>
      <c r="U275" s="43" t="str">
        <f>IFERROR(IF($G275="","",_xlfn.XLOOKUP($N275,resources[Resource],resources[estPerUnit],""))*P275,"")</f>
        <v/>
      </c>
      <c r="V275" s="43" t="str">
        <f>IFERROR(IF($G275="","",_xlfn.XLOOKUP($N275,resources[Resource],resources[estPerUnit],""))*Q275,"")</f>
        <v/>
      </c>
      <c r="W275" s="43" t="str">
        <f>IFERROR(IF($G275="","",_xlfn.XLOOKUP($N275,resources[Resource],resources[estPerUnit],""))*R275,"")</f>
        <v/>
      </c>
      <c r="X275" s="43" t="str">
        <f>IFERROR(IF($G275="","",_xlfn.XLOOKUP($N275,resources[Resource],resources[estPerUnit],""))*S275,"")</f>
        <v/>
      </c>
    </row>
    <row r="276" spans="20:24" x14ac:dyDescent="0.5">
      <c r="T276" s="43" t="str">
        <f>IFERROR(IF($G276="","",_xlfn.XLOOKUP($N276,resources[Resource],resources[estPerUnit],""))*$O276,"")</f>
        <v/>
      </c>
      <c r="U276" s="43" t="str">
        <f>IFERROR(IF($G276="","",_xlfn.XLOOKUP($N276,resources[Resource],resources[estPerUnit],""))*P276,"")</f>
        <v/>
      </c>
      <c r="V276" s="43" t="str">
        <f>IFERROR(IF($G276="","",_xlfn.XLOOKUP($N276,resources[Resource],resources[estPerUnit],""))*Q276,"")</f>
        <v/>
      </c>
      <c r="W276" s="43" t="str">
        <f>IFERROR(IF($G276="","",_xlfn.XLOOKUP($N276,resources[Resource],resources[estPerUnit],""))*R276,"")</f>
        <v/>
      </c>
      <c r="X276" s="43" t="str">
        <f>IFERROR(IF($G276="","",_xlfn.XLOOKUP($N276,resources[Resource],resources[estPerUnit],""))*S276,"")</f>
        <v/>
      </c>
    </row>
    <row r="277" spans="20:24" x14ac:dyDescent="0.5">
      <c r="T277" s="43" t="str">
        <f>IFERROR(IF($G277="","",_xlfn.XLOOKUP($N277,resources[Resource],resources[estPerUnit],""))*$O277,"")</f>
        <v/>
      </c>
      <c r="U277" s="43" t="str">
        <f>IFERROR(IF($G277="","",_xlfn.XLOOKUP($N277,resources[Resource],resources[estPerUnit],""))*P277,"")</f>
        <v/>
      </c>
      <c r="V277" s="43" t="str">
        <f>IFERROR(IF($G277="","",_xlfn.XLOOKUP($N277,resources[Resource],resources[estPerUnit],""))*Q277,"")</f>
        <v/>
      </c>
      <c r="W277" s="43" t="str">
        <f>IFERROR(IF($G277="","",_xlfn.XLOOKUP($N277,resources[Resource],resources[estPerUnit],""))*R277,"")</f>
        <v/>
      </c>
      <c r="X277" s="43" t="str">
        <f>IFERROR(IF($G277="","",_xlfn.XLOOKUP($N277,resources[Resource],resources[estPerUnit],""))*S277,"")</f>
        <v/>
      </c>
    </row>
    <row r="278" spans="20:24" x14ac:dyDescent="0.5">
      <c r="T278" s="43" t="str">
        <f>IFERROR(IF($G278="","",_xlfn.XLOOKUP($N278,resources[Resource],resources[estPerUnit],""))*$O278,"")</f>
        <v/>
      </c>
      <c r="U278" s="43" t="str">
        <f>IFERROR(IF($G278="","",_xlfn.XLOOKUP($N278,resources[Resource],resources[estPerUnit],""))*P278,"")</f>
        <v/>
      </c>
      <c r="V278" s="43" t="str">
        <f>IFERROR(IF($G278="","",_xlfn.XLOOKUP($N278,resources[Resource],resources[estPerUnit],""))*Q278,"")</f>
        <v/>
      </c>
      <c r="W278" s="43" t="str">
        <f>IFERROR(IF($G278="","",_xlfn.XLOOKUP($N278,resources[Resource],resources[estPerUnit],""))*R278,"")</f>
        <v/>
      </c>
      <c r="X278" s="43" t="str">
        <f>IFERROR(IF($G278="","",_xlfn.XLOOKUP($N278,resources[Resource],resources[estPerUnit],""))*S278,"")</f>
        <v/>
      </c>
    </row>
    <row r="279" spans="20:24" x14ac:dyDescent="0.5">
      <c r="T279" s="43" t="str">
        <f>IFERROR(IF($G279="","",_xlfn.XLOOKUP($N279,resources[Resource],resources[estPerUnit],""))*$O279,"")</f>
        <v/>
      </c>
      <c r="U279" s="43" t="str">
        <f>IFERROR(IF($G279="","",_xlfn.XLOOKUP($N279,resources[Resource],resources[estPerUnit],""))*P279,"")</f>
        <v/>
      </c>
      <c r="V279" s="43" t="str">
        <f>IFERROR(IF($G279="","",_xlfn.XLOOKUP($N279,resources[Resource],resources[estPerUnit],""))*Q279,"")</f>
        <v/>
      </c>
      <c r="W279" s="43" t="str">
        <f>IFERROR(IF($G279="","",_xlfn.XLOOKUP($N279,resources[Resource],resources[estPerUnit],""))*R279,"")</f>
        <v/>
      </c>
      <c r="X279" s="43" t="str">
        <f>IFERROR(IF($G279="","",_xlfn.XLOOKUP($N279,resources[Resource],resources[estPerUnit],""))*S279,"")</f>
        <v/>
      </c>
    </row>
    <row r="280" spans="20:24" x14ac:dyDescent="0.5">
      <c r="T280" s="43" t="str">
        <f>IFERROR(IF($G280="","",_xlfn.XLOOKUP($N280,resources[Resource],resources[estPerUnit],""))*$O280,"")</f>
        <v/>
      </c>
      <c r="U280" s="43" t="str">
        <f>IFERROR(IF($G280="","",_xlfn.XLOOKUP($N280,resources[Resource],resources[estPerUnit],""))*P280,"")</f>
        <v/>
      </c>
      <c r="V280" s="43" t="str">
        <f>IFERROR(IF($G280="","",_xlfn.XLOOKUP($N280,resources[Resource],resources[estPerUnit],""))*Q280,"")</f>
        <v/>
      </c>
      <c r="W280" s="43" t="str">
        <f>IFERROR(IF($G280="","",_xlfn.XLOOKUP($N280,resources[Resource],resources[estPerUnit],""))*R280,"")</f>
        <v/>
      </c>
      <c r="X280" s="43" t="str">
        <f>IFERROR(IF($G280="","",_xlfn.XLOOKUP($N280,resources[Resource],resources[estPerUnit],""))*S280,"")</f>
        <v/>
      </c>
    </row>
    <row r="281" spans="20:24" x14ac:dyDescent="0.5">
      <c r="T281" s="43" t="str">
        <f>IFERROR(IF($G281="","",_xlfn.XLOOKUP($N281,resources[Resource],resources[estPerUnit],""))*$O281,"")</f>
        <v/>
      </c>
      <c r="U281" s="43" t="str">
        <f>IFERROR(IF($G281="","",_xlfn.XLOOKUP($N281,resources[Resource],resources[estPerUnit],""))*P281,"")</f>
        <v/>
      </c>
      <c r="V281" s="43" t="str">
        <f>IFERROR(IF($G281="","",_xlfn.XLOOKUP($N281,resources[Resource],resources[estPerUnit],""))*Q281,"")</f>
        <v/>
      </c>
      <c r="W281" s="43" t="str">
        <f>IFERROR(IF($G281="","",_xlfn.XLOOKUP($N281,resources[Resource],resources[estPerUnit],""))*R281,"")</f>
        <v/>
      </c>
      <c r="X281" s="43" t="str">
        <f>IFERROR(IF($G281="","",_xlfn.XLOOKUP($N281,resources[Resource],resources[estPerUnit],""))*S281,"")</f>
        <v/>
      </c>
    </row>
    <row r="282" spans="20:24" x14ac:dyDescent="0.5">
      <c r="T282" s="43" t="str">
        <f>IFERROR(IF($G282="","",_xlfn.XLOOKUP($N282,resources[Resource],resources[estPerUnit],""))*$O282,"")</f>
        <v/>
      </c>
      <c r="U282" s="43" t="str">
        <f>IFERROR(IF($G282="","",_xlfn.XLOOKUP($N282,resources[Resource],resources[estPerUnit],""))*P282,"")</f>
        <v/>
      </c>
      <c r="V282" s="43" t="str">
        <f>IFERROR(IF($G282="","",_xlfn.XLOOKUP($N282,resources[Resource],resources[estPerUnit],""))*Q282,"")</f>
        <v/>
      </c>
      <c r="W282" s="43" t="str">
        <f>IFERROR(IF($G282="","",_xlfn.XLOOKUP($N282,resources[Resource],resources[estPerUnit],""))*R282,"")</f>
        <v/>
      </c>
      <c r="X282" s="43" t="str">
        <f>IFERROR(IF($G282="","",_xlfn.XLOOKUP($N282,resources[Resource],resources[estPerUnit],""))*S282,"")</f>
        <v/>
      </c>
    </row>
    <row r="283" spans="20:24" x14ac:dyDescent="0.5">
      <c r="T283" s="43" t="str">
        <f>IFERROR(IF($G283="","",_xlfn.XLOOKUP($N283,resources[Resource],resources[estPerUnit],""))*$O283,"")</f>
        <v/>
      </c>
      <c r="U283" s="43" t="str">
        <f>IFERROR(IF($G283="","",_xlfn.XLOOKUP($N283,resources[Resource],resources[estPerUnit],""))*P283,"")</f>
        <v/>
      </c>
      <c r="V283" s="43" t="str">
        <f>IFERROR(IF($G283="","",_xlfn.XLOOKUP($N283,resources[Resource],resources[estPerUnit],""))*Q283,"")</f>
        <v/>
      </c>
      <c r="W283" s="43" t="str">
        <f>IFERROR(IF($G283="","",_xlfn.XLOOKUP($N283,resources[Resource],resources[estPerUnit],""))*R283,"")</f>
        <v/>
      </c>
      <c r="X283" s="43" t="str">
        <f>IFERROR(IF($G283="","",_xlfn.XLOOKUP($N283,resources[Resource],resources[estPerUnit],""))*S283,"")</f>
        <v/>
      </c>
    </row>
    <row r="284" spans="20:24" x14ac:dyDescent="0.5">
      <c r="T284" s="43" t="str">
        <f>IFERROR(IF($G284="","",_xlfn.XLOOKUP($N284,resources[Resource],resources[estPerUnit],""))*$O284,"")</f>
        <v/>
      </c>
      <c r="U284" s="43" t="str">
        <f>IFERROR(IF($G284="","",_xlfn.XLOOKUP($N284,resources[Resource],resources[estPerUnit],""))*P284,"")</f>
        <v/>
      </c>
      <c r="V284" s="43" t="str">
        <f>IFERROR(IF($G284="","",_xlfn.XLOOKUP($N284,resources[Resource],resources[estPerUnit],""))*Q284,"")</f>
        <v/>
      </c>
      <c r="W284" s="43" t="str">
        <f>IFERROR(IF($G284="","",_xlfn.XLOOKUP($N284,resources[Resource],resources[estPerUnit],""))*R284,"")</f>
        <v/>
      </c>
      <c r="X284" s="43" t="str">
        <f>IFERROR(IF($G284="","",_xlfn.XLOOKUP($N284,resources[Resource],resources[estPerUnit],""))*S284,"")</f>
        <v/>
      </c>
    </row>
    <row r="285" spans="20:24" x14ac:dyDescent="0.5">
      <c r="T285" s="43" t="str">
        <f>IFERROR(IF($G285="","",_xlfn.XLOOKUP($N285,resources[Resource],resources[estPerUnit],""))*$O285,"")</f>
        <v/>
      </c>
      <c r="U285" s="43" t="str">
        <f>IFERROR(IF($G285="","",_xlfn.XLOOKUP($N285,resources[Resource],resources[estPerUnit],""))*P285,"")</f>
        <v/>
      </c>
      <c r="V285" s="43" t="str">
        <f>IFERROR(IF($G285="","",_xlfn.XLOOKUP($N285,resources[Resource],resources[estPerUnit],""))*Q285,"")</f>
        <v/>
      </c>
      <c r="W285" s="43" t="str">
        <f>IFERROR(IF($G285="","",_xlfn.XLOOKUP($N285,resources[Resource],resources[estPerUnit],""))*R285,"")</f>
        <v/>
      </c>
      <c r="X285" s="43" t="str">
        <f>IFERROR(IF($G285="","",_xlfn.XLOOKUP($N285,resources[Resource],resources[estPerUnit],""))*S285,"")</f>
        <v/>
      </c>
    </row>
    <row r="286" spans="20:24" x14ac:dyDescent="0.5">
      <c r="T286" s="43" t="str">
        <f>IFERROR(IF($G286="","",_xlfn.XLOOKUP($N286,resources[Resource],resources[estPerUnit],""))*$O286,"")</f>
        <v/>
      </c>
      <c r="U286" s="43" t="str">
        <f>IFERROR(IF($G286="","",_xlfn.XLOOKUP($N286,resources[Resource],resources[estPerUnit],""))*P286,"")</f>
        <v/>
      </c>
      <c r="V286" s="43" t="str">
        <f>IFERROR(IF($G286="","",_xlfn.XLOOKUP($N286,resources[Resource],resources[estPerUnit],""))*Q286,"")</f>
        <v/>
      </c>
      <c r="W286" s="43" t="str">
        <f>IFERROR(IF($G286="","",_xlfn.XLOOKUP($N286,resources[Resource],resources[estPerUnit],""))*R286,"")</f>
        <v/>
      </c>
      <c r="X286" s="43" t="str">
        <f>IFERROR(IF($G286="","",_xlfn.XLOOKUP($N286,resources[Resource],resources[estPerUnit],""))*S286,"")</f>
        <v/>
      </c>
    </row>
    <row r="287" spans="20:24" x14ac:dyDescent="0.5">
      <c r="T287" s="43" t="str">
        <f>IFERROR(IF($G287="","",_xlfn.XLOOKUP($N287,resources[Resource],resources[estPerUnit],""))*$O287,"")</f>
        <v/>
      </c>
      <c r="U287" s="43" t="str">
        <f>IFERROR(IF($G287="","",_xlfn.XLOOKUP($N287,resources[Resource],resources[estPerUnit],""))*P287,"")</f>
        <v/>
      </c>
      <c r="V287" s="43" t="str">
        <f>IFERROR(IF($G287="","",_xlfn.XLOOKUP($N287,resources[Resource],resources[estPerUnit],""))*Q287,"")</f>
        <v/>
      </c>
      <c r="W287" s="43" t="str">
        <f>IFERROR(IF($G287="","",_xlfn.XLOOKUP($N287,resources[Resource],resources[estPerUnit],""))*R287,"")</f>
        <v/>
      </c>
      <c r="X287" s="43" t="str">
        <f>IFERROR(IF($G287="","",_xlfn.XLOOKUP($N287,resources[Resource],resources[estPerUnit],""))*S287,"")</f>
        <v/>
      </c>
    </row>
    <row r="288" spans="20:24" x14ac:dyDescent="0.5">
      <c r="T288" s="43" t="str">
        <f>IFERROR(IF($G288="","",_xlfn.XLOOKUP($N288,resources[Resource],resources[estPerUnit],""))*$O288,"")</f>
        <v/>
      </c>
      <c r="U288" s="43" t="str">
        <f>IFERROR(IF($G288="","",_xlfn.XLOOKUP($N288,resources[Resource],resources[estPerUnit],""))*P288,"")</f>
        <v/>
      </c>
      <c r="V288" s="43" t="str">
        <f>IFERROR(IF($G288="","",_xlfn.XLOOKUP($N288,resources[Resource],resources[estPerUnit],""))*Q288,"")</f>
        <v/>
      </c>
      <c r="W288" s="43" t="str">
        <f>IFERROR(IF($G288="","",_xlfn.XLOOKUP($N288,resources[Resource],resources[estPerUnit],""))*R288,"")</f>
        <v/>
      </c>
      <c r="X288" s="43" t="str">
        <f>IFERROR(IF($G288="","",_xlfn.XLOOKUP($N288,resources[Resource],resources[estPerUnit],""))*S288,"")</f>
        <v/>
      </c>
    </row>
    <row r="289" spans="20:24" x14ac:dyDescent="0.5">
      <c r="T289" s="43" t="str">
        <f>IFERROR(IF($G289="","",_xlfn.XLOOKUP($N289,resources[Resource],resources[estPerUnit],""))*$O289,"")</f>
        <v/>
      </c>
      <c r="U289" s="43" t="str">
        <f>IFERROR(IF($G289="","",_xlfn.XLOOKUP($N289,resources[Resource],resources[estPerUnit],""))*P289,"")</f>
        <v/>
      </c>
      <c r="V289" s="43" t="str">
        <f>IFERROR(IF($G289="","",_xlfn.XLOOKUP($N289,resources[Resource],resources[estPerUnit],""))*Q289,"")</f>
        <v/>
      </c>
      <c r="W289" s="43" t="str">
        <f>IFERROR(IF($G289="","",_xlfn.XLOOKUP($N289,resources[Resource],resources[estPerUnit],""))*R289,"")</f>
        <v/>
      </c>
      <c r="X289" s="43" t="str">
        <f>IFERROR(IF($G289="","",_xlfn.XLOOKUP($N289,resources[Resource],resources[estPerUnit],""))*S289,"")</f>
        <v/>
      </c>
    </row>
    <row r="290" spans="20:24" x14ac:dyDescent="0.5">
      <c r="T290" s="43" t="str">
        <f>IFERROR(IF($G290="","",_xlfn.XLOOKUP($N290,resources[Resource],resources[estPerUnit],""))*$O290,"")</f>
        <v/>
      </c>
      <c r="U290" s="43" t="str">
        <f>IFERROR(IF($G290="","",_xlfn.XLOOKUP($N290,resources[Resource],resources[estPerUnit],""))*P290,"")</f>
        <v/>
      </c>
      <c r="V290" s="43" t="str">
        <f>IFERROR(IF($G290="","",_xlfn.XLOOKUP($N290,resources[Resource],resources[estPerUnit],""))*Q290,"")</f>
        <v/>
      </c>
      <c r="W290" s="43" t="str">
        <f>IFERROR(IF($G290="","",_xlfn.XLOOKUP($N290,resources[Resource],resources[estPerUnit],""))*R290,"")</f>
        <v/>
      </c>
      <c r="X290" s="43" t="str">
        <f>IFERROR(IF($G290="","",_xlfn.XLOOKUP($N290,resources[Resource],resources[estPerUnit],""))*S290,"")</f>
        <v/>
      </c>
    </row>
    <row r="291" spans="20:24" x14ac:dyDescent="0.5">
      <c r="T291" s="43" t="str">
        <f>IFERROR(IF($G291="","",_xlfn.XLOOKUP($N291,resources[Resource],resources[estPerUnit],""))*$O291,"")</f>
        <v/>
      </c>
      <c r="U291" s="43" t="str">
        <f>IFERROR(IF($G291="","",_xlfn.XLOOKUP($N291,resources[Resource],resources[estPerUnit],""))*P291,"")</f>
        <v/>
      </c>
      <c r="V291" s="43" t="str">
        <f>IFERROR(IF($G291="","",_xlfn.XLOOKUP($N291,resources[Resource],resources[estPerUnit],""))*Q291,"")</f>
        <v/>
      </c>
      <c r="W291" s="43" t="str">
        <f>IFERROR(IF($G291="","",_xlfn.XLOOKUP($N291,resources[Resource],resources[estPerUnit],""))*R291,"")</f>
        <v/>
      </c>
      <c r="X291" s="43" t="str">
        <f>IFERROR(IF($G291="","",_xlfn.XLOOKUP($N291,resources[Resource],resources[estPerUnit],""))*S291,"")</f>
        <v/>
      </c>
    </row>
    <row r="292" spans="20:24" x14ac:dyDescent="0.5">
      <c r="T292" s="43" t="str">
        <f>IFERROR(IF($G292="","",_xlfn.XLOOKUP($N292,resources[Resource],resources[estPerUnit],""))*$O292,"")</f>
        <v/>
      </c>
      <c r="U292" s="43" t="str">
        <f>IFERROR(IF($G292="","",_xlfn.XLOOKUP($N292,resources[Resource],resources[estPerUnit],""))*P292,"")</f>
        <v/>
      </c>
      <c r="V292" s="43" t="str">
        <f>IFERROR(IF($G292="","",_xlfn.XLOOKUP($N292,resources[Resource],resources[estPerUnit],""))*Q292,"")</f>
        <v/>
      </c>
      <c r="W292" s="43" t="str">
        <f>IFERROR(IF($G292="","",_xlfn.XLOOKUP($N292,resources[Resource],resources[estPerUnit],""))*R292,"")</f>
        <v/>
      </c>
      <c r="X292" s="43" t="str">
        <f>IFERROR(IF($G292="","",_xlfn.XLOOKUP($N292,resources[Resource],resources[estPerUnit],""))*S292,"")</f>
        <v/>
      </c>
    </row>
    <row r="293" spans="20:24" x14ac:dyDescent="0.5">
      <c r="T293" s="43" t="str">
        <f>IFERROR(IF($G293="","",_xlfn.XLOOKUP($N293,resources[Resource],resources[estPerUnit],""))*$O293,"")</f>
        <v/>
      </c>
      <c r="U293" s="43" t="str">
        <f>IFERROR(IF($G293="","",_xlfn.XLOOKUP($N293,resources[Resource],resources[estPerUnit],""))*P293,"")</f>
        <v/>
      </c>
      <c r="V293" s="43" t="str">
        <f>IFERROR(IF($G293="","",_xlfn.XLOOKUP($N293,resources[Resource],resources[estPerUnit],""))*Q293,"")</f>
        <v/>
      </c>
      <c r="W293" s="43" t="str">
        <f>IFERROR(IF($G293="","",_xlfn.XLOOKUP($N293,resources[Resource],resources[estPerUnit],""))*R293,"")</f>
        <v/>
      </c>
      <c r="X293" s="43" t="str">
        <f>IFERROR(IF($G293="","",_xlfn.XLOOKUP($N293,resources[Resource],resources[estPerUnit],""))*S293,"")</f>
        <v/>
      </c>
    </row>
    <row r="294" spans="20:24" x14ac:dyDescent="0.5">
      <c r="T294" s="43" t="str">
        <f>IFERROR(IF($G294="","",_xlfn.XLOOKUP($N294,resources[Resource],resources[estPerUnit],""))*$O294,"")</f>
        <v/>
      </c>
      <c r="U294" s="43" t="str">
        <f>IFERROR(IF($G294="","",_xlfn.XLOOKUP($N294,resources[Resource],resources[estPerUnit],""))*P294,"")</f>
        <v/>
      </c>
      <c r="V294" s="43" t="str">
        <f>IFERROR(IF($G294="","",_xlfn.XLOOKUP($N294,resources[Resource],resources[estPerUnit],""))*Q294,"")</f>
        <v/>
      </c>
      <c r="W294" s="43" t="str">
        <f>IFERROR(IF($G294="","",_xlfn.XLOOKUP($N294,resources[Resource],resources[estPerUnit],""))*R294,"")</f>
        <v/>
      </c>
      <c r="X294" s="43" t="str">
        <f>IFERROR(IF($G294="","",_xlfn.XLOOKUP($N294,resources[Resource],resources[estPerUnit],""))*S294,"")</f>
        <v/>
      </c>
    </row>
    <row r="295" spans="20:24" x14ac:dyDescent="0.5">
      <c r="T295" s="43" t="str">
        <f>IFERROR(IF($G295="","",_xlfn.XLOOKUP($N295,resources[Resource],resources[estPerUnit],""))*$O295,"")</f>
        <v/>
      </c>
      <c r="U295" s="43" t="str">
        <f>IFERROR(IF($G295="","",_xlfn.XLOOKUP($N295,resources[Resource],resources[estPerUnit],""))*P295,"")</f>
        <v/>
      </c>
      <c r="V295" s="43" t="str">
        <f>IFERROR(IF($G295="","",_xlfn.XLOOKUP($N295,resources[Resource],resources[estPerUnit],""))*Q295,"")</f>
        <v/>
      </c>
      <c r="W295" s="43" t="str">
        <f>IFERROR(IF($G295="","",_xlfn.XLOOKUP($N295,resources[Resource],resources[estPerUnit],""))*R295,"")</f>
        <v/>
      </c>
      <c r="X295" s="43" t="str">
        <f>IFERROR(IF($G295="","",_xlfn.XLOOKUP($N295,resources[Resource],resources[estPerUnit],""))*S295,"")</f>
        <v/>
      </c>
    </row>
    <row r="296" spans="20:24" x14ac:dyDescent="0.5">
      <c r="T296" s="43" t="str">
        <f>IFERROR(IF($G296="","",_xlfn.XLOOKUP($N296,resources[Resource],resources[estPerUnit],""))*$O296,"")</f>
        <v/>
      </c>
      <c r="U296" s="43" t="str">
        <f>IFERROR(IF($G296="","",_xlfn.XLOOKUP($N296,resources[Resource],resources[estPerUnit],""))*P296,"")</f>
        <v/>
      </c>
      <c r="V296" s="43" t="str">
        <f>IFERROR(IF($G296="","",_xlfn.XLOOKUP($N296,resources[Resource],resources[estPerUnit],""))*Q296,"")</f>
        <v/>
      </c>
      <c r="W296" s="43" t="str">
        <f>IFERROR(IF($G296="","",_xlfn.XLOOKUP($N296,resources[Resource],resources[estPerUnit],""))*R296,"")</f>
        <v/>
      </c>
      <c r="X296" s="43" t="str">
        <f>IFERROR(IF($G296="","",_xlfn.XLOOKUP($N296,resources[Resource],resources[estPerUnit],""))*S296,"")</f>
        <v/>
      </c>
    </row>
    <row r="297" spans="20:24" x14ac:dyDescent="0.5">
      <c r="T297" s="43" t="str">
        <f>IFERROR(IF($G297="","",_xlfn.XLOOKUP($N297,resources[Resource],resources[estPerUnit],""))*$O297,"")</f>
        <v/>
      </c>
      <c r="U297" s="43" t="str">
        <f>IFERROR(IF($G297="","",_xlfn.XLOOKUP($N297,resources[Resource],resources[estPerUnit],""))*P297,"")</f>
        <v/>
      </c>
      <c r="V297" s="43" t="str">
        <f>IFERROR(IF($G297="","",_xlfn.XLOOKUP($N297,resources[Resource],resources[estPerUnit],""))*Q297,"")</f>
        <v/>
      </c>
      <c r="W297" s="43" t="str">
        <f>IFERROR(IF($G297="","",_xlfn.XLOOKUP($N297,resources[Resource],resources[estPerUnit],""))*R297,"")</f>
        <v/>
      </c>
      <c r="X297" s="43" t="str">
        <f>IFERROR(IF($G297="","",_xlfn.XLOOKUP($N297,resources[Resource],resources[estPerUnit],""))*S297,"")</f>
        <v/>
      </c>
    </row>
    <row r="298" spans="20:24" x14ac:dyDescent="0.5">
      <c r="T298" s="43" t="str">
        <f>IFERROR(IF($G298="","",_xlfn.XLOOKUP($N298,resources[Resource],resources[estPerUnit],""))*$O298,"")</f>
        <v/>
      </c>
      <c r="U298" s="43" t="str">
        <f>IFERROR(IF($G298="","",_xlfn.XLOOKUP($N298,resources[Resource],resources[estPerUnit],""))*P298,"")</f>
        <v/>
      </c>
      <c r="V298" s="43" t="str">
        <f>IFERROR(IF($G298="","",_xlfn.XLOOKUP($N298,resources[Resource],resources[estPerUnit],""))*Q298,"")</f>
        <v/>
      </c>
      <c r="W298" s="43" t="str">
        <f>IFERROR(IF($G298="","",_xlfn.XLOOKUP($N298,resources[Resource],resources[estPerUnit],""))*R298,"")</f>
        <v/>
      </c>
      <c r="X298" s="43" t="str">
        <f>IFERROR(IF($G298="","",_xlfn.XLOOKUP($N298,resources[Resource],resources[estPerUnit],""))*S298,"")</f>
        <v/>
      </c>
    </row>
    <row r="299" spans="20:24" x14ac:dyDescent="0.5">
      <c r="T299" s="43" t="str">
        <f>IFERROR(IF($G299="","",_xlfn.XLOOKUP($N299,resources[Resource],resources[estPerUnit],""))*$O299,"")</f>
        <v/>
      </c>
      <c r="U299" s="43" t="str">
        <f>IFERROR(IF($G299="","",_xlfn.XLOOKUP($N299,resources[Resource],resources[estPerUnit],""))*P299,"")</f>
        <v/>
      </c>
      <c r="V299" s="43" t="str">
        <f>IFERROR(IF($G299="","",_xlfn.XLOOKUP($N299,resources[Resource],resources[estPerUnit],""))*Q299,"")</f>
        <v/>
      </c>
      <c r="W299" s="43" t="str">
        <f>IFERROR(IF($G299="","",_xlfn.XLOOKUP($N299,resources[Resource],resources[estPerUnit],""))*R299,"")</f>
        <v/>
      </c>
      <c r="X299" s="43" t="str">
        <f>IFERROR(IF($G299="","",_xlfn.XLOOKUP($N299,resources[Resource],resources[estPerUnit],""))*S299,"")</f>
        <v/>
      </c>
    </row>
    <row r="300" spans="20:24" x14ac:dyDescent="0.5">
      <c r="T300" s="43" t="str">
        <f>IFERROR(IF($G300="","",_xlfn.XLOOKUP($N300,resources[Resource],resources[estPerUnit],""))*$O300,"")</f>
        <v/>
      </c>
      <c r="U300" s="43" t="str">
        <f>IFERROR(IF($G300="","",_xlfn.XLOOKUP($N300,resources[Resource],resources[estPerUnit],""))*P300,"")</f>
        <v/>
      </c>
      <c r="V300" s="43" t="str">
        <f>IFERROR(IF($G300="","",_xlfn.XLOOKUP($N300,resources[Resource],resources[estPerUnit],""))*Q300,"")</f>
        <v/>
      </c>
      <c r="W300" s="43" t="str">
        <f>IFERROR(IF($G300="","",_xlfn.XLOOKUP($N300,resources[Resource],resources[estPerUnit],""))*R300,"")</f>
        <v/>
      </c>
      <c r="X300" s="43" t="str">
        <f>IFERROR(IF($G300="","",_xlfn.XLOOKUP($N300,resources[Resource],resources[estPerUnit],""))*S300,"")</f>
        <v/>
      </c>
    </row>
    <row r="301" spans="20:24" x14ac:dyDescent="0.5">
      <c r="T301" s="43" t="str">
        <f>IFERROR(IF($G301="","",_xlfn.XLOOKUP($N301,resources[Resource],resources[estPerUnit],""))*$O301,"")</f>
        <v/>
      </c>
      <c r="U301" s="43" t="str">
        <f>IFERROR(IF($G301="","",_xlfn.XLOOKUP($N301,resources[Resource],resources[estPerUnit],""))*P301,"")</f>
        <v/>
      </c>
      <c r="V301" s="43" t="str">
        <f>IFERROR(IF($G301="","",_xlfn.XLOOKUP($N301,resources[Resource],resources[estPerUnit],""))*Q301,"")</f>
        <v/>
      </c>
      <c r="W301" s="43" t="str">
        <f>IFERROR(IF($G301="","",_xlfn.XLOOKUP($N301,resources[Resource],resources[estPerUnit],""))*R301,"")</f>
        <v/>
      </c>
      <c r="X301" s="43" t="str">
        <f>IFERROR(IF($G301="","",_xlfn.XLOOKUP($N301,resources[Resource],resources[estPerUnit],""))*S301,"")</f>
        <v/>
      </c>
    </row>
    <row r="302" spans="20:24" x14ac:dyDescent="0.5">
      <c r="T302" s="43" t="str">
        <f>IFERROR(IF($G302="","",_xlfn.XLOOKUP($N302,resources[Resource],resources[estPerUnit],""))*$O302,"")</f>
        <v/>
      </c>
      <c r="U302" s="43" t="str">
        <f>IFERROR(IF($G302="","",_xlfn.XLOOKUP($N302,resources[Resource],resources[estPerUnit],""))*P302,"")</f>
        <v/>
      </c>
      <c r="V302" s="43" t="str">
        <f>IFERROR(IF($G302="","",_xlfn.XLOOKUP($N302,resources[Resource],resources[estPerUnit],""))*Q302,"")</f>
        <v/>
      </c>
      <c r="W302" s="43" t="str">
        <f>IFERROR(IF($G302="","",_xlfn.XLOOKUP($N302,resources[Resource],resources[estPerUnit],""))*R302,"")</f>
        <v/>
      </c>
      <c r="X302" s="43" t="str">
        <f>IFERROR(IF($G302="","",_xlfn.XLOOKUP($N302,resources[Resource],resources[estPerUnit],""))*S302,"")</f>
        <v/>
      </c>
    </row>
    <row r="303" spans="20:24" x14ac:dyDescent="0.5">
      <c r="T303" s="43" t="str">
        <f>IFERROR(IF($G303="","",_xlfn.XLOOKUP($N303,resources[Resource],resources[estPerUnit],""))*$O303,"")</f>
        <v/>
      </c>
      <c r="U303" s="43" t="str">
        <f>IFERROR(IF($G303="","",_xlfn.XLOOKUP($N303,resources[Resource],resources[estPerUnit],""))*P303,"")</f>
        <v/>
      </c>
      <c r="V303" s="43" t="str">
        <f>IFERROR(IF($G303="","",_xlfn.XLOOKUP($N303,resources[Resource],resources[estPerUnit],""))*Q303,"")</f>
        <v/>
      </c>
      <c r="W303" s="43" t="str">
        <f>IFERROR(IF($G303="","",_xlfn.XLOOKUP($N303,resources[Resource],resources[estPerUnit],""))*R303,"")</f>
        <v/>
      </c>
      <c r="X303" s="43" t="str">
        <f>IFERROR(IF($G303="","",_xlfn.XLOOKUP($N303,resources[Resource],resources[estPerUnit],""))*S303,"")</f>
        <v/>
      </c>
    </row>
    <row r="304" spans="20:24" x14ac:dyDescent="0.5">
      <c r="T304" s="43" t="str">
        <f>IFERROR(IF($G304="","",_xlfn.XLOOKUP($N304,resources[Resource],resources[estPerUnit],""))*$O304,"")</f>
        <v/>
      </c>
      <c r="U304" s="43" t="str">
        <f>IFERROR(IF($G304="","",_xlfn.XLOOKUP($N304,resources[Resource],resources[estPerUnit],""))*P304,"")</f>
        <v/>
      </c>
      <c r="V304" s="43" t="str">
        <f>IFERROR(IF($G304="","",_xlfn.XLOOKUP($N304,resources[Resource],resources[estPerUnit],""))*Q304,"")</f>
        <v/>
      </c>
      <c r="W304" s="43" t="str">
        <f>IFERROR(IF($G304="","",_xlfn.XLOOKUP($N304,resources[Resource],resources[estPerUnit],""))*R304,"")</f>
        <v/>
      </c>
      <c r="X304" s="43" t="str">
        <f>IFERROR(IF($G304="","",_xlfn.XLOOKUP($N304,resources[Resource],resources[estPerUnit],""))*S304,"")</f>
        <v/>
      </c>
    </row>
    <row r="305" spans="20:24" x14ac:dyDescent="0.5">
      <c r="T305" s="43" t="str">
        <f>IFERROR(IF($G305="","",_xlfn.XLOOKUP($N305,resources[Resource],resources[estPerUnit],""))*$O305,"")</f>
        <v/>
      </c>
      <c r="U305" s="43" t="str">
        <f>IFERROR(IF($G305="","",_xlfn.XLOOKUP($N305,resources[Resource],resources[estPerUnit],""))*P305,"")</f>
        <v/>
      </c>
      <c r="V305" s="43" t="str">
        <f>IFERROR(IF($G305="","",_xlfn.XLOOKUP($N305,resources[Resource],resources[estPerUnit],""))*Q305,"")</f>
        <v/>
      </c>
      <c r="W305" s="43" t="str">
        <f>IFERROR(IF($G305="","",_xlfn.XLOOKUP($N305,resources[Resource],resources[estPerUnit],""))*R305,"")</f>
        <v/>
      </c>
      <c r="X305" s="43" t="str">
        <f>IFERROR(IF($G305="","",_xlfn.XLOOKUP($N305,resources[Resource],resources[estPerUnit],""))*S305,"")</f>
        <v/>
      </c>
    </row>
    <row r="306" spans="20:24" x14ac:dyDescent="0.5">
      <c r="T306" s="43" t="str">
        <f>IFERROR(IF($G306="","",_xlfn.XLOOKUP($N306,resources[Resource],resources[estPerUnit],""))*$O306,"")</f>
        <v/>
      </c>
      <c r="U306" s="43" t="str">
        <f>IFERROR(IF($G306="","",_xlfn.XLOOKUP($N306,resources[Resource],resources[estPerUnit],""))*P306,"")</f>
        <v/>
      </c>
      <c r="V306" s="43" t="str">
        <f>IFERROR(IF($G306="","",_xlfn.XLOOKUP($N306,resources[Resource],resources[estPerUnit],""))*Q306,"")</f>
        <v/>
      </c>
      <c r="W306" s="43" t="str">
        <f>IFERROR(IF($G306="","",_xlfn.XLOOKUP($N306,resources[Resource],resources[estPerUnit],""))*R306,"")</f>
        <v/>
      </c>
      <c r="X306" s="43" t="str">
        <f>IFERROR(IF($G306="","",_xlfn.XLOOKUP($N306,resources[Resource],resources[estPerUnit],""))*S306,"")</f>
        <v/>
      </c>
    </row>
    <row r="307" spans="20:24" x14ac:dyDescent="0.5">
      <c r="T307" s="43" t="str">
        <f>IFERROR(IF($G307="","",_xlfn.XLOOKUP($N307,resources[Resource],resources[estPerUnit],""))*$O307,"")</f>
        <v/>
      </c>
      <c r="U307" s="43" t="str">
        <f>IFERROR(IF($G307="","",_xlfn.XLOOKUP($N307,resources[Resource],resources[estPerUnit],""))*P307,"")</f>
        <v/>
      </c>
      <c r="V307" s="43" t="str">
        <f>IFERROR(IF($G307="","",_xlfn.XLOOKUP($N307,resources[Resource],resources[estPerUnit],""))*Q307,"")</f>
        <v/>
      </c>
      <c r="W307" s="43" t="str">
        <f>IFERROR(IF($G307="","",_xlfn.XLOOKUP($N307,resources[Resource],resources[estPerUnit],""))*R307,"")</f>
        <v/>
      </c>
      <c r="X307" s="43" t="str">
        <f>IFERROR(IF($G307="","",_xlfn.XLOOKUP($N307,resources[Resource],resources[estPerUnit],""))*S307,"")</f>
        <v/>
      </c>
    </row>
    <row r="308" spans="20:24" x14ac:dyDescent="0.5">
      <c r="T308" s="43" t="str">
        <f>IFERROR(IF($G308="","",_xlfn.XLOOKUP($N308,resources[Resource],resources[estPerUnit],""))*$O308,"")</f>
        <v/>
      </c>
      <c r="U308" s="43" t="str">
        <f>IFERROR(IF($G308="","",_xlfn.XLOOKUP($N308,resources[Resource],resources[estPerUnit],""))*P308,"")</f>
        <v/>
      </c>
      <c r="V308" s="43" t="str">
        <f>IFERROR(IF($G308="","",_xlfn.XLOOKUP($N308,resources[Resource],resources[estPerUnit],""))*Q308,"")</f>
        <v/>
      </c>
      <c r="W308" s="43" t="str">
        <f>IFERROR(IF($G308="","",_xlfn.XLOOKUP($N308,resources[Resource],resources[estPerUnit],""))*R308,"")</f>
        <v/>
      </c>
      <c r="X308" s="43" t="str">
        <f>IFERROR(IF($G308="","",_xlfn.XLOOKUP($N308,resources[Resource],resources[estPerUnit],""))*S308,"")</f>
        <v/>
      </c>
    </row>
    <row r="309" spans="20:24" x14ac:dyDescent="0.5">
      <c r="T309" s="43" t="str">
        <f>IFERROR(IF($G309="","",_xlfn.XLOOKUP($N309,resources[Resource],resources[estPerUnit],""))*$O309,"")</f>
        <v/>
      </c>
      <c r="U309" s="43" t="str">
        <f>IFERROR(IF($G309="","",_xlfn.XLOOKUP($N309,resources[Resource],resources[estPerUnit],""))*P309,"")</f>
        <v/>
      </c>
      <c r="V309" s="43" t="str">
        <f>IFERROR(IF($G309="","",_xlfn.XLOOKUP($N309,resources[Resource],resources[estPerUnit],""))*Q309,"")</f>
        <v/>
      </c>
      <c r="W309" s="43" t="str">
        <f>IFERROR(IF($G309="","",_xlfn.XLOOKUP($N309,resources[Resource],resources[estPerUnit],""))*R309,"")</f>
        <v/>
      </c>
      <c r="X309" s="43" t="str">
        <f>IFERROR(IF($G309="","",_xlfn.XLOOKUP($N309,resources[Resource],resources[estPerUnit],""))*S309,"")</f>
        <v/>
      </c>
    </row>
    <row r="310" spans="20:24" x14ac:dyDescent="0.5">
      <c r="T310" s="43" t="str">
        <f>IFERROR(IF($G310="","",_xlfn.XLOOKUP($N310,resources[Resource],resources[estPerUnit],""))*$O310,"")</f>
        <v/>
      </c>
      <c r="U310" s="43" t="str">
        <f>IFERROR(IF($G310="","",_xlfn.XLOOKUP($N310,resources[Resource],resources[estPerUnit],""))*P310,"")</f>
        <v/>
      </c>
      <c r="V310" s="43" t="str">
        <f>IFERROR(IF($G310="","",_xlfn.XLOOKUP($N310,resources[Resource],resources[estPerUnit],""))*Q310,"")</f>
        <v/>
      </c>
      <c r="W310" s="43" t="str">
        <f>IFERROR(IF($G310="","",_xlfn.XLOOKUP($N310,resources[Resource],resources[estPerUnit],""))*R310,"")</f>
        <v/>
      </c>
      <c r="X310" s="43" t="str">
        <f>IFERROR(IF($G310="","",_xlfn.XLOOKUP($N310,resources[Resource],resources[estPerUnit],""))*S310,"")</f>
        <v/>
      </c>
    </row>
    <row r="311" spans="20:24" x14ac:dyDescent="0.5">
      <c r="T311" s="43" t="str">
        <f>IFERROR(IF($G311="","",_xlfn.XLOOKUP($N311,resources[Resource],resources[estPerUnit],""))*$O311,"")</f>
        <v/>
      </c>
      <c r="U311" s="43" t="str">
        <f>IFERROR(IF($G311="","",_xlfn.XLOOKUP($N311,resources[Resource],resources[estPerUnit],""))*P311,"")</f>
        <v/>
      </c>
      <c r="V311" s="43" t="str">
        <f>IFERROR(IF($G311="","",_xlfn.XLOOKUP($N311,resources[Resource],resources[estPerUnit],""))*Q311,"")</f>
        <v/>
      </c>
      <c r="W311" s="43" t="str">
        <f>IFERROR(IF($G311="","",_xlfn.XLOOKUP($N311,resources[Resource],resources[estPerUnit],""))*R311,"")</f>
        <v/>
      </c>
      <c r="X311" s="43" t="str">
        <f>IFERROR(IF($G311="","",_xlfn.XLOOKUP($N311,resources[Resource],resources[estPerUnit],""))*S311,"")</f>
        <v/>
      </c>
    </row>
    <row r="312" spans="20:24" x14ac:dyDescent="0.5">
      <c r="T312" s="43" t="str">
        <f>IFERROR(IF($G312="","",_xlfn.XLOOKUP($N312,resources[Resource],resources[estPerUnit],""))*$O312,"")</f>
        <v/>
      </c>
      <c r="U312" s="43" t="str">
        <f>IFERROR(IF($G312="","",_xlfn.XLOOKUP($N312,resources[Resource],resources[estPerUnit],""))*P312,"")</f>
        <v/>
      </c>
      <c r="V312" s="43" t="str">
        <f>IFERROR(IF($G312="","",_xlfn.XLOOKUP($N312,resources[Resource],resources[estPerUnit],""))*Q312,"")</f>
        <v/>
      </c>
      <c r="W312" s="43" t="str">
        <f>IFERROR(IF($G312="","",_xlfn.XLOOKUP($N312,resources[Resource],resources[estPerUnit],""))*R312,"")</f>
        <v/>
      </c>
      <c r="X312" s="43" t="str">
        <f>IFERROR(IF($G312="","",_xlfn.XLOOKUP($N312,resources[Resource],resources[estPerUnit],""))*S312,"")</f>
        <v/>
      </c>
    </row>
    <row r="313" spans="20:24" x14ac:dyDescent="0.5">
      <c r="T313" s="43" t="str">
        <f>IFERROR(IF($G313="","",_xlfn.XLOOKUP($N313,resources[Resource],resources[estPerUnit],""))*$O313,"")</f>
        <v/>
      </c>
      <c r="U313" s="43" t="str">
        <f>IFERROR(IF($G313="","",_xlfn.XLOOKUP($N313,resources[Resource],resources[estPerUnit],""))*P313,"")</f>
        <v/>
      </c>
      <c r="V313" s="43" t="str">
        <f>IFERROR(IF($G313="","",_xlfn.XLOOKUP($N313,resources[Resource],resources[estPerUnit],""))*Q313,"")</f>
        <v/>
      </c>
      <c r="W313" s="43" t="str">
        <f>IFERROR(IF($G313="","",_xlfn.XLOOKUP($N313,resources[Resource],resources[estPerUnit],""))*R313,"")</f>
        <v/>
      </c>
      <c r="X313" s="43" t="str">
        <f>IFERROR(IF($G313="","",_xlfn.XLOOKUP($N313,resources[Resource],resources[estPerUnit],""))*S313,"")</f>
        <v/>
      </c>
    </row>
    <row r="314" spans="20:24" x14ac:dyDescent="0.5">
      <c r="T314" s="43" t="str">
        <f>IFERROR(IF($G314="","",_xlfn.XLOOKUP($N314,resources[Resource],resources[estPerUnit],""))*$O314,"")</f>
        <v/>
      </c>
      <c r="U314" s="43" t="str">
        <f>IFERROR(IF($G314="","",_xlfn.XLOOKUP($N314,resources[Resource],resources[estPerUnit],""))*P314,"")</f>
        <v/>
      </c>
      <c r="V314" s="43" t="str">
        <f>IFERROR(IF($G314="","",_xlfn.XLOOKUP($N314,resources[Resource],resources[estPerUnit],""))*Q314,"")</f>
        <v/>
      </c>
      <c r="W314" s="43" t="str">
        <f>IFERROR(IF($G314="","",_xlfn.XLOOKUP($N314,resources[Resource],resources[estPerUnit],""))*R314,"")</f>
        <v/>
      </c>
      <c r="X314" s="43" t="str">
        <f>IFERROR(IF($G314="","",_xlfn.XLOOKUP($N314,resources[Resource],resources[estPerUnit],""))*S314,"")</f>
        <v/>
      </c>
    </row>
    <row r="315" spans="20:24" x14ac:dyDescent="0.5">
      <c r="T315" s="43" t="str">
        <f>IFERROR(IF($G315="","",_xlfn.XLOOKUP($N315,resources[Resource],resources[estPerUnit],""))*$O315,"")</f>
        <v/>
      </c>
      <c r="U315" s="43" t="str">
        <f>IFERROR(IF($G315="","",_xlfn.XLOOKUP($N315,resources[Resource],resources[estPerUnit],""))*P315,"")</f>
        <v/>
      </c>
      <c r="V315" s="43" t="str">
        <f>IFERROR(IF($G315="","",_xlfn.XLOOKUP($N315,resources[Resource],resources[estPerUnit],""))*Q315,"")</f>
        <v/>
      </c>
      <c r="W315" s="43" t="str">
        <f>IFERROR(IF($G315="","",_xlfn.XLOOKUP($N315,resources[Resource],resources[estPerUnit],""))*R315,"")</f>
        <v/>
      </c>
      <c r="X315" s="43" t="str">
        <f>IFERROR(IF($G315="","",_xlfn.XLOOKUP($N315,resources[Resource],resources[estPerUnit],""))*S315,"")</f>
        <v/>
      </c>
    </row>
    <row r="316" spans="20:24" x14ac:dyDescent="0.5">
      <c r="T316" s="43" t="str">
        <f>IFERROR(IF($G316="","",_xlfn.XLOOKUP($N316,resources[Resource],resources[estPerUnit],""))*$O316,"")</f>
        <v/>
      </c>
      <c r="U316" s="43" t="str">
        <f>IFERROR(IF($G316="","",_xlfn.XLOOKUP($N316,resources[Resource],resources[estPerUnit],""))*P316,"")</f>
        <v/>
      </c>
      <c r="V316" s="43" t="str">
        <f>IFERROR(IF($G316="","",_xlfn.XLOOKUP($N316,resources[Resource],resources[estPerUnit],""))*Q316,"")</f>
        <v/>
      </c>
      <c r="W316" s="43" t="str">
        <f>IFERROR(IF($G316="","",_xlfn.XLOOKUP($N316,resources[Resource],resources[estPerUnit],""))*R316,"")</f>
        <v/>
      </c>
      <c r="X316" s="43" t="str">
        <f>IFERROR(IF($G316="","",_xlfn.XLOOKUP($N316,resources[Resource],resources[estPerUnit],""))*S316,"")</f>
        <v/>
      </c>
    </row>
    <row r="317" spans="20:24" x14ac:dyDescent="0.5">
      <c r="T317" s="43" t="str">
        <f>IFERROR(IF($G317="","",_xlfn.XLOOKUP($N317,resources[Resource],resources[estPerUnit],""))*$O317,"")</f>
        <v/>
      </c>
      <c r="U317" s="43" t="str">
        <f>IFERROR(IF($G317="","",_xlfn.XLOOKUP($N317,resources[Resource],resources[estPerUnit],""))*P317,"")</f>
        <v/>
      </c>
      <c r="V317" s="43" t="str">
        <f>IFERROR(IF($G317="","",_xlfn.XLOOKUP($N317,resources[Resource],resources[estPerUnit],""))*Q317,"")</f>
        <v/>
      </c>
      <c r="W317" s="43" t="str">
        <f>IFERROR(IF($G317="","",_xlfn.XLOOKUP($N317,resources[Resource],resources[estPerUnit],""))*R317,"")</f>
        <v/>
      </c>
      <c r="X317" s="43" t="str">
        <f>IFERROR(IF($G317="","",_xlfn.XLOOKUP($N317,resources[Resource],resources[estPerUnit],""))*S317,"")</f>
        <v/>
      </c>
    </row>
    <row r="318" spans="20:24" x14ac:dyDescent="0.5">
      <c r="T318" s="43" t="str">
        <f>IFERROR(IF($G318="","",_xlfn.XLOOKUP($N318,resources[Resource],resources[estPerUnit],""))*$O318,"")</f>
        <v/>
      </c>
      <c r="U318" s="43" t="str">
        <f>IFERROR(IF($G318="","",_xlfn.XLOOKUP($N318,resources[Resource],resources[estPerUnit],""))*P318,"")</f>
        <v/>
      </c>
      <c r="V318" s="43" t="str">
        <f>IFERROR(IF($G318="","",_xlfn.XLOOKUP($N318,resources[Resource],resources[estPerUnit],""))*Q318,"")</f>
        <v/>
      </c>
      <c r="W318" s="43" t="str">
        <f>IFERROR(IF($G318="","",_xlfn.XLOOKUP($N318,resources[Resource],resources[estPerUnit],""))*R318,"")</f>
        <v/>
      </c>
      <c r="X318" s="43" t="str">
        <f>IFERROR(IF($G318="","",_xlfn.XLOOKUP($N318,resources[Resource],resources[estPerUnit],""))*S318,"")</f>
        <v/>
      </c>
    </row>
    <row r="319" spans="20:24" x14ac:dyDescent="0.5">
      <c r="T319" s="43" t="str">
        <f>IFERROR(IF($G319="","",_xlfn.XLOOKUP($N319,resources[Resource],resources[estPerUnit],""))*$O319,"")</f>
        <v/>
      </c>
      <c r="U319" s="43" t="str">
        <f>IFERROR(IF($G319="","",_xlfn.XLOOKUP($N319,resources[Resource],resources[estPerUnit],""))*P319,"")</f>
        <v/>
      </c>
      <c r="V319" s="43" t="str">
        <f>IFERROR(IF($G319="","",_xlfn.XLOOKUP($N319,resources[Resource],resources[estPerUnit],""))*Q319,"")</f>
        <v/>
      </c>
      <c r="W319" s="43" t="str">
        <f>IFERROR(IF($G319="","",_xlfn.XLOOKUP($N319,resources[Resource],resources[estPerUnit],""))*R319,"")</f>
        <v/>
      </c>
      <c r="X319" s="43" t="str">
        <f>IFERROR(IF($G319="","",_xlfn.XLOOKUP($N319,resources[Resource],resources[estPerUnit],""))*S319,"")</f>
        <v/>
      </c>
    </row>
    <row r="320" spans="20:24" x14ac:dyDescent="0.5">
      <c r="T320" s="43" t="str">
        <f>IFERROR(IF($G320="","",_xlfn.XLOOKUP($N320,resources[Resource],resources[estPerUnit],""))*$O320,"")</f>
        <v/>
      </c>
      <c r="U320" s="43" t="str">
        <f>IFERROR(IF($G320="","",_xlfn.XLOOKUP($N320,resources[Resource],resources[estPerUnit],""))*P320,"")</f>
        <v/>
      </c>
      <c r="V320" s="43" t="str">
        <f>IFERROR(IF($G320="","",_xlfn.XLOOKUP($N320,resources[Resource],resources[estPerUnit],""))*Q320,"")</f>
        <v/>
      </c>
      <c r="W320" s="43" t="str">
        <f>IFERROR(IF($G320="","",_xlfn.XLOOKUP($N320,resources[Resource],resources[estPerUnit],""))*R320,"")</f>
        <v/>
      </c>
      <c r="X320" s="43" t="str">
        <f>IFERROR(IF($G320="","",_xlfn.XLOOKUP($N320,resources[Resource],resources[estPerUnit],""))*S320,"")</f>
        <v/>
      </c>
    </row>
    <row r="321" spans="20:24" x14ac:dyDescent="0.5">
      <c r="T321" s="43" t="str">
        <f>IFERROR(IF($G321="","",_xlfn.XLOOKUP($N321,resources[Resource],resources[estPerUnit],""))*$O321,"")</f>
        <v/>
      </c>
      <c r="U321" s="43" t="str">
        <f>IFERROR(IF($G321="","",_xlfn.XLOOKUP($N321,resources[Resource],resources[estPerUnit],""))*P321,"")</f>
        <v/>
      </c>
      <c r="V321" s="43" t="str">
        <f>IFERROR(IF($G321="","",_xlfn.XLOOKUP($N321,resources[Resource],resources[estPerUnit],""))*Q321,"")</f>
        <v/>
      </c>
      <c r="W321" s="43" t="str">
        <f>IFERROR(IF($G321="","",_xlfn.XLOOKUP($N321,resources[Resource],resources[estPerUnit],""))*R321,"")</f>
        <v/>
      </c>
      <c r="X321" s="43" t="str">
        <f>IFERROR(IF($G321="","",_xlfn.XLOOKUP($N321,resources[Resource],resources[estPerUnit],""))*S321,"")</f>
        <v/>
      </c>
    </row>
    <row r="322" spans="20:24" x14ac:dyDescent="0.5">
      <c r="T322" s="43" t="str">
        <f>IFERROR(IF($G322="","",_xlfn.XLOOKUP($N322,resources[Resource],resources[estPerUnit],""))*$O322,"")</f>
        <v/>
      </c>
      <c r="U322" s="43" t="str">
        <f>IFERROR(IF($G322="","",_xlfn.XLOOKUP($N322,resources[Resource],resources[estPerUnit],""))*P322,"")</f>
        <v/>
      </c>
      <c r="V322" s="43" t="str">
        <f>IFERROR(IF($G322="","",_xlfn.XLOOKUP($N322,resources[Resource],resources[estPerUnit],""))*Q322,"")</f>
        <v/>
      </c>
      <c r="W322" s="43" t="str">
        <f>IFERROR(IF($G322="","",_xlfn.XLOOKUP($N322,resources[Resource],resources[estPerUnit],""))*R322,"")</f>
        <v/>
      </c>
      <c r="X322" s="43" t="str">
        <f>IFERROR(IF($G322="","",_xlfn.XLOOKUP($N322,resources[Resource],resources[estPerUnit],""))*S322,"")</f>
        <v/>
      </c>
    </row>
    <row r="323" spans="20:24" x14ac:dyDescent="0.5">
      <c r="T323" s="43" t="str">
        <f>IFERROR(IF($G323="","",_xlfn.XLOOKUP($N323,resources[Resource],resources[estPerUnit],""))*$O323,"")</f>
        <v/>
      </c>
      <c r="U323" s="43" t="str">
        <f>IFERROR(IF($G323="","",_xlfn.XLOOKUP($N323,resources[Resource],resources[estPerUnit],""))*P323,"")</f>
        <v/>
      </c>
      <c r="V323" s="43" t="str">
        <f>IFERROR(IF($G323="","",_xlfn.XLOOKUP($N323,resources[Resource],resources[estPerUnit],""))*Q323,"")</f>
        <v/>
      </c>
      <c r="W323" s="43" t="str">
        <f>IFERROR(IF($G323="","",_xlfn.XLOOKUP($N323,resources[Resource],resources[estPerUnit],""))*R323,"")</f>
        <v/>
      </c>
      <c r="X323" s="43" t="str">
        <f>IFERROR(IF($G323="","",_xlfn.XLOOKUP($N323,resources[Resource],resources[estPerUnit],""))*S323,"")</f>
        <v/>
      </c>
    </row>
    <row r="324" spans="20:24" x14ac:dyDescent="0.5">
      <c r="T324" s="43" t="str">
        <f>IFERROR(IF($G324="","",_xlfn.XLOOKUP($N324,resources[Resource],resources[estPerUnit],""))*$O324,"")</f>
        <v/>
      </c>
      <c r="U324" s="43" t="str">
        <f>IFERROR(IF($G324="","",_xlfn.XLOOKUP($N324,resources[Resource],resources[estPerUnit],""))*P324,"")</f>
        <v/>
      </c>
      <c r="V324" s="43" t="str">
        <f>IFERROR(IF($G324="","",_xlfn.XLOOKUP($N324,resources[Resource],resources[estPerUnit],""))*Q324,"")</f>
        <v/>
      </c>
      <c r="W324" s="43" t="str">
        <f>IFERROR(IF($G324="","",_xlfn.XLOOKUP($N324,resources[Resource],resources[estPerUnit],""))*R324,"")</f>
        <v/>
      </c>
      <c r="X324" s="43" t="str">
        <f>IFERROR(IF($G324="","",_xlfn.XLOOKUP($N324,resources[Resource],resources[estPerUnit],""))*S324,"")</f>
        <v/>
      </c>
    </row>
    <row r="325" spans="20:24" x14ac:dyDescent="0.5">
      <c r="T325" s="43" t="str">
        <f>IFERROR(IF($G325="","",_xlfn.XLOOKUP($N325,resources[Resource],resources[estPerUnit],""))*$O325,"")</f>
        <v/>
      </c>
      <c r="U325" s="43" t="str">
        <f>IFERROR(IF($G325="","",_xlfn.XLOOKUP($N325,resources[Resource],resources[estPerUnit],""))*P325,"")</f>
        <v/>
      </c>
      <c r="V325" s="43" t="str">
        <f>IFERROR(IF($G325="","",_xlfn.XLOOKUP($N325,resources[Resource],resources[estPerUnit],""))*Q325,"")</f>
        <v/>
      </c>
      <c r="W325" s="43" t="str">
        <f>IFERROR(IF($G325="","",_xlfn.XLOOKUP($N325,resources[Resource],resources[estPerUnit],""))*R325,"")</f>
        <v/>
      </c>
      <c r="X325" s="43" t="str">
        <f>IFERROR(IF($G325="","",_xlfn.XLOOKUP($N325,resources[Resource],resources[estPerUnit],""))*S325,"")</f>
        <v/>
      </c>
    </row>
    <row r="326" spans="20:24" x14ac:dyDescent="0.5">
      <c r="T326" s="43" t="str">
        <f>IFERROR(IF($G326="","",_xlfn.XLOOKUP($N326,resources[Resource],resources[estPerUnit],""))*$O326,"")</f>
        <v/>
      </c>
      <c r="U326" s="43" t="str">
        <f>IFERROR(IF($G326="","",_xlfn.XLOOKUP($N326,resources[Resource],resources[estPerUnit],""))*P326,"")</f>
        <v/>
      </c>
      <c r="V326" s="43" t="str">
        <f>IFERROR(IF($G326="","",_xlfn.XLOOKUP($N326,resources[Resource],resources[estPerUnit],""))*Q326,"")</f>
        <v/>
      </c>
      <c r="W326" s="43" t="str">
        <f>IFERROR(IF($G326="","",_xlfn.XLOOKUP($N326,resources[Resource],resources[estPerUnit],""))*R326,"")</f>
        <v/>
      </c>
      <c r="X326" s="43" t="str">
        <f>IFERROR(IF($G326="","",_xlfn.XLOOKUP($N326,resources[Resource],resources[estPerUnit],""))*S326,"")</f>
        <v/>
      </c>
    </row>
    <row r="327" spans="20:24" x14ac:dyDescent="0.5">
      <c r="T327" s="43" t="str">
        <f>IFERROR(IF($G327="","",_xlfn.XLOOKUP($N327,resources[Resource],resources[estPerUnit],""))*$O327,"")</f>
        <v/>
      </c>
      <c r="U327" s="43" t="str">
        <f>IFERROR(IF($G327="","",_xlfn.XLOOKUP($N327,resources[Resource],resources[estPerUnit],""))*P327,"")</f>
        <v/>
      </c>
      <c r="V327" s="43" t="str">
        <f>IFERROR(IF($G327="","",_xlfn.XLOOKUP($N327,resources[Resource],resources[estPerUnit],""))*Q327,"")</f>
        <v/>
      </c>
      <c r="W327" s="43" t="str">
        <f>IFERROR(IF($G327="","",_xlfn.XLOOKUP($N327,resources[Resource],resources[estPerUnit],""))*R327,"")</f>
        <v/>
      </c>
      <c r="X327" s="43" t="str">
        <f>IFERROR(IF($G327="","",_xlfn.XLOOKUP($N327,resources[Resource],resources[estPerUnit],""))*S327,"")</f>
        <v/>
      </c>
    </row>
    <row r="328" spans="20:24" x14ac:dyDescent="0.5">
      <c r="T328" s="43" t="str">
        <f>IFERROR(IF($G328="","",_xlfn.XLOOKUP($N328,resources[Resource],resources[estPerUnit],""))*$O328,"")</f>
        <v/>
      </c>
      <c r="U328" s="43" t="str">
        <f>IFERROR(IF($G328="","",_xlfn.XLOOKUP($N328,resources[Resource],resources[estPerUnit],""))*P328,"")</f>
        <v/>
      </c>
      <c r="V328" s="43" t="str">
        <f>IFERROR(IF($G328="","",_xlfn.XLOOKUP($N328,resources[Resource],resources[estPerUnit],""))*Q328,"")</f>
        <v/>
      </c>
      <c r="W328" s="43" t="str">
        <f>IFERROR(IF($G328="","",_xlfn.XLOOKUP($N328,resources[Resource],resources[estPerUnit],""))*R328,"")</f>
        <v/>
      </c>
      <c r="X328" s="43" t="str">
        <f>IFERROR(IF($G328="","",_xlfn.XLOOKUP($N328,resources[Resource],resources[estPerUnit],""))*S328,"")</f>
        <v/>
      </c>
    </row>
    <row r="329" spans="20:24" x14ac:dyDescent="0.5">
      <c r="T329" s="43" t="str">
        <f>IFERROR(IF($G329="","",_xlfn.XLOOKUP($N329,resources[Resource],resources[estPerUnit],""))*$O329,"")</f>
        <v/>
      </c>
      <c r="U329" s="43" t="str">
        <f>IFERROR(IF($G329="","",_xlfn.XLOOKUP($N329,resources[Resource],resources[estPerUnit],""))*P329,"")</f>
        <v/>
      </c>
      <c r="V329" s="43" t="str">
        <f>IFERROR(IF($G329="","",_xlfn.XLOOKUP($N329,resources[Resource],resources[estPerUnit],""))*Q329,"")</f>
        <v/>
      </c>
      <c r="W329" s="43" t="str">
        <f>IFERROR(IF($G329="","",_xlfn.XLOOKUP($N329,resources[Resource],resources[estPerUnit],""))*R329,"")</f>
        <v/>
      </c>
      <c r="X329" s="43" t="str">
        <f>IFERROR(IF($G329="","",_xlfn.XLOOKUP($N329,resources[Resource],resources[estPerUnit],""))*S329,"")</f>
        <v/>
      </c>
    </row>
    <row r="330" spans="20:24" x14ac:dyDescent="0.5">
      <c r="T330" s="43" t="str">
        <f>IFERROR(IF($G330="","",_xlfn.XLOOKUP($N330,resources[Resource],resources[estPerUnit],""))*$O330,"")</f>
        <v/>
      </c>
      <c r="U330" s="43" t="str">
        <f>IFERROR(IF($G330="","",_xlfn.XLOOKUP($N330,resources[Resource],resources[estPerUnit],""))*P330,"")</f>
        <v/>
      </c>
      <c r="V330" s="43" t="str">
        <f>IFERROR(IF($G330="","",_xlfn.XLOOKUP($N330,resources[Resource],resources[estPerUnit],""))*Q330,"")</f>
        <v/>
      </c>
      <c r="W330" s="43" t="str">
        <f>IFERROR(IF($G330="","",_xlfn.XLOOKUP($N330,resources[Resource],resources[estPerUnit],""))*R330,"")</f>
        <v/>
      </c>
      <c r="X330" s="43" t="str">
        <f>IFERROR(IF($G330="","",_xlfn.XLOOKUP($N330,resources[Resource],resources[estPerUnit],""))*S330,"")</f>
        <v/>
      </c>
    </row>
    <row r="331" spans="20:24" x14ac:dyDescent="0.5">
      <c r="T331" s="43" t="str">
        <f>IFERROR(IF($G331="","",_xlfn.XLOOKUP($N331,resources[Resource],resources[estPerUnit],""))*$O331,"")</f>
        <v/>
      </c>
      <c r="U331" s="43" t="str">
        <f>IFERROR(IF($G331="","",_xlfn.XLOOKUP($N331,resources[Resource],resources[estPerUnit],""))*P331,"")</f>
        <v/>
      </c>
      <c r="V331" s="43" t="str">
        <f>IFERROR(IF($G331="","",_xlfn.XLOOKUP($N331,resources[Resource],resources[estPerUnit],""))*Q331,"")</f>
        <v/>
      </c>
      <c r="W331" s="43" t="str">
        <f>IFERROR(IF($G331="","",_xlfn.XLOOKUP($N331,resources[Resource],resources[estPerUnit],""))*R331,"")</f>
        <v/>
      </c>
      <c r="X331" s="43" t="str">
        <f>IFERROR(IF($G331="","",_xlfn.XLOOKUP($N331,resources[Resource],resources[estPerUnit],""))*S331,"")</f>
        <v/>
      </c>
    </row>
    <row r="332" spans="20:24" x14ac:dyDescent="0.5">
      <c r="T332" s="43" t="str">
        <f>IFERROR(IF($G332="","",_xlfn.XLOOKUP($N332,resources[Resource],resources[estPerUnit],""))*$O332,"")</f>
        <v/>
      </c>
      <c r="U332" s="43" t="str">
        <f>IFERROR(IF($G332="","",_xlfn.XLOOKUP($N332,resources[Resource],resources[estPerUnit],""))*P332,"")</f>
        <v/>
      </c>
      <c r="V332" s="43" t="str">
        <f>IFERROR(IF($G332="","",_xlfn.XLOOKUP($N332,resources[Resource],resources[estPerUnit],""))*Q332,"")</f>
        <v/>
      </c>
      <c r="W332" s="43" t="str">
        <f>IFERROR(IF($G332="","",_xlfn.XLOOKUP($N332,resources[Resource],resources[estPerUnit],""))*R332,"")</f>
        <v/>
      </c>
      <c r="X332" s="43" t="str">
        <f>IFERROR(IF($G332="","",_xlfn.XLOOKUP($N332,resources[Resource],resources[estPerUnit],""))*S332,"")</f>
        <v/>
      </c>
    </row>
    <row r="333" spans="20:24" x14ac:dyDescent="0.5">
      <c r="T333" s="43" t="str">
        <f>IFERROR(IF($G333="","",_xlfn.XLOOKUP($N333,resources[Resource],resources[estPerUnit],""))*$O333,"")</f>
        <v/>
      </c>
      <c r="U333" s="43" t="str">
        <f>IFERROR(IF($G333="","",_xlfn.XLOOKUP($N333,resources[Resource],resources[estPerUnit],""))*P333,"")</f>
        <v/>
      </c>
      <c r="V333" s="43" t="str">
        <f>IFERROR(IF($G333="","",_xlfn.XLOOKUP($N333,resources[Resource],resources[estPerUnit],""))*Q333,"")</f>
        <v/>
      </c>
      <c r="W333" s="43" t="str">
        <f>IFERROR(IF($G333="","",_xlfn.XLOOKUP($N333,resources[Resource],resources[estPerUnit],""))*R333,"")</f>
        <v/>
      </c>
      <c r="X333" s="43" t="str">
        <f>IFERROR(IF($G333="","",_xlfn.XLOOKUP($N333,resources[Resource],resources[estPerUnit],""))*S333,"")</f>
        <v/>
      </c>
    </row>
    <row r="334" spans="20:24" x14ac:dyDescent="0.5">
      <c r="T334" s="43" t="str">
        <f>IFERROR(IF($G334="","",_xlfn.XLOOKUP($N334,resources[Resource],resources[estPerUnit],""))*$O334,"")</f>
        <v/>
      </c>
      <c r="U334" s="43" t="str">
        <f>IFERROR(IF($G334="","",_xlfn.XLOOKUP($N334,resources[Resource],resources[estPerUnit],""))*P334,"")</f>
        <v/>
      </c>
      <c r="V334" s="43" t="str">
        <f>IFERROR(IF($G334="","",_xlfn.XLOOKUP($N334,resources[Resource],resources[estPerUnit],""))*Q334,"")</f>
        <v/>
      </c>
      <c r="W334" s="43" t="str">
        <f>IFERROR(IF($G334="","",_xlfn.XLOOKUP($N334,resources[Resource],resources[estPerUnit],""))*R334,"")</f>
        <v/>
      </c>
      <c r="X334" s="43" t="str">
        <f>IFERROR(IF($G334="","",_xlfn.XLOOKUP($N334,resources[Resource],resources[estPerUnit],""))*S334,"")</f>
        <v/>
      </c>
    </row>
    <row r="335" spans="20:24" x14ac:dyDescent="0.5">
      <c r="T335" s="43" t="str">
        <f>IFERROR(IF($G335="","",_xlfn.XLOOKUP($N335,resources[Resource],resources[estPerUnit],""))*$O335,"")</f>
        <v/>
      </c>
      <c r="U335" s="43" t="str">
        <f>IFERROR(IF($G335="","",_xlfn.XLOOKUP($N335,resources[Resource],resources[estPerUnit],""))*P335,"")</f>
        <v/>
      </c>
      <c r="V335" s="43" t="str">
        <f>IFERROR(IF($G335="","",_xlfn.XLOOKUP($N335,resources[Resource],resources[estPerUnit],""))*Q335,"")</f>
        <v/>
      </c>
      <c r="W335" s="43" t="str">
        <f>IFERROR(IF($G335="","",_xlfn.XLOOKUP($N335,resources[Resource],resources[estPerUnit],""))*R335,"")</f>
        <v/>
      </c>
      <c r="X335" s="43" t="str">
        <f>IFERROR(IF($G335="","",_xlfn.XLOOKUP($N335,resources[Resource],resources[estPerUnit],""))*S335,"")</f>
        <v/>
      </c>
    </row>
    <row r="336" spans="20:24" x14ac:dyDescent="0.5">
      <c r="T336" s="43" t="str">
        <f>IFERROR(IF($G336="","",_xlfn.XLOOKUP($N336,resources[Resource],resources[estPerUnit],""))*$O336,"")</f>
        <v/>
      </c>
      <c r="U336" s="43" t="str">
        <f>IFERROR(IF($G336="","",_xlfn.XLOOKUP($N336,resources[Resource],resources[estPerUnit],""))*P336,"")</f>
        <v/>
      </c>
      <c r="V336" s="43" t="str">
        <f>IFERROR(IF($G336="","",_xlfn.XLOOKUP($N336,resources[Resource],resources[estPerUnit],""))*Q336,"")</f>
        <v/>
      </c>
      <c r="W336" s="43" t="str">
        <f>IFERROR(IF($G336="","",_xlfn.XLOOKUP($N336,resources[Resource],resources[estPerUnit],""))*R336,"")</f>
        <v/>
      </c>
      <c r="X336" s="43" t="str">
        <f>IFERROR(IF($G336="","",_xlfn.XLOOKUP($N336,resources[Resource],resources[estPerUnit],""))*S336,"")</f>
        <v/>
      </c>
    </row>
    <row r="337" spans="20:24" x14ac:dyDescent="0.5">
      <c r="T337" s="43" t="str">
        <f>IFERROR(IF($G337="","",_xlfn.XLOOKUP($N337,resources[Resource],resources[estPerUnit],""))*$O337,"")</f>
        <v/>
      </c>
      <c r="U337" s="43" t="str">
        <f>IFERROR(IF($G337="","",_xlfn.XLOOKUP($N337,resources[Resource],resources[estPerUnit],""))*P337,"")</f>
        <v/>
      </c>
      <c r="V337" s="43" t="str">
        <f>IFERROR(IF($G337="","",_xlfn.XLOOKUP($N337,resources[Resource],resources[estPerUnit],""))*Q337,"")</f>
        <v/>
      </c>
      <c r="W337" s="43" t="str">
        <f>IFERROR(IF($G337="","",_xlfn.XLOOKUP($N337,resources[Resource],resources[estPerUnit],""))*R337,"")</f>
        <v/>
      </c>
      <c r="X337" s="43" t="str">
        <f>IFERROR(IF($G337="","",_xlfn.XLOOKUP($N337,resources[Resource],resources[estPerUnit],""))*S337,"")</f>
        <v/>
      </c>
    </row>
    <row r="338" spans="20:24" x14ac:dyDescent="0.5">
      <c r="T338" s="43" t="str">
        <f>IFERROR(IF($G338="","",_xlfn.XLOOKUP($N338,resources[Resource],resources[estPerUnit],""))*$O338,"")</f>
        <v/>
      </c>
      <c r="U338" s="43" t="str">
        <f>IFERROR(IF($G338="","",_xlfn.XLOOKUP($N338,resources[Resource],resources[estPerUnit],""))*P338,"")</f>
        <v/>
      </c>
      <c r="V338" s="43" t="str">
        <f>IFERROR(IF($G338="","",_xlfn.XLOOKUP($N338,resources[Resource],resources[estPerUnit],""))*Q338,"")</f>
        <v/>
      </c>
      <c r="W338" s="43" t="str">
        <f>IFERROR(IF($G338="","",_xlfn.XLOOKUP($N338,resources[Resource],resources[estPerUnit],""))*R338,"")</f>
        <v/>
      </c>
      <c r="X338" s="43" t="str">
        <f>IFERROR(IF($G338="","",_xlfn.XLOOKUP($N338,resources[Resource],resources[estPerUnit],""))*S338,"")</f>
        <v/>
      </c>
    </row>
    <row r="339" spans="20:24" x14ac:dyDescent="0.5">
      <c r="T339" s="43" t="str">
        <f>IFERROR(IF($G339="","",_xlfn.XLOOKUP($N339,resources[Resource],resources[estPerUnit],""))*$O339,"")</f>
        <v/>
      </c>
      <c r="U339" s="43" t="str">
        <f>IFERROR(IF($G339="","",_xlfn.XLOOKUP($N339,resources[Resource],resources[estPerUnit],""))*P339,"")</f>
        <v/>
      </c>
      <c r="V339" s="43" t="str">
        <f>IFERROR(IF($G339="","",_xlfn.XLOOKUP($N339,resources[Resource],resources[estPerUnit],""))*Q339,"")</f>
        <v/>
      </c>
      <c r="W339" s="43" t="str">
        <f>IFERROR(IF($G339="","",_xlfn.XLOOKUP($N339,resources[Resource],resources[estPerUnit],""))*R339,"")</f>
        <v/>
      </c>
      <c r="X339" s="43" t="str">
        <f>IFERROR(IF($G339="","",_xlfn.XLOOKUP($N339,resources[Resource],resources[estPerUnit],""))*S339,"")</f>
        <v/>
      </c>
    </row>
    <row r="340" spans="20:24" x14ac:dyDescent="0.5">
      <c r="T340" s="43" t="str">
        <f>IFERROR(IF($G340="","",_xlfn.XLOOKUP($N340,resources[Resource],resources[estPerUnit],""))*$O340,"")</f>
        <v/>
      </c>
      <c r="U340" s="43" t="str">
        <f>IFERROR(IF($G340="","",_xlfn.XLOOKUP($N340,resources[Resource],resources[estPerUnit],""))*P340,"")</f>
        <v/>
      </c>
      <c r="V340" s="43" t="str">
        <f>IFERROR(IF($G340="","",_xlfn.XLOOKUP($N340,resources[Resource],resources[estPerUnit],""))*Q340,"")</f>
        <v/>
      </c>
      <c r="W340" s="43" t="str">
        <f>IFERROR(IF($G340="","",_xlfn.XLOOKUP($N340,resources[Resource],resources[estPerUnit],""))*R340,"")</f>
        <v/>
      </c>
      <c r="X340" s="43" t="str">
        <f>IFERROR(IF($G340="","",_xlfn.XLOOKUP($N340,resources[Resource],resources[estPerUnit],""))*S340,"")</f>
        <v/>
      </c>
    </row>
    <row r="341" spans="20:24" x14ac:dyDescent="0.5">
      <c r="T341" s="43" t="str">
        <f>IFERROR(IF($G341="","",_xlfn.XLOOKUP($N341,resources[Resource],resources[estPerUnit],""))*$O341,"")</f>
        <v/>
      </c>
      <c r="U341" s="43" t="str">
        <f>IFERROR(IF($G341="","",_xlfn.XLOOKUP($N341,resources[Resource],resources[estPerUnit],""))*P341,"")</f>
        <v/>
      </c>
      <c r="V341" s="43" t="str">
        <f>IFERROR(IF($G341="","",_xlfn.XLOOKUP($N341,resources[Resource],resources[estPerUnit],""))*Q341,"")</f>
        <v/>
      </c>
      <c r="W341" s="43" t="str">
        <f>IFERROR(IF($G341="","",_xlfn.XLOOKUP($N341,resources[Resource],resources[estPerUnit],""))*R341,"")</f>
        <v/>
      </c>
      <c r="X341" s="43" t="str">
        <f>IFERROR(IF($G341="","",_xlfn.XLOOKUP($N341,resources[Resource],resources[estPerUnit],""))*S341,"")</f>
        <v/>
      </c>
    </row>
    <row r="342" spans="20:24" x14ac:dyDescent="0.5">
      <c r="T342" s="43" t="str">
        <f>IFERROR(IF($G342="","",_xlfn.XLOOKUP($N342,resources[Resource],resources[estPerUnit],""))*$O342,"")</f>
        <v/>
      </c>
      <c r="U342" s="43" t="str">
        <f>IFERROR(IF($G342="","",_xlfn.XLOOKUP($N342,resources[Resource],resources[estPerUnit],""))*P342,"")</f>
        <v/>
      </c>
      <c r="V342" s="43" t="str">
        <f>IFERROR(IF($G342="","",_xlfn.XLOOKUP($N342,resources[Resource],resources[estPerUnit],""))*Q342,"")</f>
        <v/>
      </c>
      <c r="W342" s="43" t="str">
        <f>IFERROR(IF($G342="","",_xlfn.XLOOKUP($N342,resources[Resource],resources[estPerUnit],""))*R342,"")</f>
        <v/>
      </c>
      <c r="X342" s="43" t="str">
        <f>IFERROR(IF($G342="","",_xlfn.XLOOKUP($N342,resources[Resource],resources[estPerUnit],""))*S342,"")</f>
        <v/>
      </c>
    </row>
    <row r="343" spans="20:24" x14ac:dyDescent="0.5">
      <c r="T343" s="43" t="str">
        <f>IFERROR(IF($G343="","",_xlfn.XLOOKUP($N343,resources[Resource],resources[estPerUnit],""))*$O343,"")</f>
        <v/>
      </c>
      <c r="U343" s="43" t="str">
        <f>IFERROR(IF($G343="","",_xlfn.XLOOKUP($N343,resources[Resource],resources[estPerUnit],""))*P343,"")</f>
        <v/>
      </c>
      <c r="V343" s="43" t="str">
        <f>IFERROR(IF($G343="","",_xlfn.XLOOKUP($N343,resources[Resource],resources[estPerUnit],""))*Q343,"")</f>
        <v/>
      </c>
      <c r="W343" s="43" t="str">
        <f>IFERROR(IF($G343="","",_xlfn.XLOOKUP($N343,resources[Resource],resources[estPerUnit],""))*R343,"")</f>
        <v/>
      </c>
      <c r="X343" s="43" t="str">
        <f>IFERROR(IF($G343="","",_xlfn.XLOOKUP($N343,resources[Resource],resources[estPerUnit],""))*S343,"")</f>
        <v/>
      </c>
    </row>
    <row r="344" spans="20:24" x14ac:dyDescent="0.5">
      <c r="T344" s="43" t="str">
        <f>IFERROR(IF($G344="","",_xlfn.XLOOKUP($N344,resources[Resource],resources[estPerUnit],""))*$O344,"")</f>
        <v/>
      </c>
      <c r="U344" s="43" t="str">
        <f>IFERROR(IF($G344="","",_xlfn.XLOOKUP($N344,resources[Resource],resources[estPerUnit],""))*P344,"")</f>
        <v/>
      </c>
      <c r="V344" s="43" t="str">
        <f>IFERROR(IF($G344="","",_xlfn.XLOOKUP($N344,resources[Resource],resources[estPerUnit],""))*Q344,"")</f>
        <v/>
      </c>
      <c r="W344" s="43" t="str">
        <f>IFERROR(IF($G344="","",_xlfn.XLOOKUP($N344,resources[Resource],resources[estPerUnit],""))*R344,"")</f>
        <v/>
      </c>
      <c r="X344" s="43" t="str">
        <f>IFERROR(IF($G344="","",_xlfn.XLOOKUP($N344,resources[Resource],resources[estPerUnit],""))*S344,"")</f>
        <v/>
      </c>
    </row>
    <row r="345" spans="20:24" x14ac:dyDescent="0.5">
      <c r="T345" s="43" t="str">
        <f>IFERROR(IF($G345="","",_xlfn.XLOOKUP($N345,resources[Resource],resources[estPerUnit],""))*$O345,"")</f>
        <v/>
      </c>
      <c r="U345" s="43" t="str">
        <f>IFERROR(IF($G345="","",_xlfn.XLOOKUP($N345,resources[Resource],resources[estPerUnit],""))*P345,"")</f>
        <v/>
      </c>
      <c r="V345" s="43" t="str">
        <f>IFERROR(IF($G345="","",_xlfn.XLOOKUP($N345,resources[Resource],resources[estPerUnit],""))*Q345,"")</f>
        <v/>
      </c>
      <c r="W345" s="43" t="str">
        <f>IFERROR(IF($G345="","",_xlfn.XLOOKUP($N345,resources[Resource],resources[estPerUnit],""))*R345,"")</f>
        <v/>
      </c>
      <c r="X345" s="43" t="str">
        <f>IFERROR(IF($G345="","",_xlfn.XLOOKUP($N345,resources[Resource],resources[estPerUnit],""))*S345,"")</f>
        <v/>
      </c>
    </row>
    <row r="346" spans="20:24" x14ac:dyDescent="0.5">
      <c r="T346" s="43" t="str">
        <f>IFERROR(IF($G346="","",_xlfn.XLOOKUP($N346,resources[Resource],resources[estPerUnit],""))*$O346,"")</f>
        <v/>
      </c>
      <c r="U346" s="43" t="str">
        <f>IFERROR(IF($G346="","",_xlfn.XLOOKUP($N346,resources[Resource],resources[estPerUnit],""))*P346,"")</f>
        <v/>
      </c>
      <c r="V346" s="43" t="str">
        <f>IFERROR(IF($G346="","",_xlfn.XLOOKUP($N346,resources[Resource],resources[estPerUnit],""))*Q346,"")</f>
        <v/>
      </c>
      <c r="W346" s="43" t="str">
        <f>IFERROR(IF($G346="","",_xlfn.XLOOKUP($N346,resources[Resource],resources[estPerUnit],""))*R346,"")</f>
        <v/>
      </c>
      <c r="X346" s="43" t="str">
        <f>IFERROR(IF($G346="","",_xlfn.XLOOKUP($N346,resources[Resource],resources[estPerUnit],""))*S346,"")</f>
        <v/>
      </c>
    </row>
    <row r="347" spans="20:24" x14ac:dyDescent="0.5">
      <c r="T347" s="43" t="str">
        <f>IFERROR(IF($G347="","",_xlfn.XLOOKUP($N347,resources[Resource],resources[estPerUnit],""))*$O347,"")</f>
        <v/>
      </c>
      <c r="U347" s="43" t="str">
        <f>IFERROR(IF($G347="","",_xlfn.XLOOKUP($N347,resources[Resource],resources[estPerUnit],""))*P347,"")</f>
        <v/>
      </c>
      <c r="V347" s="43" t="str">
        <f>IFERROR(IF($G347="","",_xlfn.XLOOKUP($N347,resources[Resource],resources[estPerUnit],""))*Q347,"")</f>
        <v/>
      </c>
      <c r="W347" s="43" t="str">
        <f>IFERROR(IF($G347="","",_xlfn.XLOOKUP($N347,resources[Resource],resources[estPerUnit],""))*R347,"")</f>
        <v/>
      </c>
      <c r="X347" s="43" t="str">
        <f>IFERROR(IF($G347="","",_xlfn.XLOOKUP($N347,resources[Resource],resources[estPerUnit],""))*S347,"")</f>
        <v/>
      </c>
    </row>
    <row r="348" spans="20:24" x14ac:dyDescent="0.5">
      <c r="T348" s="43" t="str">
        <f>IFERROR(IF($G348="","",_xlfn.XLOOKUP($N348,resources[Resource],resources[estPerUnit],""))*$O348,"")</f>
        <v/>
      </c>
      <c r="U348" s="43" t="str">
        <f>IFERROR(IF($G348="","",_xlfn.XLOOKUP($N348,resources[Resource],resources[estPerUnit],""))*P348,"")</f>
        <v/>
      </c>
      <c r="V348" s="43" t="str">
        <f>IFERROR(IF($G348="","",_xlfn.XLOOKUP($N348,resources[Resource],resources[estPerUnit],""))*Q348,"")</f>
        <v/>
      </c>
      <c r="W348" s="43" t="str">
        <f>IFERROR(IF($G348="","",_xlfn.XLOOKUP($N348,resources[Resource],resources[estPerUnit],""))*R348,"")</f>
        <v/>
      </c>
      <c r="X348" s="43" t="str">
        <f>IFERROR(IF($G348="","",_xlfn.XLOOKUP($N348,resources[Resource],resources[estPerUnit],""))*S348,"")</f>
        <v/>
      </c>
    </row>
    <row r="349" spans="20:24" x14ac:dyDescent="0.5">
      <c r="T349" s="43" t="str">
        <f>IFERROR(IF($G349="","",_xlfn.XLOOKUP($N349,resources[Resource],resources[estPerUnit],""))*$O349,"")</f>
        <v/>
      </c>
      <c r="U349" s="43" t="str">
        <f>IFERROR(IF($G349="","",_xlfn.XLOOKUP($N349,resources[Resource],resources[estPerUnit],""))*P349,"")</f>
        <v/>
      </c>
      <c r="V349" s="43" t="str">
        <f>IFERROR(IF($G349="","",_xlfn.XLOOKUP($N349,resources[Resource],resources[estPerUnit],""))*Q349,"")</f>
        <v/>
      </c>
      <c r="W349" s="43" t="str">
        <f>IFERROR(IF($G349="","",_xlfn.XLOOKUP($N349,resources[Resource],resources[estPerUnit],""))*R349,"")</f>
        <v/>
      </c>
      <c r="X349" s="43" t="str">
        <f>IFERROR(IF($G349="","",_xlfn.XLOOKUP($N349,resources[Resource],resources[estPerUnit],""))*S349,"")</f>
        <v/>
      </c>
    </row>
    <row r="350" spans="20:24" x14ac:dyDescent="0.5">
      <c r="T350" s="43" t="str">
        <f>IFERROR(IF($G350="","",_xlfn.XLOOKUP($N350,resources[Resource],resources[estPerUnit],""))*$O350,"")</f>
        <v/>
      </c>
      <c r="U350" s="43" t="str">
        <f>IFERROR(IF($G350="","",_xlfn.XLOOKUP($N350,resources[Resource],resources[estPerUnit],""))*P350,"")</f>
        <v/>
      </c>
      <c r="V350" s="43" t="str">
        <f>IFERROR(IF($G350="","",_xlfn.XLOOKUP($N350,resources[Resource],resources[estPerUnit],""))*Q350,"")</f>
        <v/>
      </c>
      <c r="W350" s="43" t="str">
        <f>IFERROR(IF($G350="","",_xlfn.XLOOKUP($N350,resources[Resource],resources[estPerUnit],""))*R350,"")</f>
        <v/>
      </c>
      <c r="X350" s="43" t="str">
        <f>IFERROR(IF($G350="","",_xlfn.XLOOKUP($N350,resources[Resource],resources[estPerUnit],""))*S350,"")</f>
        <v/>
      </c>
    </row>
    <row r="351" spans="20:24" x14ac:dyDescent="0.5">
      <c r="T351" s="43" t="str">
        <f>IFERROR(IF($G351="","",_xlfn.XLOOKUP($N351,resources[Resource],resources[estPerUnit],""))*$O351,"")</f>
        <v/>
      </c>
      <c r="U351" s="43" t="str">
        <f>IFERROR(IF($G351="","",_xlfn.XLOOKUP($N351,resources[Resource],resources[estPerUnit],""))*P351,"")</f>
        <v/>
      </c>
      <c r="V351" s="43" t="str">
        <f>IFERROR(IF($G351="","",_xlfn.XLOOKUP($N351,resources[Resource],resources[estPerUnit],""))*Q351,"")</f>
        <v/>
      </c>
      <c r="W351" s="43" t="str">
        <f>IFERROR(IF($G351="","",_xlfn.XLOOKUP($N351,resources[Resource],resources[estPerUnit],""))*R351,"")</f>
        <v/>
      </c>
      <c r="X351" s="43" t="str">
        <f>IFERROR(IF($G351="","",_xlfn.XLOOKUP($N351,resources[Resource],resources[estPerUnit],""))*S351,"")</f>
        <v/>
      </c>
    </row>
    <row r="352" spans="20:24" x14ac:dyDescent="0.5">
      <c r="T352" s="43" t="str">
        <f>IFERROR(IF($G352="","",_xlfn.XLOOKUP($N352,resources[Resource],resources[estPerUnit],""))*$O352,"")</f>
        <v/>
      </c>
      <c r="U352" s="43" t="str">
        <f>IFERROR(IF($G352="","",_xlfn.XLOOKUP($N352,resources[Resource],resources[estPerUnit],""))*P352,"")</f>
        <v/>
      </c>
      <c r="V352" s="43" t="str">
        <f>IFERROR(IF($G352="","",_xlfn.XLOOKUP($N352,resources[Resource],resources[estPerUnit],""))*Q352,"")</f>
        <v/>
      </c>
      <c r="W352" s="43" t="str">
        <f>IFERROR(IF($G352="","",_xlfn.XLOOKUP($N352,resources[Resource],resources[estPerUnit],""))*R352,"")</f>
        <v/>
      </c>
      <c r="X352" s="43" t="str">
        <f>IFERROR(IF($G352="","",_xlfn.XLOOKUP($N352,resources[Resource],resources[estPerUnit],""))*S352,"")</f>
        <v/>
      </c>
    </row>
    <row r="353" spans="20:24" x14ac:dyDescent="0.5">
      <c r="T353" s="43" t="str">
        <f>IFERROR(IF($G353="","",_xlfn.XLOOKUP($N353,resources[Resource],resources[estPerUnit],""))*$O353,"")</f>
        <v/>
      </c>
      <c r="U353" s="43" t="str">
        <f>IFERROR(IF($G353="","",_xlfn.XLOOKUP($N353,resources[Resource],resources[estPerUnit],""))*P353,"")</f>
        <v/>
      </c>
      <c r="V353" s="43" t="str">
        <f>IFERROR(IF($G353="","",_xlfn.XLOOKUP($N353,resources[Resource],resources[estPerUnit],""))*Q353,"")</f>
        <v/>
      </c>
      <c r="W353" s="43" t="str">
        <f>IFERROR(IF($G353="","",_xlfn.XLOOKUP($N353,resources[Resource],resources[estPerUnit],""))*R353,"")</f>
        <v/>
      </c>
      <c r="X353" s="43" t="str">
        <f>IFERROR(IF($G353="","",_xlfn.XLOOKUP($N353,resources[Resource],resources[estPerUnit],""))*S353,"")</f>
        <v/>
      </c>
    </row>
    <row r="354" spans="20:24" x14ac:dyDescent="0.5">
      <c r="T354" s="43" t="str">
        <f>IFERROR(IF($G354="","",_xlfn.XLOOKUP($N354,resources[Resource],resources[estPerUnit],""))*$O354,"")</f>
        <v/>
      </c>
      <c r="U354" s="43" t="str">
        <f>IFERROR(IF($G354="","",_xlfn.XLOOKUP($N354,resources[Resource],resources[estPerUnit],""))*P354,"")</f>
        <v/>
      </c>
      <c r="V354" s="43" t="str">
        <f>IFERROR(IF($G354="","",_xlfn.XLOOKUP($N354,resources[Resource],resources[estPerUnit],""))*Q354,"")</f>
        <v/>
      </c>
      <c r="W354" s="43" t="str">
        <f>IFERROR(IF($G354="","",_xlfn.XLOOKUP($N354,resources[Resource],resources[estPerUnit],""))*R354,"")</f>
        <v/>
      </c>
      <c r="X354" s="43" t="str">
        <f>IFERROR(IF($G354="","",_xlfn.XLOOKUP($N354,resources[Resource],resources[estPerUnit],""))*S354,"")</f>
        <v/>
      </c>
    </row>
    <row r="355" spans="20:24" x14ac:dyDescent="0.5">
      <c r="T355" s="43" t="str">
        <f>IFERROR(IF($G355="","",_xlfn.XLOOKUP($N355,resources[Resource],resources[estPerUnit],""))*$O355,"")</f>
        <v/>
      </c>
      <c r="U355" s="43" t="str">
        <f>IFERROR(IF($G355="","",_xlfn.XLOOKUP($N355,resources[Resource],resources[estPerUnit],""))*P355,"")</f>
        <v/>
      </c>
      <c r="V355" s="43" t="str">
        <f>IFERROR(IF($G355="","",_xlfn.XLOOKUP($N355,resources[Resource],resources[estPerUnit],""))*Q355,"")</f>
        <v/>
      </c>
      <c r="W355" s="43" t="str">
        <f>IFERROR(IF($G355="","",_xlfn.XLOOKUP($N355,resources[Resource],resources[estPerUnit],""))*R355,"")</f>
        <v/>
      </c>
      <c r="X355" s="43" t="str">
        <f>IFERROR(IF($G355="","",_xlfn.XLOOKUP($N355,resources[Resource],resources[estPerUnit],""))*S355,"")</f>
        <v/>
      </c>
    </row>
    <row r="356" spans="20:24" x14ac:dyDescent="0.5">
      <c r="T356" s="43" t="str">
        <f>IFERROR(IF($G356="","",_xlfn.XLOOKUP($N356,resources[Resource],resources[estPerUnit],""))*$O356,"")</f>
        <v/>
      </c>
      <c r="U356" s="43" t="str">
        <f>IFERROR(IF($G356="","",_xlfn.XLOOKUP($N356,resources[Resource],resources[estPerUnit],""))*P356,"")</f>
        <v/>
      </c>
      <c r="V356" s="43" t="str">
        <f>IFERROR(IF($G356="","",_xlfn.XLOOKUP($N356,resources[Resource],resources[estPerUnit],""))*Q356,"")</f>
        <v/>
      </c>
      <c r="W356" s="43" t="str">
        <f>IFERROR(IF($G356="","",_xlfn.XLOOKUP($N356,resources[Resource],resources[estPerUnit],""))*R356,"")</f>
        <v/>
      </c>
      <c r="X356" s="43" t="str">
        <f>IFERROR(IF($G356="","",_xlfn.XLOOKUP($N356,resources[Resource],resources[estPerUnit],""))*S356,"")</f>
        <v/>
      </c>
    </row>
    <row r="357" spans="20:24" x14ac:dyDescent="0.5">
      <c r="T357" s="43" t="str">
        <f>IFERROR(IF($G357="","",_xlfn.XLOOKUP($N357,resources[Resource],resources[estPerUnit],""))*$O357,"")</f>
        <v/>
      </c>
      <c r="U357" s="43" t="str">
        <f>IFERROR(IF($G357="","",_xlfn.XLOOKUP($N357,resources[Resource],resources[estPerUnit],""))*P357,"")</f>
        <v/>
      </c>
      <c r="V357" s="43" t="str">
        <f>IFERROR(IF($G357="","",_xlfn.XLOOKUP($N357,resources[Resource],resources[estPerUnit],""))*Q357,"")</f>
        <v/>
      </c>
      <c r="W357" s="43" t="str">
        <f>IFERROR(IF($G357="","",_xlfn.XLOOKUP($N357,resources[Resource],resources[estPerUnit],""))*R357,"")</f>
        <v/>
      </c>
      <c r="X357" s="43" t="str">
        <f>IFERROR(IF($G357="","",_xlfn.XLOOKUP($N357,resources[Resource],resources[estPerUnit],""))*S357,"")</f>
        <v/>
      </c>
    </row>
    <row r="358" spans="20:24" x14ac:dyDescent="0.5">
      <c r="T358" s="43" t="str">
        <f>IFERROR(IF($G358="","",_xlfn.XLOOKUP($N358,resources[Resource],resources[estPerUnit],""))*$O358,"")</f>
        <v/>
      </c>
      <c r="U358" s="43" t="str">
        <f>IFERROR(IF($G358="","",_xlfn.XLOOKUP($N358,resources[Resource],resources[estPerUnit],""))*P358,"")</f>
        <v/>
      </c>
      <c r="V358" s="43" t="str">
        <f>IFERROR(IF($G358="","",_xlfn.XLOOKUP($N358,resources[Resource],resources[estPerUnit],""))*Q358,"")</f>
        <v/>
      </c>
      <c r="W358" s="43" t="str">
        <f>IFERROR(IF($G358="","",_xlfn.XLOOKUP($N358,resources[Resource],resources[estPerUnit],""))*R358,"")</f>
        <v/>
      </c>
      <c r="X358" s="43" t="str">
        <f>IFERROR(IF($G358="","",_xlfn.XLOOKUP($N358,resources[Resource],resources[estPerUnit],""))*S358,"")</f>
        <v/>
      </c>
    </row>
    <row r="359" spans="20:24" x14ac:dyDescent="0.5">
      <c r="T359" s="43" t="str">
        <f>IFERROR(IF($G359="","",_xlfn.XLOOKUP($N359,resources[Resource],resources[estPerUnit],""))*$O359,"")</f>
        <v/>
      </c>
      <c r="U359" s="43" t="str">
        <f>IFERROR(IF($G359="","",_xlfn.XLOOKUP($N359,resources[Resource],resources[estPerUnit],""))*P359,"")</f>
        <v/>
      </c>
      <c r="V359" s="43" t="str">
        <f>IFERROR(IF($G359="","",_xlfn.XLOOKUP($N359,resources[Resource],resources[estPerUnit],""))*Q359,"")</f>
        <v/>
      </c>
      <c r="W359" s="43" t="str">
        <f>IFERROR(IF($G359="","",_xlfn.XLOOKUP($N359,resources[Resource],resources[estPerUnit],""))*R359,"")</f>
        <v/>
      </c>
      <c r="X359" s="43" t="str">
        <f>IFERROR(IF($G359="","",_xlfn.XLOOKUP($N359,resources[Resource],resources[estPerUnit],""))*S359,"")</f>
        <v/>
      </c>
    </row>
    <row r="360" spans="20:24" x14ac:dyDescent="0.5">
      <c r="T360" s="43" t="str">
        <f>IFERROR(IF($G360="","",_xlfn.XLOOKUP($N360,resources[Resource],resources[estPerUnit],""))*$O360,"")</f>
        <v/>
      </c>
      <c r="U360" s="43" t="str">
        <f>IFERROR(IF($G360="","",_xlfn.XLOOKUP($N360,resources[Resource],resources[estPerUnit],""))*P360,"")</f>
        <v/>
      </c>
      <c r="V360" s="43" t="str">
        <f>IFERROR(IF($G360="","",_xlfn.XLOOKUP($N360,resources[Resource],resources[estPerUnit],""))*Q360,"")</f>
        <v/>
      </c>
      <c r="W360" s="43" t="str">
        <f>IFERROR(IF($G360="","",_xlfn.XLOOKUP($N360,resources[Resource],resources[estPerUnit],""))*R360,"")</f>
        <v/>
      </c>
      <c r="X360" s="43" t="str">
        <f>IFERROR(IF($G360="","",_xlfn.XLOOKUP($N360,resources[Resource],resources[estPerUnit],""))*S360,"")</f>
        <v/>
      </c>
    </row>
    <row r="361" spans="20:24" x14ac:dyDescent="0.5">
      <c r="T361" s="43" t="str">
        <f>IFERROR(IF($G361="","",_xlfn.XLOOKUP($N361,resources[Resource],resources[estPerUnit],""))*$O361,"")</f>
        <v/>
      </c>
      <c r="U361" s="43" t="str">
        <f>IFERROR(IF($G361="","",_xlfn.XLOOKUP($N361,resources[Resource],resources[estPerUnit],""))*P361,"")</f>
        <v/>
      </c>
      <c r="V361" s="43" t="str">
        <f>IFERROR(IF($G361="","",_xlfn.XLOOKUP($N361,resources[Resource],resources[estPerUnit],""))*Q361,"")</f>
        <v/>
      </c>
      <c r="W361" s="43" t="str">
        <f>IFERROR(IF($G361="","",_xlfn.XLOOKUP($N361,resources[Resource],resources[estPerUnit],""))*R361,"")</f>
        <v/>
      </c>
      <c r="X361" s="43" t="str">
        <f>IFERROR(IF($G361="","",_xlfn.XLOOKUP($N361,resources[Resource],resources[estPerUnit],""))*S361,"")</f>
        <v/>
      </c>
    </row>
    <row r="362" spans="20:24" x14ac:dyDescent="0.5">
      <c r="T362" s="43" t="str">
        <f>IFERROR(IF($G362="","",_xlfn.XLOOKUP($N362,resources[Resource],resources[estPerUnit],""))*$O362,"")</f>
        <v/>
      </c>
      <c r="U362" s="43" t="str">
        <f>IFERROR(IF($G362="","",_xlfn.XLOOKUP($N362,resources[Resource],resources[estPerUnit],""))*P362,"")</f>
        <v/>
      </c>
      <c r="V362" s="43" t="str">
        <f>IFERROR(IF($G362="","",_xlfn.XLOOKUP($N362,resources[Resource],resources[estPerUnit],""))*Q362,"")</f>
        <v/>
      </c>
      <c r="W362" s="43" t="str">
        <f>IFERROR(IF($G362="","",_xlfn.XLOOKUP($N362,resources[Resource],resources[estPerUnit],""))*R362,"")</f>
        <v/>
      </c>
      <c r="X362" s="43" t="str">
        <f>IFERROR(IF($G362="","",_xlfn.XLOOKUP($N362,resources[Resource],resources[estPerUnit],""))*S362,"")</f>
        <v/>
      </c>
    </row>
    <row r="363" spans="20:24" x14ac:dyDescent="0.5">
      <c r="T363" s="43" t="str">
        <f>IFERROR(IF($G363="","",_xlfn.XLOOKUP($N363,resources[Resource],resources[estPerUnit],""))*$O363,"")</f>
        <v/>
      </c>
      <c r="U363" s="43" t="str">
        <f>IFERROR(IF($G363="","",_xlfn.XLOOKUP($N363,resources[Resource],resources[estPerUnit],""))*P363,"")</f>
        <v/>
      </c>
      <c r="V363" s="43" t="str">
        <f>IFERROR(IF($G363="","",_xlfn.XLOOKUP($N363,resources[Resource],resources[estPerUnit],""))*Q363,"")</f>
        <v/>
      </c>
      <c r="W363" s="43" t="str">
        <f>IFERROR(IF($G363="","",_xlfn.XLOOKUP($N363,resources[Resource],resources[estPerUnit],""))*R363,"")</f>
        <v/>
      </c>
      <c r="X363" s="43" t="str">
        <f>IFERROR(IF($G363="","",_xlfn.XLOOKUP($N363,resources[Resource],resources[estPerUnit],""))*S363,"")</f>
        <v/>
      </c>
    </row>
    <row r="364" spans="20:24" x14ac:dyDescent="0.5">
      <c r="T364" s="43" t="str">
        <f>IFERROR(IF($G364="","",_xlfn.XLOOKUP($N364,resources[Resource],resources[estPerUnit],""))*$O364,"")</f>
        <v/>
      </c>
      <c r="U364" s="43" t="str">
        <f>IFERROR(IF($G364="","",_xlfn.XLOOKUP($N364,resources[Resource],resources[estPerUnit],""))*P364,"")</f>
        <v/>
      </c>
      <c r="V364" s="43" t="str">
        <f>IFERROR(IF($G364="","",_xlfn.XLOOKUP($N364,resources[Resource],resources[estPerUnit],""))*Q364,"")</f>
        <v/>
      </c>
      <c r="W364" s="43" t="str">
        <f>IFERROR(IF($G364="","",_xlfn.XLOOKUP($N364,resources[Resource],resources[estPerUnit],""))*R364,"")</f>
        <v/>
      </c>
      <c r="X364" s="43" t="str">
        <f>IFERROR(IF($G364="","",_xlfn.XLOOKUP($N364,resources[Resource],resources[estPerUnit],""))*S364,"")</f>
        <v/>
      </c>
    </row>
    <row r="365" spans="20:24" x14ac:dyDescent="0.5">
      <c r="T365" s="43" t="str">
        <f>IFERROR(IF($G365="","",_xlfn.XLOOKUP($N365,resources[Resource],resources[estPerUnit],""))*$O365,"")</f>
        <v/>
      </c>
      <c r="U365" s="43" t="str">
        <f>IFERROR(IF($G365="","",_xlfn.XLOOKUP($N365,resources[Resource],resources[estPerUnit],""))*P365,"")</f>
        <v/>
      </c>
      <c r="V365" s="43" t="str">
        <f>IFERROR(IF($G365="","",_xlfn.XLOOKUP($N365,resources[Resource],resources[estPerUnit],""))*Q365,"")</f>
        <v/>
      </c>
      <c r="W365" s="43" t="str">
        <f>IFERROR(IF($G365="","",_xlfn.XLOOKUP($N365,resources[Resource],resources[estPerUnit],""))*R365,"")</f>
        <v/>
      </c>
      <c r="X365" s="43" t="str">
        <f>IFERROR(IF($G365="","",_xlfn.XLOOKUP($N365,resources[Resource],resources[estPerUnit],""))*S365,"")</f>
        <v/>
      </c>
    </row>
    <row r="366" spans="20:24" x14ac:dyDescent="0.5">
      <c r="T366" s="43" t="str">
        <f>IFERROR(IF($G366="","",_xlfn.XLOOKUP($N366,resources[Resource],resources[estPerUnit],""))*$O366,"")</f>
        <v/>
      </c>
      <c r="U366" s="43" t="str">
        <f>IFERROR(IF($G366="","",_xlfn.XLOOKUP($N366,resources[Resource],resources[estPerUnit],""))*P366,"")</f>
        <v/>
      </c>
      <c r="V366" s="43" t="str">
        <f>IFERROR(IF($G366="","",_xlfn.XLOOKUP($N366,resources[Resource],resources[estPerUnit],""))*Q366,"")</f>
        <v/>
      </c>
      <c r="W366" s="43" t="str">
        <f>IFERROR(IF($G366="","",_xlfn.XLOOKUP($N366,resources[Resource],resources[estPerUnit],""))*R366,"")</f>
        <v/>
      </c>
      <c r="X366" s="43" t="str">
        <f>IFERROR(IF($G366="","",_xlfn.XLOOKUP($N366,resources[Resource],resources[estPerUnit],""))*S366,"")</f>
        <v/>
      </c>
    </row>
    <row r="367" spans="20:24" x14ac:dyDescent="0.5">
      <c r="T367" s="43" t="str">
        <f>IFERROR(IF($G367="","",_xlfn.XLOOKUP($N367,resources[Resource],resources[estPerUnit],""))*$O367,"")</f>
        <v/>
      </c>
      <c r="U367" s="43" t="str">
        <f>IFERROR(IF($G367="","",_xlfn.XLOOKUP($N367,resources[Resource],resources[estPerUnit],""))*P367,"")</f>
        <v/>
      </c>
      <c r="V367" s="43" t="str">
        <f>IFERROR(IF($G367="","",_xlfn.XLOOKUP($N367,resources[Resource],resources[estPerUnit],""))*Q367,"")</f>
        <v/>
      </c>
      <c r="W367" s="43" t="str">
        <f>IFERROR(IF($G367="","",_xlfn.XLOOKUP($N367,resources[Resource],resources[estPerUnit],""))*R367,"")</f>
        <v/>
      </c>
      <c r="X367" s="43" t="str">
        <f>IFERROR(IF($G367="","",_xlfn.XLOOKUP($N367,resources[Resource],resources[estPerUnit],""))*S367,"")</f>
        <v/>
      </c>
    </row>
    <row r="368" spans="20:24" x14ac:dyDescent="0.5">
      <c r="T368" s="43" t="str">
        <f>IFERROR(IF($G368="","",_xlfn.XLOOKUP($N368,resources[Resource],resources[estPerUnit],""))*$O368,"")</f>
        <v/>
      </c>
      <c r="U368" s="43" t="str">
        <f>IFERROR(IF($G368="","",_xlfn.XLOOKUP($N368,resources[Resource],resources[estPerUnit],""))*P368,"")</f>
        <v/>
      </c>
      <c r="V368" s="43" t="str">
        <f>IFERROR(IF($G368="","",_xlfn.XLOOKUP($N368,resources[Resource],resources[estPerUnit],""))*Q368,"")</f>
        <v/>
      </c>
      <c r="W368" s="43" t="str">
        <f>IFERROR(IF($G368="","",_xlfn.XLOOKUP($N368,resources[Resource],resources[estPerUnit],""))*R368,"")</f>
        <v/>
      </c>
      <c r="X368" s="43" t="str">
        <f>IFERROR(IF($G368="","",_xlfn.XLOOKUP($N368,resources[Resource],resources[estPerUnit],""))*S368,"")</f>
        <v/>
      </c>
    </row>
    <row r="369" spans="20:24" x14ac:dyDescent="0.5">
      <c r="T369" s="43" t="str">
        <f>IFERROR(IF($G369="","",_xlfn.XLOOKUP($N369,resources[Resource],resources[estPerUnit],""))*$O369,"")</f>
        <v/>
      </c>
      <c r="U369" s="43" t="str">
        <f>IFERROR(IF($G369="","",_xlfn.XLOOKUP($N369,resources[Resource],resources[estPerUnit],""))*P369,"")</f>
        <v/>
      </c>
      <c r="V369" s="43" t="str">
        <f>IFERROR(IF($G369="","",_xlfn.XLOOKUP($N369,resources[Resource],resources[estPerUnit],""))*Q369,"")</f>
        <v/>
      </c>
      <c r="W369" s="43" t="str">
        <f>IFERROR(IF($G369="","",_xlfn.XLOOKUP($N369,resources[Resource],resources[estPerUnit],""))*R369,"")</f>
        <v/>
      </c>
      <c r="X369" s="43" t="str">
        <f>IFERROR(IF($G369="","",_xlfn.XLOOKUP($N369,resources[Resource],resources[estPerUnit],""))*S369,"")</f>
        <v/>
      </c>
    </row>
    <row r="370" spans="20:24" x14ac:dyDescent="0.5">
      <c r="T370" s="43" t="str">
        <f>IFERROR(IF($G370="","",_xlfn.XLOOKUP($N370,resources[Resource],resources[estPerUnit],""))*$O370,"")</f>
        <v/>
      </c>
      <c r="U370" s="43" t="str">
        <f>IFERROR(IF($G370="","",_xlfn.XLOOKUP($N370,resources[Resource],resources[estPerUnit],""))*P370,"")</f>
        <v/>
      </c>
      <c r="V370" s="43" t="str">
        <f>IFERROR(IF($G370="","",_xlfn.XLOOKUP($N370,resources[Resource],resources[estPerUnit],""))*Q370,"")</f>
        <v/>
      </c>
      <c r="W370" s="43" t="str">
        <f>IFERROR(IF($G370="","",_xlfn.XLOOKUP($N370,resources[Resource],resources[estPerUnit],""))*R370,"")</f>
        <v/>
      </c>
      <c r="X370" s="43" t="str">
        <f>IFERROR(IF($G370="","",_xlfn.XLOOKUP($N370,resources[Resource],resources[estPerUnit],""))*S370,"")</f>
        <v/>
      </c>
    </row>
    <row r="371" spans="20:24" x14ac:dyDescent="0.5">
      <c r="T371" s="43" t="str">
        <f>IFERROR(IF($G371="","",_xlfn.XLOOKUP($N371,resources[Resource],resources[estPerUnit],""))*$O371,"")</f>
        <v/>
      </c>
      <c r="U371" s="43" t="str">
        <f>IFERROR(IF($G371="","",_xlfn.XLOOKUP($N371,resources[Resource],resources[estPerUnit],""))*P371,"")</f>
        <v/>
      </c>
      <c r="V371" s="43" t="str">
        <f>IFERROR(IF($G371="","",_xlfn.XLOOKUP($N371,resources[Resource],resources[estPerUnit],""))*Q371,"")</f>
        <v/>
      </c>
      <c r="W371" s="43" t="str">
        <f>IFERROR(IF($G371="","",_xlfn.XLOOKUP($N371,resources[Resource],resources[estPerUnit],""))*R371,"")</f>
        <v/>
      </c>
      <c r="X371" s="43" t="str">
        <f>IFERROR(IF($G371="","",_xlfn.XLOOKUP($N371,resources[Resource],resources[estPerUnit],""))*S371,"")</f>
        <v/>
      </c>
    </row>
    <row r="372" spans="20:24" x14ac:dyDescent="0.5">
      <c r="T372" s="43" t="str">
        <f>IFERROR(IF($G372="","",_xlfn.XLOOKUP($N372,resources[Resource],resources[estPerUnit],""))*$O372,"")</f>
        <v/>
      </c>
      <c r="U372" s="43" t="str">
        <f>IFERROR(IF($G372="","",_xlfn.XLOOKUP($N372,resources[Resource],resources[estPerUnit],""))*P372,"")</f>
        <v/>
      </c>
      <c r="V372" s="43" t="str">
        <f>IFERROR(IF($G372="","",_xlfn.XLOOKUP($N372,resources[Resource],resources[estPerUnit],""))*Q372,"")</f>
        <v/>
      </c>
      <c r="W372" s="43" t="str">
        <f>IFERROR(IF($G372="","",_xlfn.XLOOKUP($N372,resources[Resource],resources[estPerUnit],""))*R372,"")</f>
        <v/>
      </c>
      <c r="X372" s="43" t="str">
        <f>IFERROR(IF($G372="","",_xlfn.XLOOKUP($N372,resources[Resource],resources[estPerUnit],""))*S372,"")</f>
        <v/>
      </c>
    </row>
    <row r="373" spans="20:24" x14ac:dyDescent="0.5">
      <c r="T373" s="43" t="str">
        <f>IFERROR(IF($G373="","",_xlfn.XLOOKUP($N373,resources[Resource],resources[estPerUnit],""))*$O373,"")</f>
        <v/>
      </c>
      <c r="U373" s="43" t="str">
        <f>IFERROR(IF($G373="","",_xlfn.XLOOKUP($N373,resources[Resource],resources[estPerUnit],""))*P373,"")</f>
        <v/>
      </c>
      <c r="V373" s="43" t="str">
        <f>IFERROR(IF($G373="","",_xlfn.XLOOKUP($N373,resources[Resource],resources[estPerUnit],""))*Q373,"")</f>
        <v/>
      </c>
      <c r="W373" s="43" t="str">
        <f>IFERROR(IF($G373="","",_xlfn.XLOOKUP($N373,resources[Resource],resources[estPerUnit],""))*R373,"")</f>
        <v/>
      </c>
      <c r="X373" s="43" t="str">
        <f>IFERROR(IF($G373="","",_xlfn.XLOOKUP($N373,resources[Resource],resources[estPerUnit],""))*S373,"")</f>
        <v/>
      </c>
    </row>
    <row r="374" spans="20:24" x14ac:dyDescent="0.5">
      <c r="T374" s="43" t="str">
        <f>IFERROR(IF($G374="","",_xlfn.XLOOKUP($N374,resources[Resource],resources[estPerUnit],""))*$O374,"")</f>
        <v/>
      </c>
      <c r="U374" s="43" t="str">
        <f>IFERROR(IF($G374="","",_xlfn.XLOOKUP($N374,resources[Resource],resources[estPerUnit],""))*P374,"")</f>
        <v/>
      </c>
      <c r="V374" s="43" t="str">
        <f>IFERROR(IF($G374="","",_xlfn.XLOOKUP($N374,resources[Resource],resources[estPerUnit],""))*Q374,"")</f>
        <v/>
      </c>
      <c r="W374" s="43" t="str">
        <f>IFERROR(IF($G374="","",_xlfn.XLOOKUP($N374,resources[Resource],resources[estPerUnit],""))*R374,"")</f>
        <v/>
      </c>
      <c r="X374" s="43" t="str">
        <f>IFERROR(IF($G374="","",_xlfn.XLOOKUP($N374,resources[Resource],resources[estPerUnit],""))*S374,"")</f>
        <v/>
      </c>
    </row>
    <row r="375" spans="20:24" x14ac:dyDescent="0.5">
      <c r="T375" s="43" t="str">
        <f>IFERROR(IF($G375="","",_xlfn.XLOOKUP($N375,resources[Resource],resources[estPerUnit],""))*$O375,"")</f>
        <v/>
      </c>
      <c r="U375" s="43" t="str">
        <f>IFERROR(IF($G375="","",_xlfn.XLOOKUP($N375,resources[Resource],resources[estPerUnit],""))*P375,"")</f>
        <v/>
      </c>
      <c r="V375" s="43" t="str">
        <f>IFERROR(IF($G375="","",_xlfn.XLOOKUP($N375,resources[Resource],resources[estPerUnit],""))*Q375,"")</f>
        <v/>
      </c>
      <c r="W375" s="43" t="str">
        <f>IFERROR(IF($G375="","",_xlfn.XLOOKUP($N375,resources[Resource],resources[estPerUnit],""))*R375,"")</f>
        <v/>
      </c>
      <c r="X375" s="43" t="str">
        <f>IFERROR(IF($G375="","",_xlfn.XLOOKUP($N375,resources[Resource],resources[estPerUnit],""))*S375,"")</f>
        <v/>
      </c>
    </row>
    <row r="376" spans="20:24" x14ac:dyDescent="0.5">
      <c r="T376" s="43" t="str">
        <f>IFERROR(IF($G376="","",_xlfn.XLOOKUP($N376,resources[Resource],resources[estPerUnit],""))*$O376,"")</f>
        <v/>
      </c>
      <c r="U376" s="43" t="str">
        <f>IFERROR(IF($G376="","",_xlfn.XLOOKUP($N376,resources[Resource],resources[estPerUnit],""))*P376,"")</f>
        <v/>
      </c>
      <c r="V376" s="43" t="str">
        <f>IFERROR(IF($G376="","",_xlfn.XLOOKUP($N376,resources[Resource],resources[estPerUnit],""))*Q376,"")</f>
        <v/>
      </c>
      <c r="W376" s="43" t="str">
        <f>IFERROR(IF($G376="","",_xlfn.XLOOKUP($N376,resources[Resource],resources[estPerUnit],""))*R376,"")</f>
        <v/>
      </c>
      <c r="X376" s="43" t="str">
        <f>IFERROR(IF($G376="","",_xlfn.XLOOKUP($N376,resources[Resource],resources[estPerUnit],""))*S376,"")</f>
        <v/>
      </c>
    </row>
    <row r="377" spans="20:24" x14ac:dyDescent="0.5">
      <c r="T377" s="43" t="str">
        <f>IFERROR(IF($G377="","",_xlfn.XLOOKUP($N377,resources[Resource],resources[estPerUnit],""))*$O377,"")</f>
        <v/>
      </c>
      <c r="U377" s="43" t="str">
        <f>IFERROR(IF($G377="","",_xlfn.XLOOKUP($N377,resources[Resource],resources[estPerUnit],""))*P377,"")</f>
        <v/>
      </c>
      <c r="V377" s="43" t="str">
        <f>IFERROR(IF($G377="","",_xlfn.XLOOKUP($N377,resources[Resource],resources[estPerUnit],""))*Q377,"")</f>
        <v/>
      </c>
      <c r="W377" s="43" t="str">
        <f>IFERROR(IF($G377="","",_xlfn.XLOOKUP($N377,resources[Resource],resources[estPerUnit],""))*R377,"")</f>
        <v/>
      </c>
      <c r="X377" s="43" t="str">
        <f>IFERROR(IF($G377="","",_xlfn.XLOOKUP($N377,resources[Resource],resources[estPerUnit],""))*S377,"")</f>
        <v/>
      </c>
    </row>
    <row r="378" spans="20:24" x14ac:dyDescent="0.5">
      <c r="T378" s="43" t="str">
        <f>IFERROR(IF($G378="","",_xlfn.XLOOKUP($N378,resources[Resource],resources[estPerUnit],""))*$O378,"")</f>
        <v/>
      </c>
      <c r="U378" s="43" t="str">
        <f>IFERROR(IF($G378="","",_xlfn.XLOOKUP($N378,resources[Resource],resources[estPerUnit],""))*P378,"")</f>
        <v/>
      </c>
      <c r="V378" s="43" t="str">
        <f>IFERROR(IF($G378="","",_xlfn.XLOOKUP($N378,resources[Resource],resources[estPerUnit],""))*Q378,"")</f>
        <v/>
      </c>
      <c r="W378" s="43" t="str">
        <f>IFERROR(IF($G378="","",_xlfn.XLOOKUP($N378,resources[Resource],resources[estPerUnit],""))*R378,"")</f>
        <v/>
      </c>
      <c r="X378" s="43" t="str">
        <f>IFERROR(IF($G378="","",_xlfn.XLOOKUP($N378,resources[Resource],resources[estPerUnit],""))*S378,"")</f>
        <v/>
      </c>
    </row>
    <row r="379" spans="20:24" x14ac:dyDescent="0.5">
      <c r="T379" s="43" t="str">
        <f>IFERROR(IF($G379="","",_xlfn.XLOOKUP($N379,resources[Resource],resources[estPerUnit],""))*$O379,"")</f>
        <v/>
      </c>
      <c r="U379" s="43" t="str">
        <f>IFERROR(IF($G379="","",_xlfn.XLOOKUP($N379,resources[Resource],resources[estPerUnit],""))*P379,"")</f>
        <v/>
      </c>
      <c r="V379" s="43" t="str">
        <f>IFERROR(IF($G379="","",_xlfn.XLOOKUP($N379,resources[Resource],resources[estPerUnit],""))*Q379,"")</f>
        <v/>
      </c>
      <c r="W379" s="43" t="str">
        <f>IFERROR(IF($G379="","",_xlfn.XLOOKUP($N379,resources[Resource],resources[estPerUnit],""))*R379,"")</f>
        <v/>
      </c>
      <c r="X379" s="43" t="str">
        <f>IFERROR(IF($G379="","",_xlfn.XLOOKUP($N379,resources[Resource],resources[estPerUnit],""))*S379,"")</f>
        <v/>
      </c>
    </row>
    <row r="380" spans="20:24" x14ac:dyDescent="0.5">
      <c r="T380" s="43" t="str">
        <f>IFERROR(IF($G380="","",_xlfn.XLOOKUP($N380,resources[Resource],resources[estPerUnit],""))*$O380,"")</f>
        <v/>
      </c>
      <c r="U380" s="43" t="str">
        <f>IFERROR(IF($G380="","",_xlfn.XLOOKUP($N380,resources[Resource],resources[estPerUnit],""))*P380,"")</f>
        <v/>
      </c>
      <c r="V380" s="43" t="str">
        <f>IFERROR(IF($G380="","",_xlfn.XLOOKUP($N380,resources[Resource],resources[estPerUnit],""))*Q380,"")</f>
        <v/>
      </c>
      <c r="W380" s="43" t="str">
        <f>IFERROR(IF($G380="","",_xlfn.XLOOKUP($N380,resources[Resource],resources[estPerUnit],""))*R380,"")</f>
        <v/>
      </c>
      <c r="X380" s="43" t="str">
        <f>IFERROR(IF($G380="","",_xlfn.XLOOKUP($N380,resources[Resource],resources[estPerUnit],""))*S380,"")</f>
        <v/>
      </c>
    </row>
    <row r="381" spans="20:24" x14ac:dyDescent="0.5">
      <c r="T381" s="43" t="str">
        <f>IFERROR(IF($G381="","",_xlfn.XLOOKUP($N381,resources[Resource],resources[estPerUnit],""))*$O381,"")</f>
        <v/>
      </c>
      <c r="U381" s="43" t="str">
        <f>IFERROR(IF($G381="","",_xlfn.XLOOKUP($N381,resources[Resource],resources[estPerUnit],""))*P381,"")</f>
        <v/>
      </c>
      <c r="V381" s="43" t="str">
        <f>IFERROR(IF($G381="","",_xlfn.XLOOKUP($N381,resources[Resource],resources[estPerUnit],""))*Q381,"")</f>
        <v/>
      </c>
      <c r="W381" s="43" t="str">
        <f>IFERROR(IF($G381="","",_xlfn.XLOOKUP($N381,resources[Resource],resources[estPerUnit],""))*R381,"")</f>
        <v/>
      </c>
      <c r="X381" s="43" t="str">
        <f>IFERROR(IF($G381="","",_xlfn.XLOOKUP($N381,resources[Resource],resources[estPerUnit],""))*S381,"")</f>
        <v/>
      </c>
    </row>
    <row r="382" spans="20:24" x14ac:dyDescent="0.5">
      <c r="T382" s="43" t="str">
        <f>IFERROR(IF($G382="","",_xlfn.XLOOKUP($N382,resources[Resource],resources[estPerUnit],""))*$O382,"")</f>
        <v/>
      </c>
      <c r="U382" s="43" t="str">
        <f>IFERROR(IF($G382="","",_xlfn.XLOOKUP($N382,resources[Resource],resources[estPerUnit],""))*P382,"")</f>
        <v/>
      </c>
      <c r="V382" s="43" t="str">
        <f>IFERROR(IF($G382="","",_xlfn.XLOOKUP($N382,resources[Resource],resources[estPerUnit],""))*Q382,"")</f>
        <v/>
      </c>
      <c r="W382" s="43" t="str">
        <f>IFERROR(IF($G382="","",_xlfn.XLOOKUP($N382,resources[Resource],resources[estPerUnit],""))*R382,"")</f>
        <v/>
      </c>
      <c r="X382" s="43" t="str">
        <f>IFERROR(IF($G382="","",_xlfn.XLOOKUP($N382,resources[Resource],resources[estPerUnit],""))*S382,"")</f>
        <v/>
      </c>
    </row>
    <row r="383" spans="20:24" x14ac:dyDescent="0.5">
      <c r="T383" s="43" t="str">
        <f>IFERROR(IF($G383="","",_xlfn.XLOOKUP($N383,resources[Resource],resources[estPerUnit],""))*$O383,"")</f>
        <v/>
      </c>
      <c r="U383" s="43" t="str">
        <f>IFERROR(IF($G383="","",_xlfn.XLOOKUP($N383,resources[Resource],resources[estPerUnit],""))*P383,"")</f>
        <v/>
      </c>
      <c r="V383" s="43" t="str">
        <f>IFERROR(IF($G383="","",_xlfn.XLOOKUP($N383,resources[Resource],resources[estPerUnit],""))*Q383,"")</f>
        <v/>
      </c>
      <c r="W383" s="43" t="str">
        <f>IFERROR(IF($G383="","",_xlfn.XLOOKUP($N383,resources[Resource],resources[estPerUnit],""))*R383,"")</f>
        <v/>
      </c>
      <c r="X383" s="43" t="str">
        <f>IFERROR(IF($G383="","",_xlfn.XLOOKUP($N383,resources[Resource],resources[estPerUnit],""))*S383,"")</f>
        <v/>
      </c>
    </row>
    <row r="384" spans="20:24" x14ac:dyDescent="0.5">
      <c r="T384" s="43" t="str">
        <f>IFERROR(IF($G384="","",_xlfn.XLOOKUP($N384,resources[Resource],resources[estPerUnit],""))*$O384,"")</f>
        <v/>
      </c>
      <c r="U384" s="43" t="str">
        <f>IFERROR(IF($G384="","",_xlfn.XLOOKUP($N384,resources[Resource],resources[estPerUnit],""))*P384,"")</f>
        <v/>
      </c>
      <c r="V384" s="43" t="str">
        <f>IFERROR(IF($G384="","",_xlfn.XLOOKUP($N384,resources[Resource],resources[estPerUnit],""))*Q384,"")</f>
        <v/>
      </c>
      <c r="W384" s="43" t="str">
        <f>IFERROR(IF($G384="","",_xlfn.XLOOKUP($N384,resources[Resource],resources[estPerUnit],""))*R384,"")</f>
        <v/>
      </c>
      <c r="X384" s="43" t="str">
        <f>IFERROR(IF($G384="","",_xlfn.XLOOKUP($N384,resources[Resource],resources[estPerUnit],""))*S384,"")</f>
        <v/>
      </c>
    </row>
    <row r="385" spans="20:24" x14ac:dyDescent="0.5">
      <c r="T385" s="43" t="str">
        <f>IFERROR(IF($G385="","",_xlfn.XLOOKUP($N385,resources[Resource],resources[estPerUnit],""))*$O385,"")</f>
        <v/>
      </c>
      <c r="U385" s="43" t="str">
        <f>IFERROR(IF($G385="","",_xlfn.XLOOKUP($N385,resources[Resource],resources[estPerUnit],""))*P385,"")</f>
        <v/>
      </c>
      <c r="V385" s="43" t="str">
        <f>IFERROR(IF($G385="","",_xlfn.XLOOKUP($N385,resources[Resource],resources[estPerUnit],""))*Q385,"")</f>
        <v/>
      </c>
      <c r="W385" s="43" t="str">
        <f>IFERROR(IF($G385="","",_xlfn.XLOOKUP($N385,resources[Resource],resources[estPerUnit],""))*R385,"")</f>
        <v/>
      </c>
      <c r="X385" s="43" t="str">
        <f>IFERROR(IF($G385="","",_xlfn.XLOOKUP($N385,resources[Resource],resources[estPerUnit],""))*S385,"")</f>
        <v/>
      </c>
    </row>
    <row r="386" spans="20:24" x14ac:dyDescent="0.5">
      <c r="T386" s="43" t="str">
        <f>IFERROR(IF($G386="","",_xlfn.XLOOKUP($N386,resources[Resource],resources[estPerUnit],""))*$O386,"")</f>
        <v/>
      </c>
      <c r="U386" s="43" t="str">
        <f>IFERROR(IF($G386="","",_xlfn.XLOOKUP($N386,resources[Resource],resources[estPerUnit],""))*P386,"")</f>
        <v/>
      </c>
      <c r="V386" s="43" t="str">
        <f>IFERROR(IF($G386="","",_xlfn.XLOOKUP($N386,resources[Resource],resources[estPerUnit],""))*Q386,"")</f>
        <v/>
      </c>
      <c r="W386" s="43" t="str">
        <f>IFERROR(IF($G386="","",_xlfn.XLOOKUP($N386,resources[Resource],resources[estPerUnit],""))*R386,"")</f>
        <v/>
      </c>
      <c r="X386" s="43" t="str">
        <f>IFERROR(IF($G386="","",_xlfn.XLOOKUP($N386,resources[Resource],resources[estPerUnit],""))*S386,"")</f>
        <v/>
      </c>
    </row>
    <row r="387" spans="20:24" x14ac:dyDescent="0.5">
      <c r="T387" s="43" t="str">
        <f>IFERROR(IF($G387="","",_xlfn.XLOOKUP($N387,resources[Resource],resources[estPerUnit],""))*$O387,"")</f>
        <v/>
      </c>
      <c r="U387" s="43" t="str">
        <f>IFERROR(IF($G387="","",_xlfn.XLOOKUP($N387,resources[Resource],resources[estPerUnit],""))*P387,"")</f>
        <v/>
      </c>
      <c r="V387" s="43" t="str">
        <f>IFERROR(IF($G387="","",_xlfn.XLOOKUP($N387,resources[Resource],resources[estPerUnit],""))*Q387,"")</f>
        <v/>
      </c>
      <c r="W387" s="43" t="str">
        <f>IFERROR(IF($G387="","",_xlfn.XLOOKUP($N387,resources[Resource],resources[estPerUnit],""))*R387,"")</f>
        <v/>
      </c>
      <c r="X387" s="43" t="str">
        <f>IFERROR(IF($G387="","",_xlfn.XLOOKUP($N387,resources[Resource],resources[estPerUnit],""))*S387,"")</f>
        <v/>
      </c>
    </row>
    <row r="388" spans="20:24" x14ac:dyDescent="0.5">
      <c r="T388" s="43" t="str">
        <f>IFERROR(IF($G388="","",_xlfn.XLOOKUP($N388,resources[Resource],resources[estPerUnit],""))*$O388,"")</f>
        <v/>
      </c>
      <c r="U388" s="43" t="str">
        <f>IFERROR(IF($G388="","",_xlfn.XLOOKUP($N388,resources[Resource],resources[estPerUnit],""))*P388,"")</f>
        <v/>
      </c>
      <c r="V388" s="43" t="str">
        <f>IFERROR(IF($G388="","",_xlfn.XLOOKUP($N388,resources[Resource],resources[estPerUnit],""))*Q388,"")</f>
        <v/>
      </c>
      <c r="W388" s="43" t="str">
        <f>IFERROR(IF($G388="","",_xlfn.XLOOKUP($N388,resources[Resource],resources[estPerUnit],""))*R388,"")</f>
        <v/>
      </c>
      <c r="X388" s="43" t="str">
        <f>IFERROR(IF($G388="","",_xlfn.XLOOKUP($N388,resources[Resource],resources[estPerUnit],""))*S388,"")</f>
        <v/>
      </c>
    </row>
    <row r="389" spans="20:24" x14ac:dyDescent="0.5">
      <c r="T389" s="43" t="str">
        <f>IFERROR(IF($G389="","",_xlfn.XLOOKUP($N389,resources[Resource],resources[estPerUnit],""))*$O389,"")</f>
        <v/>
      </c>
      <c r="U389" s="43" t="str">
        <f>IFERROR(IF($G389="","",_xlfn.XLOOKUP($N389,resources[Resource],resources[estPerUnit],""))*P389,"")</f>
        <v/>
      </c>
      <c r="V389" s="43" t="str">
        <f>IFERROR(IF($G389="","",_xlfn.XLOOKUP($N389,resources[Resource],resources[estPerUnit],""))*Q389,"")</f>
        <v/>
      </c>
      <c r="W389" s="43" t="str">
        <f>IFERROR(IF($G389="","",_xlfn.XLOOKUP($N389,resources[Resource],resources[estPerUnit],""))*R389,"")</f>
        <v/>
      </c>
      <c r="X389" s="43" t="str">
        <f>IFERROR(IF($G389="","",_xlfn.XLOOKUP($N389,resources[Resource],resources[estPerUnit],""))*S389,"")</f>
        <v/>
      </c>
    </row>
    <row r="390" spans="20:24" x14ac:dyDescent="0.5">
      <c r="T390" s="43" t="str">
        <f>IFERROR(IF($G390="","",_xlfn.XLOOKUP($N390,resources[Resource],resources[estPerUnit],""))*$O390,"")</f>
        <v/>
      </c>
      <c r="U390" s="43" t="str">
        <f>IFERROR(IF($G390="","",_xlfn.XLOOKUP($N390,resources[Resource],resources[estPerUnit],""))*P390,"")</f>
        <v/>
      </c>
      <c r="V390" s="43" t="str">
        <f>IFERROR(IF($G390="","",_xlfn.XLOOKUP($N390,resources[Resource],resources[estPerUnit],""))*Q390,"")</f>
        <v/>
      </c>
      <c r="W390" s="43" t="str">
        <f>IFERROR(IF($G390="","",_xlfn.XLOOKUP($N390,resources[Resource],resources[estPerUnit],""))*R390,"")</f>
        <v/>
      </c>
      <c r="X390" s="43" t="str">
        <f>IFERROR(IF($G390="","",_xlfn.XLOOKUP($N390,resources[Resource],resources[estPerUnit],""))*S390,"")</f>
        <v/>
      </c>
    </row>
    <row r="391" spans="20:24" x14ac:dyDescent="0.5">
      <c r="T391" s="43" t="str">
        <f>IFERROR(IF($G391="","",_xlfn.XLOOKUP($N391,resources[Resource],resources[estPerUnit],""))*$O391,"")</f>
        <v/>
      </c>
      <c r="U391" s="43" t="str">
        <f>IFERROR(IF($G391="","",_xlfn.XLOOKUP($N391,resources[Resource],resources[estPerUnit],""))*P391,"")</f>
        <v/>
      </c>
      <c r="V391" s="43" t="str">
        <f>IFERROR(IF($G391="","",_xlfn.XLOOKUP($N391,resources[Resource],resources[estPerUnit],""))*Q391,"")</f>
        <v/>
      </c>
      <c r="W391" s="43" t="str">
        <f>IFERROR(IF($G391="","",_xlfn.XLOOKUP($N391,resources[Resource],resources[estPerUnit],""))*R391,"")</f>
        <v/>
      </c>
      <c r="X391" s="43" t="str">
        <f>IFERROR(IF($G391="","",_xlfn.XLOOKUP($N391,resources[Resource],resources[estPerUnit],""))*S391,"")</f>
        <v/>
      </c>
    </row>
    <row r="392" spans="20:24" x14ac:dyDescent="0.5">
      <c r="T392" s="43" t="str">
        <f>IFERROR(IF($G392="","",_xlfn.XLOOKUP($N392,resources[Resource],resources[estPerUnit],""))*$O392,"")</f>
        <v/>
      </c>
      <c r="U392" s="43" t="str">
        <f>IFERROR(IF($G392="","",_xlfn.XLOOKUP($N392,resources[Resource],resources[estPerUnit],""))*P392,"")</f>
        <v/>
      </c>
      <c r="V392" s="43" t="str">
        <f>IFERROR(IF($G392="","",_xlfn.XLOOKUP($N392,resources[Resource],resources[estPerUnit],""))*Q392,"")</f>
        <v/>
      </c>
      <c r="W392" s="43" t="str">
        <f>IFERROR(IF($G392="","",_xlfn.XLOOKUP($N392,resources[Resource],resources[estPerUnit],""))*R392,"")</f>
        <v/>
      </c>
      <c r="X392" s="43" t="str">
        <f>IFERROR(IF($G392="","",_xlfn.XLOOKUP($N392,resources[Resource],resources[estPerUnit],""))*S392,"")</f>
        <v/>
      </c>
    </row>
    <row r="393" spans="20:24" x14ac:dyDescent="0.5">
      <c r="T393" s="43" t="str">
        <f>IFERROR(IF($G393="","",_xlfn.XLOOKUP($N393,resources[Resource],resources[estPerUnit],""))*$O393,"")</f>
        <v/>
      </c>
      <c r="U393" s="43" t="str">
        <f>IFERROR(IF($G393="","",_xlfn.XLOOKUP($N393,resources[Resource],resources[estPerUnit],""))*P393,"")</f>
        <v/>
      </c>
      <c r="V393" s="43" t="str">
        <f>IFERROR(IF($G393="","",_xlfn.XLOOKUP($N393,resources[Resource],resources[estPerUnit],""))*Q393,"")</f>
        <v/>
      </c>
      <c r="W393" s="43" t="str">
        <f>IFERROR(IF($G393="","",_xlfn.XLOOKUP($N393,resources[Resource],resources[estPerUnit],""))*R393,"")</f>
        <v/>
      </c>
      <c r="X393" s="43" t="str">
        <f>IFERROR(IF($G393="","",_xlfn.XLOOKUP($N393,resources[Resource],resources[estPerUnit],""))*S393,"")</f>
        <v/>
      </c>
    </row>
    <row r="394" spans="20:24" x14ac:dyDescent="0.5">
      <c r="T394" s="43" t="str">
        <f>IFERROR(IF($G394="","",_xlfn.XLOOKUP($N394,resources[Resource],resources[estPerUnit],""))*$O394,"")</f>
        <v/>
      </c>
      <c r="U394" s="43" t="str">
        <f>IFERROR(IF($G394="","",_xlfn.XLOOKUP($N394,resources[Resource],resources[estPerUnit],""))*P394,"")</f>
        <v/>
      </c>
      <c r="V394" s="43" t="str">
        <f>IFERROR(IF($G394="","",_xlfn.XLOOKUP($N394,resources[Resource],resources[estPerUnit],""))*Q394,"")</f>
        <v/>
      </c>
      <c r="W394" s="43" t="str">
        <f>IFERROR(IF($G394="","",_xlfn.XLOOKUP($N394,resources[Resource],resources[estPerUnit],""))*R394,"")</f>
        <v/>
      </c>
      <c r="X394" s="43" t="str">
        <f>IFERROR(IF($G394="","",_xlfn.XLOOKUP($N394,resources[Resource],resources[estPerUnit],""))*S394,"")</f>
        <v/>
      </c>
    </row>
    <row r="395" spans="20:24" x14ac:dyDescent="0.5">
      <c r="T395" s="43" t="str">
        <f>IFERROR(IF($G395="","",_xlfn.XLOOKUP($N395,resources[Resource],resources[estPerUnit],""))*$O395,"")</f>
        <v/>
      </c>
      <c r="U395" s="43" t="str">
        <f>IFERROR(IF($G395="","",_xlfn.XLOOKUP($N395,resources[Resource],resources[estPerUnit],""))*P395,"")</f>
        <v/>
      </c>
      <c r="V395" s="43" t="str">
        <f>IFERROR(IF($G395="","",_xlfn.XLOOKUP($N395,resources[Resource],resources[estPerUnit],""))*Q395,"")</f>
        <v/>
      </c>
      <c r="W395" s="43" t="str">
        <f>IFERROR(IF($G395="","",_xlfn.XLOOKUP($N395,resources[Resource],resources[estPerUnit],""))*R395,"")</f>
        <v/>
      </c>
      <c r="X395" s="43" t="str">
        <f>IFERROR(IF($G395="","",_xlfn.XLOOKUP($N395,resources[Resource],resources[estPerUnit],""))*S395,"")</f>
        <v/>
      </c>
    </row>
    <row r="396" spans="20:24" x14ac:dyDescent="0.5">
      <c r="T396" s="43" t="str">
        <f>IFERROR(IF($G396="","",_xlfn.XLOOKUP($N396,resources[Resource],resources[estPerUnit],""))*$O396,"")</f>
        <v/>
      </c>
      <c r="U396" s="43" t="str">
        <f>IFERROR(IF($G396="","",_xlfn.XLOOKUP($N396,resources[Resource],resources[estPerUnit],""))*P396,"")</f>
        <v/>
      </c>
      <c r="V396" s="43" t="str">
        <f>IFERROR(IF($G396="","",_xlfn.XLOOKUP($N396,resources[Resource],resources[estPerUnit],""))*Q396,"")</f>
        <v/>
      </c>
      <c r="W396" s="43" t="str">
        <f>IFERROR(IF($G396="","",_xlfn.XLOOKUP($N396,resources[Resource],resources[estPerUnit],""))*R396,"")</f>
        <v/>
      </c>
      <c r="X396" s="43" t="str">
        <f>IFERROR(IF($G396="","",_xlfn.XLOOKUP($N396,resources[Resource],resources[estPerUnit],""))*S396,"")</f>
        <v/>
      </c>
    </row>
    <row r="397" spans="20:24" x14ac:dyDescent="0.5">
      <c r="T397" s="43" t="str">
        <f>IFERROR(IF($G397="","",_xlfn.XLOOKUP($N397,resources[Resource],resources[estPerUnit],""))*$O397,"")</f>
        <v/>
      </c>
      <c r="U397" s="43" t="str">
        <f>IFERROR(IF($G397="","",_xlfn.XLOOKUP($N397,resources[Resource],resources[estPerUnit],""))*P397,"")</f>
        <v/>
      </c>
      <c r="V397" s="43" t="str">
        <f>IFERROR(IF($G397="","",_xlfn.XLOOKUP($N397,resources[Resource],resources[estPerUnit],""))*Q397,"")</f>
        <v/>
      </c>
      <c r="W397" s="43" t="str">
        <f>IFERROR(IF($G397="","",_xlfn.XLOOKUP($N397,resources[Resource],resources[estPerUnit],""))*R397,"")</f>
        <v/>
      </c>
      <c r="X397" s="43" t="str">
        <f>IFERROR(IF($G397="","",_xlfn.XLOOKUP($N397,resources[Resource],resources[estPerUnit],""))*S397,"")</f>
        <v/>
      </c>
    </row>
    <row r="398" spans="20:24" x14ac:dyDescent="0.5">
      <c r="T398" s="43" t="str">
        <f>IFERROR(IF($G398="","",_xlfn.XLOOKUP($N398,resources[Resource],resources[estPerUnit],""))*$O398,"")</f>
        <v/>
      </c>
      <c r="U398" s="43" t="str">
        <f>IFERROR(IF($G398="","",_xlfn.XLOOKUP($N398,resources[Resource],resources[estPerUnit],""))*P398,"")</f>
        <v/>
      </c>
      <c r="V398" s="43" t="str">
        <f>IFERROR(IF($G398="","",_xlfn.XLOOKUP($N398,resources[Resource],resources[estPerUnit],""))*Q398,"")</f>
        <v/>
      </c>
      <c r="W398" s="43" t="str">
        <f>IFERROR(IF($G398="","",_xlfn.XLOOKUP($N398,resources[Resource],resources[estPerUnit],""))*R398,"")</f>
        <v/>
      </c>
      <c r="X398" s="43" t="str">
        <f>IFERROR(IF($G398="","",_xlfn.XLOOKUP($N398,resources[Resource],resources[estPerUnit],""))*S398,"")</f>
        <v/>
      </c>
    </row>
    <row r="399" spans="20:24" x14ac:dyDescent="0.5">
      <c r="T399" s="43" t="str">
        <f>IFERROR(IF($G399="","",_xlfn.XLOOKUP($N399,resources[Resource],resources[estPerUnit],""))*$O399,"")</f>
        <v/>
      </c>
      <c r="U399" s="43" t="str">
        <f>IFERROR(IF($G399="","",_xlfn.XLOOKUP($N399,resources[Resource],resources[estPerUnit],""))*P399,"")</f>
        <v/>
      </c>
      <c r="V399" s="43" t="str">
        <f>IFERROR(IF($G399="","",_xlfn.XLOOKUP($N399,resources[Resource],resources[estPerUnit],""))*Q399,"")</f>
        <v/>
      </c>
      <c r="W399" s="43" t="str">
        <f>IFERROR(IF($G399="","",_xlfn.XLOOKUP($N399,resources[Resource],resources[estPerUnit],""))*R399,"")</f>
        <v/>
      </c>
      <c r="X399" s="43" t="str">
        <f>IFERROR(IF($G399="","",_xlfn.XLOOKUP($N399,resources[Resource],resources[estPerUnit],""))*S399,"")</f>
        <v/>
      </c>
    </row>
    <row r="400" spans="20:24" x14ac:dyDescent="0.5">
      <c r="T400" s="43" t="str">
        <f>IFERROR(IF($G400="","",_xlfn.XLOOKUP($N400,resources[Resource],resources[estPerUnit],""))*$O400,"")</f>
        <v/>
      </c>
      <c r="U400" s="43" t="str">
        <f>IFERROR(IF($G400="","",_xlfn.XLOOKUP($N400,resources[Resource],resources[estPerUnit],""))*P400,"")</f>
        <v/>
      </c>
      <c r="V400" s="43" t="str">
        <f>IFERROR(IF($G400="","",_xlfn.XLOOKUP($N400,resources[Resource],resources[estPerUnit],""))*Q400,"")</f>
        <v/>
      </c>
      <c r="W400" s="43" t="str">
        <f>IFERROR(IF($G400="","",_xlfn.XLOOKUP($N400,resources[Resource],resources[estPerUnit],""))*R400,"")</f>
        <v/>
      </c>
      <c r="X400" s="43" t="str">
        <f>IFERROR(IF($G400="","",_xlfn.XLOOKUP($N400,resources[Resource],resources[estPerUnit],""))*S400,"")</f>
        <v/>
      </c>
    </row>
    <row r="401" spans="20:24" x14ac:dyDescent="0.5">
      <c r="T401" s="43" t="str">
        <f>IFERROR(IF($G401="","",_xlfn.XLOOKUP($N401,resources[Resource],resources[estPerUnit],""))*$O401,"")</f>
        <v/>
      </c>
      <c r="U401" s="43" t="str">
        <f>IFERROR(IF($G401="","",_xlfn.XLOOKUP($N401,resources[Resource],resources[estPerUnit],""))*P401,"")</f>
        <v/>
      </c>
      <c r="V401" s="43" t="str">
        <f>IFERROR(IF($G401="","",_xlfn.XLOOKUP($N401,resources[Resource],resources[estPerUnit],""))*Q401,"")</f>
        <v/>
      </c>
      <c r="W401" s="43" t="str">
        <f>IFERROR(IF($G401="","",_xlfn.XLOOKUP($N401,resources[Resource],resources[estPerUnit],""))*R401,"")</f>
        <v/>
      </c>
      <c r="X401" s="43" t="str">
        <f>IFERROR(IF($G401="","",_xlfn.XLOOKUP($N401,resources[Resource],resources[estPerUnit],""))*S401,"")</f>
        <v/>
      </c>
    </row>
    <row r="402" spans="20:24" x14ac:dyDescent="0.5">
      <c r="T402" s="43" t="str">
        <f>IFERROR(IF($G402="","",_xlfn.XLOOKUP($N402,resources[Resource],resources[estPerUnit],""))*$O402,"")</f>
        <v/>
      </c>
      <c r="U402" s="43" t="str">
        <f>IFERROR(IF($G402="","",_xlfn.XLOOKUP($N402,resources[Resource],resources[estPerUnit],""))*P402,"")</f>
        <v/>
      </c>
      <c r="V402" s="43" t="str">
        <f>IFERROR(IF($G402="","",_xlfn.XLOOKUP($N402,resources[Resource],resources[estPerUnit],""))*Q402,"")</f>
        <v/>
      </c>
      <c r="W402" s="43" t="str">
        <f>IFERROR(IF($G402="","",_xlfn.XLOOKUP($N402,resources[Resource],resources[estPerUnit],""))*R402,"")</f>
        <v/>
      </c>
      <c r="X402" s="43" t="str">
        <f>IFERROR(IF($G402="","",_xlfn.XLOOKUP($N402,resources[Resource],resources[estPerUnit],""))*S402,"")</f>
        <v/>
      </c>
    </row>
    <row r="403" spans="20:24" x14ac:dyDescent="0.5">
      <c r="T403" s="43" t="str">
        <f>IFERROR(IF($G403="","",_xlfn.XLOOKUP($N403,resources[Resource],resources[estPerUnit],""))*$O403,"")</f>
        <v/>
      </c>
      <c r="U403" s="43" t="str">
        <f>IFERROR(IF($G403="","",_xlfn.XLOOKUP($N403,resources[Resource],resources[estPerUnit],""))*P403,"")</f>
        <v/>
      </c>
      <c r="V403" s="43" t="str">
        <f>IFERROR(IF($G403="","",_xlfn.XLOOKUP($N403,resources[Resource],resources[estPerUnit],""))*Q403,"")</f>
        <v/>
      </c>
      <c r="W403" s="43" t="str">
        <f>IFERROR(IF($G403="","",_xlfn.XLOOKUP($N403,resources[Resource],resources[estPerUnit],""))*R403,"")</f>
        <v/>
      </c>
      <c r="X403" s="43" t="str">
        <f>IFERROR(IF($G403="","",_xlfn.XLOOKUP($N403,resources[Resource],resources[estPerUnit],""))*S403,"")</f>
        <v/>
      </c>
    </row>
    <row r="404" spans="20:24" x14ac:dyDescent="0.5">
      <c r="T404" s="43" t="str">
        <f>IFERROR(IF($G404="","",_xlfn.XLOOKUP($N404,resources[Resource],resources[estPerUnit],""))*$O404,"")</f>
        <v/>
      </c>
      <c r="U404" s="43" t="str">
        <f>IFERROR(IF($G404="","",_xlfn.XLOOKUP($N404,resources[Resource],resources[estPerUnit],""))*P404,"")</f>
        <v/>
      </c>
      <c r="V404" s="43" t="str">
        <f>IFERROR(IF($G404="","",_xlfn.XLOOKUP($N404,resources[Resource],resources[estPerUnit],""))*Q404,"")</f>
        <v/>
      </c>
      <c r="W404" s="43" t="str">
        <f>IFERROR(IF($G404="","",_xlfn.XLOOKUP($N404,resources[Resource],resources[estPerUnit],""))*R404,"")</f>
        <v/>
      </c>
      <c r="X404" s="43" t="str">
        <f>IFERROR(IF($G404="","",_xlfn.XLOOKUP($N404,resources[Resource],resources[estPerUnit],""))*S404,"")</f>
        <v/>
      </c>
    </row>
    <row r="405" spans="20:24" x14ac:dyDescent="0.5">
      <c r="T405" s="43" t="str">
        <f>IFERROR(IF($G405="","",_xlfn.XLOOKUP($N405,resources[Resource],resources[estPerUnit],""))*$O405,"")</f>
        <v/>
      </c>
      <c r="U405" s="43" t="str">
        <f>IFERROR(IF($G405="","",_xlfn.XLOOKUP($N405,resources[Resource],resources[estPerUnit],""))*P405,"")</f>
        <v/>
      </c>
      <c r="V405" s="43" t="str">
        <f>IFERROR(IF($G405="","",_xlfn.XLOOKUP($N405,resources[Resource],resources[estPerUnit],""))*Q405,"")</f>
        <v/>
      </c>
      <c r="W405" s="43" t="str">
        <f>IFERROR(IF($G405="","",_xlfn.XLOOKUP($N405,resources[Resource],resources[estPerUnit],""))*R405,"")</f>
        <v/>
      </c>
      <c r="X405" s="43" t="str">
        <f>IFERROR(IF($G405="","",_xlfn.XLOOKUP($N405,resources[Resource],resources[estPerUnit],""))*S405,"")</f>
        <v/>
      </c>
    </row>
    <row r="406" spans="20:24" x14ac:dyDescent="0.5">
      <c r="T406" s="43" t="str">
        <f>IFERROR(IF($G406="","",_xlfn.XLOOKUP($N406,resources[Resource],resources[estPerUnit],""))*$O406,"")</f>
        <v/>
      </c>
      <c r="U406" s="43" t="str">
        <f>IFERROR(IF($G406="","",_xlfn.XLOOKUP($N406,resources[Resource],resources[estPerUnit],""))*P406,"")</f>
        <v/>
      </c>
      <c r="V406" s="43" t="str">
        <f>IFERROR(IF($G406="","",_xlfn.XLOOKUP($N406,resources[Resource],resources[estPerUnit],""))*Q406,"")</f>
        <v/>
      </c>
      <c r="W406" s="43" t="str">
        <f>IFERROR(IF($G406="","",_xlfn.XLOOKUP($N406,resources[Resource],resources[estPerUnit],""))*R406,"")</f>
        <v/>
      </c>
      <c r="X406" s="43" t="str">
        <f>IFERROR(IF($G406="","",_xlfn.XLOOKUP($N406,resources[Resource],resources[estPerUnit],""))*S406,"")</f>
        <v/>
      </c>
    </row>
    <row r="407" spans="20:24" x14ac:dyDescent="0.5">
      <c r="T407" s="43" t="str">
        <f>IFERROR(IF($G407="","",_xlfn.XLOOKUP($N407,resources[Resource],resources[estPerUnit],""))*$O407,"")</f>
        <v/>
      </c>
      <c r="U407" s="43" t="str">
        <f>IFERROR(IF($G407="","",_xlfn.XLOOKUP($N407,resources[Resource],resources[estPerUnit],""))*P407,"")</f>
        <v/>
      </c>
      <c r="V407" s="43" t="str">
        <f>IFERROR(IF($G407="","",_xlfn.XLOOKUP($N407,resources[Resource],resources[estPerUnit],""))*Q407,"")</f>
        <v/>
      </c>
      <c r="W407" s="43" t="str">
        <f>IFERROR(IF($G407="","",_xlfn.XLOOKUP($N407,resources[Resource],resources[estPerUnit],""))*R407,"")</f>
        <v/>
      </c>
      <c r="X407" s="43" t="str">
        <f>IFERROR(IF($G407="","",_xlfn.XLOOKUP($N407,resources[Resource],resources[estPerUnit],""))*S407,"")</f>
        <v/>
      </c>
    </row>
    <row r="408" spans="20:24" x14ac:dyDescent="0.5">
      <c r="T408" s="43" t="str">
        <f>IFERROR(IF($G408="","",_xlfn.XLOOKUP($N408,resources[Resource],resources[estPerUnit],""))*$O408,"")</f>
        <v/>
      </c>
      <c r="U408" s="43" t="str">
        <f>IFERROR(IF($G408="","",_xlfn.XLOOKUP($N408,resources[Resource],resources[estPerUnit],""))*P408,"")</f>
        <v/>
      </c>
      <c r="V408" s="43" t="str">
        <f>IFERROR(IF($G408="","",_xlfn.XLOOKUP($N408,resources[Resource],resources[estPerUnit],""))*Q408,"")</f>
        <v/>
      </c>
      <c r="W408" s="43" t="str">
        <f>IFERROR(IF($G408="","",_xlfn.XLOOKUP($N408,resources[Resource],resources[estPerUnit],""))*R408,"")</f>
        <v/>
      </c>
      <c r="X408" s="43" t="str">
        <f>IFERROR(IF($G408="","",_xlfn.XLOOKUP($N408,resources[Resource],resources[estPerUnit],""))*S408,"")</f>
        <v/>
      </c>
    </row>
    <row r="409" spans="20:24" x14ac:dyDescent="0.5">
      <c r="T409" s="43" t="str">
        <f>IFERROR(IF($G409="","",_xlfn.XLOOKUP($N409,resources[Resource],resources[estPerUnit],""))*$O409,"")</f>
        <v/>
      </c>
      <c r="U409" s="43" t="str">
        <f>IFERROR(IF($G409="","",_xlfn.XLOOKUP($N409,resources[Resource],resources[estPerUnit],""))*P409,"")</f>
        <v/>
      </c>
      <c r="V409" s="43" t="str">
        <f>IFERROR(IF($G409="","",_xlfn.XLOOKUP($N409,resources[Resource],resources[estPerUnit],""))*Q409,"")</f>
        <v/>
      </c>
      <c r="W409" s="43" t="str">
        <f>IFERROR(IF($G409="","",_xlfn.XLOOKUP($N409,resources[Resource],resources[estPerUnit],""))*R409,"")</f>
        <v/>
      </c>
      <c r="X409" s="43" t="str">
        <f>IFERROR(IF($G409="","",_xlfn.XLOOKUP($N409,resources[Resource],resources[estPerUnit],""))*S409,"")</f>
        <v/>
      </c>
    </row>
    <row r="410" spans="20:24" x14ac:dyDescent="0.5">
      <c r="T410" s="43" t="str">
        <f>IFERROR(IF($G410="","",_xlfn.XLOOKUP($N410,resources[Resource],resources[estPerUnit],""))*$O410,"")</f>
        <v/>
      </c>
      <c r="U410" s="43" t="str">
        <f>IFERROR(IF($G410="","",_xlfn.XLOOKUP($N410,resources[Resource],resources[estPerUnit],""))*P410,"")</f>
        <v/>
      </c>
      <c r="V410" s="43" t="str">
        <f>IFERROR(IF($G410="","",_xlfn.XLOOKUP($N410,resources[Resource],resources[estPerUnit],""))*Q410,"")</f>
        <v/>
      </c>
      <c r="W410" s="43" t="str">
        <f>IFERROR(IF($G410="","",_xlfn.XLOOKUP($N410,resources[Resource],resources[estPerUnit],""))*R410,"")</f>
        <v/>
      </c>
      <c r="X410" s="43" t="str">
        <f>IFERROR(IF($G410="","",_xlfn.XLOOKUP($N410,resources[Resource],resources[estPerUnit],""))*S410,"")</f>
        <v/>
      </c>
    </row>
    <row r="411" spans="20:24" x14ac:dyDescent="0.5">
      <c r="T411" s="43" t="str">
        <f>IFERROR(IF($G411="","",_xlfn.XLOOKUP($N411,resources[Resource],resources[estPerUnit],""))*$O411,"")</f>
        <v/>
      </c>
      <c r="U411" s="43" t="str">
        <f>IFERROR(IF($G411="","",_xlfn.XLOOKUP($N411,resources[Resource],resources[estPerUnit],""))*P411,"")</f>
        <v/>
      </c>
      <c r="V411" s="43" t="str">
        <f>IFERROR(IF($G411="","",_xlfn.XLOOKUP($N411,resources[Resource],resources[estPerUnit],""))*Q411,"")</f>
        <v/>
      </c>
      <c r="W411" s="43" t="str">
        <f>IFERROR(IF($G411="","",_xlfn.XLOOKUP($N411,resources[Resource],resources[estPerUnit],""))*R411,"")</f>
        <v/>
      </c>
      <c r="X411" s="43" t="str">
        <f>IFERROR(IF($G411="","",_xlfn.XLOOKUP($N411,resources[Resource],resources[estPerUnit],""))*S411,"")</f>
        <v/>
      </c>
    </row>
    <row r="412" spans="20:24" x14ac:dyDescent="0.5">
      <c r="T412" s="43" t="str">
        <f>IFERROR(IF($G412="","",_xlfn.XLOOKUP($N412,resources[Resource],resources[estPerUnit],""))*$O412,"")</f>
        <v/>
      </c>
      <c r="U412" s="43" t="str">
        <f>IFERROR(IF($G412="","",_xlfn.XLOOKUP($N412,resources[Resource],resources[estPerUnit],""))*P412,"")</f>
        <v/>
      </c>
      <c r="V412" s="43" t="str">
        <f>IFERROR(IF($G412="","",_xlfn.XLOOKUP($N412,resources[Resource],resources[estPerUnit],""))*Q412,"")</f>
        <v/>
      </c>
      <c r="W412" s="43" t="str">
        <f>IFERROR(IF($G412="","",_xlfn.XLOOKUP($N412,resources[Resource],resources[estPerUnit],""))*R412,"")</f>
        <v/>
      </c>
      <c r="X412" s="43" t="str">
        <f>IFERROR(IF($G412="","",_xlfn.XLOOKUP($N412,resources[Resource],resources[estPerUnit],""))*S412,"")</f>
        <v/>
      </c>
    </row>
    <row r="413" spans="20:24" x14ac:dyDescent="0.5">
      <c r="T413" s="43" t="str">
        <f>IFERROR(IF($G413="","",_xlfn.XLOOKUP($N413,resources[Resource],resources[estPerUnit],""))*$O413,"")</f>
        <v/>
      </c>
      <c r="U413" s="43" t="str">
        <f>IFERROR(IF($G413="","",_xlfn.XLOOKUP($N413,resources[Resource],resources[estPerUnit],""))*P413,"")</f>
        <v/>
      </c>
      <c r="V413" s="43" t="str">
        <f>IFERROR(IF($G413="","",_xlfn.XLOOKUP($N413,resources[Resource],resources[estPerUnit],""))*Q413,"")</f>
        <v/>
      </c>
      <c r="W413" s="43" t="str">
        <f>IFERROR(IF($G413="","",_xlfn.XLOOKUP($N413,resources[Resource],resources[estPerUnit],""))*R413,"")</f>
        <v/>
      </c>
      <c r="X413" s="43" t="str">
        <f>IFERROR(IF($G413="","",_xlfn.XLOOKUP($N413,resources[Resource],resources[estPerUnit],""))*S413,"")</f>
        <v/>
      </c>
    </row>
    <row r="414" spans="20:24" x14ac:dyDescent="0.5">
      <c r="T414" s="43" t="str">
        <f>IFERROR(IF($G414="","",_xlfn.XLOOKUP($N414,resources[Resource],resources[estPerUnit],""))*$O414,"")</f>
        <v/>
      </c>
      <c r="U414" s="43" t="str">
        <f>IFERROR(IF($G414="","",_xlfn.XLOOKUP($N414,resources[Resource],resources[estPerUnit],""))*P414,"")</f>
        <v/>
      </c>
      <c r="V414" s="43" t="str">
        <f>IFERROR(IF($G414="","",_xlfn.XLOOKUP($N414,resources[Resource],resources[estPerUnit],""))*Q414,"")</f>
        <v/>
      </c>
      <c r="W414" s="43" t="str">
        <f>IFERROR(IF($G414="","",_xlfn.XLOOKUP($N414,resources[Resource],resources[estPerUnit],""))*R414,"")</f>
        <v/>
      </c>
      <c r="X414" s="43" t="str">
        <f>IFERROR(IF($G414="","",_xlfn.XLOOKUP($N414,resources[Resource],resources[estPerUnit],""))*S414,"")</f>
        <v/>
      </c>
    </row>
    <row r="415" spans="20:24" x14ac:dyDescent="0.5">
      <c r="T415" s="43" t="str">
        <f>IFERROR(IF($G415="","",_xlfn.XLOOKUP($N415,resources[Resource],resources[estPerUnit],""))*$O415,"")</f>
        <v/>
      </c>
      <c r="U415" s="43" t="str">
        <f>IFERROR(IF($G415="","",_xlfn.XLOOKUP($N415,resources[Resource],resources[estPerUnit],""))*P415,"")</f>
        <v/>
      </c>
      <c r="V415" s="43" t="str">
        <f>IFERROR(IF($G415="","",_xlfn.XLOOKUP($N415,resources[Resource],resources[estPerUnit],""))*Q415,"")</f>
        <v/>
      </c>
      <c r="W415" s="43" t="str">
        <f>IFERROR(IF($G415="","",_xlfn.XLOOKUP($N415,resources[Resource],resources[estPerUnit],""))*R415,"")</f>
        <v/>
      </c>
      <c r="X415" s="43" t="str">
        <f>IFERROR(IF($G415="","",_xlfn.XLOOKUP($N415,resources[Resource],resources[estPerUnit],""))*S415,"")</f>
        <v/>
      </c>
    </row>
    <row r="416" spans="20:24" x14ac:dyDescent="0.5">
      <c r="T416" s="43" t="str">
        <f>IFERROR(IF($G416="","",_xlfn.XLOOKUP($N416,resources[Resource],resources[estPerUnit],""))*$O416,"")</f>
        <v/>
      </c>
      <c r="U416" s="43" t="str">
        <f>IFERROR(IF($G416="","",_xlfn.XLOOKUP($N416,resources[Resource],resources[estPerUnit],""))*P416,"")</f>
        <v/>
      </c>
      <c r="V416" s="43" t="str">
        <f>IFERROR(IF($G416="","",_xlfn.XLOOKUP($N416,resources[Resource],resources[estPerUnit],""))*Q416,"")</f>
        <v/>
      </c>
      <c r="W416" s="43" t="str">
        <f>IFERROR(IF($G416="","",_xlfn.XLOOKUP($N416,resources[Resource],resources[estPerUnit],""))*R416,"")</f>
        <v/>
      </c>
      <c r="X416" s="43" t="str">
        <f>IFERROR(IF($G416="","",_xlfn.XLOOKUP($N416,resources[Resource],resources[estPerUnit],""))*S416,"")</f>
        <v/>
      </c>
    </row>
    <row r="417" spans="20:24" x14ac:dyDescent="0.5">
      <c r="T417" s="43" t="str">
        <f>IFERROR(IF($G417="","",_xlfn.XLOOKUP($N417,resources[Resource],resources[estPerUnit],""))*$O417,"")</f>
        <v/>
      </c>
      <c r="U417" s="43" t="str">
        <f>IFERROR(IF($G417="","",_xlfn.XLOOKUP($N417,resources[Resource],resources[estPerUnit],""))*P417,"")</f>
        <v/>
      </c>
      <c r="V417" s="43" t="str">
        <f>IFERROR(IF($G417="","",_xlfn.XLOOKUP($N417,resources[Resource],resources[estPerUnit],""))*Q417,"")</f>
        <v/>
      </c>
      <c r="W417" s="43" t="str">
        <f>IFERROR(IF($G417="","",_xlfn.XLOOKUP($N417,resources[Resource],resources[estPerUnit],""))*R417,"")</f>
        <v/>
      </c>
      <c r="X417" s="43" t="str">
        <f>IFERROR(IF($G417="","",_xlfn.XLOOKUP($N417,resources[Resource],resources[estPerUnit],""))*S417,"")</f>
        <v/>
      </c>
    </row>
    <row r="418" spans="20:24" x14ac:dyDescent="0.5">
      <c r="T418" s="43" t="str">
        <f>IFERROR(IF($G418="","",_xlfn.XLOOKUP($N418,resources[Resource],resources[estPerUnit],""))*$O418,"")</f>
        <v/>
      </c>
      <c r="U418" s="43" t="str">
        <f>IFERROR(IF($G418="","",_xlfn.XLOOKUP($N418,resources[Resource],resources[estPerUnit],""))*P418,"")</f>
        <v/>
      </c>
      <c r="V418" s="43" t="str">
        <f>IFERROR(IF($G418="","",_xlfn.XLOOKUP($N418,resources[Resource],resources[estPerUnit],""))*Q418,"")</f>
        <v/>
      </c>
      <c r="W418" s="43" t="str">
        <f>IFERROR(IF($G418="","",_xlfn.XLOOKUP($N418,resources[Resource],resources[estPerUnit],""))*R418,"")</f>
        <v/>
      </c>
      <c r="X418" s="43" t="str">
        <f>IFERROR(IF($G418="","",_xlfn.XLOOKUP($N418,resources[Resource],resources[estPerUnit],""))*S418,"")</f>
        <v/>
      </c>
    </row>
    <row r="419" spans="20:24" x14ac:dyDescent="0.5">
      <c r="T419" s="43" t="str">
        <f>IFERROR(IF($G419="","",_xlfn.XLOOKUP($N419,resources[Resource],resources[estPerUnit],""))*$O419,"")</f>
        <v/>
      </c>
      <c r="U419" s="43" t="str">
        <f>IFERROR(IF($G419="","",_xlfn.XLOOKUP($N419,resources[Resource],resources[estPerUnit],""))*P419,"")</f>
        <v/>
      </c>
      <c r="V419" s="43" t="str">
        <f>IFERROR(IF($G419="","",_xlfn.XLOOKUP($N419,resources[Resource],resources[estPerUnit],""))*Q419,"")</f>
        <v/>
      </c>
      <c r="W419" s="43" t="str">
        <f>IFERROR(IF($G419="","",_xlfn.XLOOKUP($N419,resources[Resource],resources[estPerUnit],""))*R419,"")</f>
        <v/>
      </c>
      <c r="X419" s="43" t="str">
        <f>IFERROR(IF($G419="","",_xlfn.XLOOKUP($N419,resources[Resource],resources[estPerUnit],""))*S419,"")</f>
        <v/>
      </c>
    </row>
    <row r="420" spans="20:24" x14ac:dyDescent="0.5">
      <c r="T420" s="43" t="str">
        <f>IFERROR(IF($G420="","",_xlfn.XLOOKUP($N420,resources[Resource],resources[estPerUnit],""))*$O420,"")</f>
        <v/>
      </c>
      <c r="U420" s="43" t="str">
        <f>IFERROR(IF($G420="","",_xlfn.XLOOKUP($N420,resources[Resource],resources[estPerUnit],""))*P420,"")</f>
        <v/>
      </c>
      <c r="V420" s="43" t="str">
        <f>IFERROR(IF($G420="","",_xlfn.XLOOKUP($N420,resources[Resource],resources[estPerUnit],""))*Q420,"")</f>
        <v/>
      </c>
      <c r="W420" s="43" t="str">
        <f>IFERROR(IF($G420="","",_xlfn.XLOOKUP($N420,resources[Resource],resources[estPerUnit],""))*R420,"")</f>
        <v/>
      </c>
      <c r="X420" s="43" t="str">
        <f>IFERROR(IF($G420="","",_xlfn.XLOOKUP($N420,resources[Resource],resources[estPerUnit],""))*S420,"")</f>
        <v/>
      </c>
    </row>
    <row r="421" spans="20:24" x14ac:dyDescent="0.5">
      <c r="T421" s="43" t="str">
        <f>IFERROR(IF($G421="","",_xlfn.XLOOKUP($N421,resources[Resource],resources[estPerUnit],""))*$O421,"")</f>
        <v/>
      </c>
      <c r="U421" s="43" t="str">
        <f>IFERROR(IF($G421="","",_xlfn.XLOOKUP($N421,resources[Resource],resources[estPerUnit],""))*P421,"")</f>
        <v/>
      </c>
      <c r="V421" s="43" t="str">
        <f>IFERROR(IF($G421="","",_xlfn.XLOOKUP($N421,resources[Resource],resources[estPerUnit],""))*Q421,"")</f>
        <v/>
      </c>
      <c r="W421" s="43" t="str">
        <f>IFERROR(IF($G421="","",_xlfn.XLOOKUP($N421,resources[Resource],resources[estPerUnit],""))*R421,"")</f>
        <v/>
      </c>
      <c r="X421" s="43" t="str">
        <f>IFERROR(IF($G421="","",_xlfn.XLOOKUP($N421,resources[Resource],resources[estPerUnit],""))*S421,"")</f>
        <v/>
      </c>
    </row>
    <row r="422" spans="20:24" x14ac:dyDescent="0.5">
      <c r="T422" s="43" t="str">
        <f>IFERROR(IF($G422="","",_xlfn.XLOOKUP($N422,resources[Resource],resources[estPerUnit],""))*$O422,"")</f>
        <v/>
      </c>
      <c r="U422" s="43" t="str">
        <f>IFERROR(IF($G422="","",_xlfn.XLOOKUP($N422,resources[Resource],resources[estPerUnit],""))*P422,"")</f>
        <v/>
      </c>
      <c r="V422" s="43" t="str">
        <f>IFERROR(IF($G422="","",_xlfn.XLOOKUP($N422,resources[Resource],resources[estPerUnit],""))*Q422,"")</f>
        <v/>
      </c>
      <c r="W422" s="43" t="str">
        <f>IFERROR(IF($G422="","",_xlfn.XLOOKUP($N422,resources[Resource],resources[estPerUnit],""))*R422,"")</f>
        <v/>
      </c>
      <c r="X422" s="43" t="str">
        <f>IFERROR(IF($G422="","",_xlfn.XLOOKUP($N422,resources[Resource],resources[estPerUnit],""))*S422,"")</f>
        <v/>
      </c>
    </row>
    <row r="423" spans="20:24" x14ac:dyDescent="0.5">
      <c r="T423" s="43" t="str">
        <f>IFERROR(IF($G423="","",_xlfn.XLOOKUP($N423,resources[Resource],resources[estPerUnit],""))*$O423,"")</f>
        <v/>
      </c>
      <c r="U423" s="43" t="str">
        <f>IFERROR(IF($G423="","",_xlfn.XLOOKUP($N423,resources[Resource],resources[estPerUnit],""))*P423,"")</f>
        <v/>
      </c>
      <c r="V423" s="43" t="str">
        <f>IFERROR(IF($G423="","",_xlfn.XLOOKUP($N423,resources[Resource],resources[estPerUnit],""))*Q423,"")</f>
        <v/>
      </c>
      <c r="W423" s="43" t="str">
        <f>IFERROR(IF($G423="","",_xlfn.XLOOKUP($N423,resources[Resource],resources[estPerUnit],""))*R423,"")</f>
        <v/>
      </c>
      <c r="X423" s="43" t="str">
        <f>IFERROR(IF($G423="","",_xlfn.XLOOKUP($N423,resources[Resource],resources[estPerUnit],""))*S423,"")</f>
        <v/>
      </c>
    </row>
    <row r="424" spans="20:24" x14ac:dyDescent="0.5">
      <c r="T424" s="43" t="str">
        <f>IFERROR(IF($G424="","",_xlfn.XLOOKUP($N424,resources[Resource],resources[estPerUnit],""))*$O424,"")</f>
        <v/>
      </c>
      <c r="U424" s="43" t="str">
        <f>IFERROR(IF($G424="","",_xlfn.XLOOKUP($N424,resources[Resource],resources[estPerUnit],""))*P424,"")</f>
        <v/>
      </c>
      <c r="V424" s="43" t="str">
        <f>IFERROR(IF($G424="","",_xlfn.XLOOKUP($N424,resources[Resource],resources[estPerUnit],""))*Q424,"")</f>
        <v/>
      </c>
      <c r="W424" s="43" t="str">
        <f>IFERROR(IF($G424="","",_xlfn.XLOOKUP($N424,resources[Resource],resources[estPerUnit],""))*R424,"")</f>
        <v/>
      </c>
      <c r="X424" s="43" t="str">
        <f>IFERROR(IF($G424="","",_xlfn.XLOOKUP($N424,resources[Resource],resources[estPerUnit],""))*S424,"")</f>
        <v/>
      </c>
    </row>
    <row r="425" spans="20:24" x14ac:dyDescent="0.5">
      <c r="T425" s="43" t="str">
        <f>IFERROR(IF($G425="","",_xlfn.XLOOKUP($N425,resources[Resource],resources[estPerUnit],""))*$O425,"")</f>
        <v/>
      </c>
      <c r="U425" s="43" t="str">
        <f>IFERROR(IF($G425="","",_xlfn.XLOOKUP($N425,resources[Resource],resources[estPerUnit],""))*P425,"")</f>
        <v/>
      </c>
      <c r="V425" s="43" t="str">
        <f>IFERROR(IF($G425="","",_xlfn.XLOOKUP($N425,resources[Resource],resources[estPerUnit],""))*Q425,"")</f>
        <v/>
      </c>
      <c r="W425" s="43" t="str">
        <f>IFERROR(IF($G425="","",_xlfn.XLOOKUP($N425,resources[Resource],resources[estPerUnit],""))*R425,"")</f>
        <v/>
      </c>
      <c r="X425" s="43" t="str">
        <f>IFERROR(IF($G425="","",_xlfn.XLOOKUP($N425,resources[Resource],resources[estPerUnit],""))*S425,"")</f>
        <v/>
      </c>
    </row>
    <row r="426" spans="20:24" x14ac:dyDescent="0.5">
      <c r="T426" s="43" t="str">
        <f>IFERROR(IF($G426="","",_xlfn.XLOOKUP($N426,resources[Resource],resources[estPerUnit],""))*$O426,"")</f>
        <v/>
      </c>
      <c r="U426" s="43" t="str">
        <f>IFERROR(IF($G426="","",_xlfn.XLOOKUP($N426,resources[Resource],resources[estPerUnit],""))*P426,"")</f>
        <v/>
      </c>
      <c r="V426" s="43" t="str">
        <f>IFERROR(IF($G426="","",_xlfn.XLOOKUP($N426,resources[Resource],resources[estPerUnit],""))*Q426,"")</f>
        <v/>
      </c>
      <c r="W426" s="43" t="str">
        <f>IFERROR(IF($G426="","",_xlfn.XLOOKUP($N426,resources[Resource],resources[estPerUnit],""))*R426,"")</f>
        <v/>
      </c>
      <c r="X426" s="43" t="str">
        <f>IFERROR(IF($G426="","",_xlfn.XLOOKUP($N426,resources[Resource],resources[estPerUnit],""))*S426,"")</f>
        <v/>
      </c>
    </row>
    <row r="427" spans="20:24" x14ac:dyDescent="0.5">
      <c r="T427" s="43" t="str">
        <f>IFERROR(IF($G427="","",_xlfn.XLOOKUP($N427,resources[Resource],resources[estPerUnit],""))*$O427,"")</f>
        <v/>
      </c>
      <c r="U427" s="43" t="str">
        <f>IFERROR(IF($G427="","",_xlfn.XLOOKUP($N427,resources[Resource],resources[estPerUnit],""))*P427,"")</f>
        <v/>
      </c>
      <c r="V427" s="43" t="str">
        <f>IFERROR(IF($G427="","",_xlfn.XLOOKUP($N427,resources[Resource],resources[estPerUnit],""))*Q427,"")</f>
        <v/>
      </c>
      <c r="W427" s="43" t="str">
        <f>IFERROR(IF($G427="","",_xlfn.XLOOKUP($N427,resources[Resource],resources[estPerUnit],""))*R427,"")</f>
        <v/>
      </c>
      <c r="X427" s="43" t="str">
        <f>IFERROR(IF($G427="","",_xlfn.XLOOKUP($N427,resources[Resource],resources[estPerUnit],""))*S427,"")</f>
        <v/>
      </c>
    </row>
    <row r="428" spans="20:24" x14ac:dyDescent="0.5">
      <c r="T428" s="43" t="str">
        <f>IFERROR(IF($G428="","",_xlfn.XLOOKUP($N428,resources[Resource],resources[estPerUnit],""))*$O428,"")</f>
        <v/>
      </c>
      <c r="U428" s="43" t="str">
        <f>IFERROR(IF($G428="","",_xlfn.XLOOKUP($N428,resources[Resource],resources[estPerUnit],""))*P428,"")</f>
        <v/>
      </c>
      <c r="V428" s="43" t="str">
        <f>IFERROR(IF($G428="","",_xlfn.XLOOKUP($N428,resources[Resource],resources[estPerUnit],""))*Q428,"")</f>
        <v/>
      </c>
      <c r="W428" s="43" t="str">
        <f>IFERROR(IF($G428="","",_xlfn.XLOOKUP($N428,resources[Resource],resources[estPerUnit],""))*R428,"")</f>
        <v/>
      </c>
      <c r="X428" s="43" t="str">
        <f>IFERROR(IF($G428="","",_xlfn.XLOOKUP($N428,resources[Resource],resources[estPerUnit],""))*S428,"")</f>
        <v/>
      </c>
    </row>
    <row r="429" spans="20:24" x14ac:dyDescent="0.5">
      <c r="T429" s="43" t="str">
        <f>IFERROR(IF($G429="","",_xlfn.XLOOKUP($N429,resources[Resource],resources[estPerUnit],""))*$O429,"")</f>
        <v/>
      </c>
      <c r="U429" s="43" t="str">
        <f>IFERROR(IF($G429="","",_xlfn.XLOOKUP($N429,resources[Resource],resources[estPerUnit],""))*P429,"")</f>
        <v/>
      </c>
      <c r="V429" s="43" t="str">
        <f>IFERROR(IF($G429="","",_xlfn.XLOOKUP($N429,resources[Resource],resources[estPerUnit],""))*Q429,"")</f>
        <v/>
      </c>
      <c r="W429" s="43" t="str">
        <f>IFERROR(IF($G429="","",_xlfn.XLOOKUP($N429,resources[Resource],resources[estPerUnit],""))*R429,"")</f>
        <v/>
      </c>
      <c r="X429" s="43" t="str">
        <f>IFERROR(IF($G429="","",_xlfn.XLOOKUP($N429,resources[Resource],resources[estPerUnit],""))*S429,"")</f>
        <v/>
      </c>
    </row>
    <row r="430" spans="20:24" x14ac:dyDescent="0.5">
      <c r="T430" s="43" t="str">
        <f>IFERROR(IF($G430="","",_xlfn.XLOOKUP($N430,resources[Resource],resources[estPerUnit],""))*$O430,"")</f>
        <v/>
      </c>
      <c r="U430" s="43" t="str">
        <f>IFERROR(IF($G430="","",_xlfn.XLOOKUP($N430,resources[Resource],resources[estPerUnit],""))*P430,"")</f>
        <v/>
      </c>
      <c r="V430" s="43" t="str">
        <f>IFERROR(IF($G430="","",_xlfn.XLOOKUP($N430,resources[Resource],resources[estPerUnit],""))*Q430,"")</f>
        <v/>
      </c>
      <c r="W430" s="43" t="str">
        <f>IFERROR(IF($G430="","",_xlfn.XLOOKUP($N430,resources[Resource],resources[estPerUnit],""))*R430,"")</f>
        <v/>
      </c>
      <c r="X430" s="43" t="str">
        <f>IFERROR(IF($G430="","",_xlfn.XLOOKUP($N430,resources[Resource],resources[estPerUnit],""))*S430,"")</f>
        <v/>
      </c>
    </row>
    <row r="431" spans="20:24" x14ac:dyDescent="0.5">
      <c r="T431" s="43" t="str">
        <f>IFERROR(IF($G431="","",_xlfn.XLOOKUP($N431,resources[Resource],resources[estPerUnit],""))*$O431,"")</f>
        <v/>
      </c>
      <c r="U431" s="43" t="str">
        <f>IFERROR(IF($G431="","",_xlfn.XLOOKUP($N431,resources[Resource],resources[estPerUnit],""))*P431,"")</f>
        <v/>
      </c>
      <c r="V431" s="43" t="str">
        <f>IFERROR(IF($G431="","",_xlfn.XLOOKUP($N431,resources[Resource],resources[estPerUnit],""))*Q431,"")</f>
        <v/>
      </c>
      <c r="W431" s="43" t="str">
        <f>IFERROR(IF($G431="","",_xlfn.XLOOKUP($N431,resources[Resource],resources[estPerUnit],""))*R431,"")</f>
        <v/>
      </c>
      <c r="X431" s="43" t="str">
        <f>IFERROR(IF($G431="","",_xlfn.XLOOKUP($N431,resources[Resource],resources[estPerUnit],""))*S431,"")</f>
        <v/>
      </c>
    </row>
    <row r="432" spans="20:24" x14ac:dyDescent="0.5">
      <c r="T432" s="43" t="str">
        <f>IFERROR(IF($G432="","",_xlfn.XLOOKUP($N432,resources[Resource],resources[estPerUnit],""))*$O432,"")</f>
        <v/>
      </c>
      <c r="U432" s="43" t="str">
        <f>IFERROR(IF($G432="","",_xlfn.XLOOKUP($N432,resources[Resource],resources[estPerUnit],""))*P432,"")</f>
        <v/>
      </c>
      <c r="V432" s="43" t="str">
        <f>IFERROR(IF($G432="","",_xlfn.XLOOKUP($N432,resources[Resource],resources[estPerUnit],""))*Q432,"")</f>
        <v/>
      </c>
      <c r="W432" s="43" t="str">
        <f>IFERROR(IF($G432="","",_xlfn.XLOOKUP($N432,resources[Resource],resources[estPerUnit],""))*R432,"")</f>
        <v/>
      </c>
      <c r="X432" s="43" t="str">
        <f>IFERROR(IF($G432="","",_xlfn.XLOOKUP($N432,resources[Resource],resources[estPerUnit],""))*S432,"")</f>
        <v/>
      </c>
    </row>
    <row r="433" spans="20:24" x14ac:dyDescent="0.5">
      <c r="T433" s="43" t="str">
        <f>IFERROR(IF($G433="","",_xlfn.XLOOKUP($N433,resources[Resource],resources[estPerUnit],""))*$O433,"")</f>
        <v/>
      </c>
      <c r="U433" s="43" t="str">
        <f>IFERROR(IF($G433="","",_xlfn.XLOOKUP($N433,resources[Resource],resources[estPerUnit],""))*P433,"")</f>
        <v/>
      </c>
      <c r="V433" s="43" t="str">
        <f>IFERROR(IF($G433="","",_xlfn.XLOOKUP($N433,resources[Resource],resources[estPerUnit],""))*Q433,"")</f>
        <v/>
      </c>
      <c r="W433" s="43" t="str">
        <f>IFERROR(IF($G433="","",_xlfn.XLOOKUP($N433,resources[Resource],resources[estPerUnit],""))*R433,"")</f>
        <v/>
      </c>
      <c r="X433" s="43" t="str">
        <f>IFERROR(IF($G433="","",_xlfn.XLOOKUP($N433,resources[Resource],resources[estPerUnit],""))*S433,"")</f>
        <v/>
      </c>
    </row>
    <row r="434" spans="20:24" x14ac:dyDescent="0.5">
      <c r="T434" s="43" t="str">
        <f>IFERROR(IF($G434="","",_xlfn.XLOOKUP($N434,resources[Resource],resources[estPerUnit],""))*$O434,"")</f>
        <v/>
      </c>
      <c r="U434" s="43" t="str">
        <f>IFERROR(IF($G434="","",_xlfn.XLOOKUP($N434,resources[Resource],resources[estPerUnit],""))*P434,"")</f>
        <v/>
      </c>
      <c r="V434" s="43" t="str">
        <f>IFERROR(IF($G434="","",_xlfn.XLOOKUP($N434,resources[Resource],resources[estPerUnit],""))*Q434,"")</f>
        <v/>
      </c>
      <c r="W434" s="43" t="str">
        <f>IFERROR(IF($G434="","",_xlfn.XLOOKUP($N434,resources[Resource],resources[estPerUnit],""))*R434,"")</f>
        <v/>
      </c>
      <c r="X434" s="43" t="str">
        <f>IFERROR(IF($G434="","",_xlfn.XLOOKUP($N434,resources[Resource],resources[estPerUnit],""))*S434,"")</f>
        <v/>
      </c>
    </row>
    <row r="435" spans="20:24" x14ac:dyDescent="0.5">
      <c r="T435" s="43" t="str">
        <f>IFERROR(IF($G435="","",_xlfn.XLOOKUP($N435,resources[Resource],resources[estPerUnit],""))*$O435,"")</f>
        <v/>
      </c>
      <c r="U435" s="43" t="str">
        <f>IFERROR(IF($G435="","",_xlfn.XLOOKUP($N435,resources[Resource],resources[estPerUnit],""))*P435,"")</f>
        <v/>
      </c>
      <c r="V435" s="43" t="str">
        <f>IFERROR(IF($G435="","",_xlfn.XLOOKUP($N435,resources[Resource],resources[estPerUnit],""))*Q435,"")</f>
        <v/>
      </c>
      <c r="W435" s="43" t="str">
        <f>IFERROR(IF($G435="","",_xlfn.XLOOKUP($N435,resources[Resource],resources[estPerUnit],""))*R435,"")</f>
        <v/>
      </c>
      <c r="X435" s="43" t="str">
        <f>IFERROR(IF($G435="","",_xlfn.XLOOKUP($N435,resources[Resource],resources[estPerUnit],""))*S435,"")</f>
        <v/>
      </c>
    </row>
    <row r="436" spans="20:24" x14ac:dyDescent="0.5">
      <c r="T436" s="43" t="str">
        <f>IFERROR(IF($G436="","",_xlfn.XLOOKUP($N436,resources[Resource],resources[estPerUnit],""))*$O436,"")</f>
        <v/>
      </c>
      <c r="U436" s="43" t="str">
        <f>IFERROR(IF($G436="","",_xlfn.XLOOKUP($N436,resources[Resource],resources[estPerUnit],""))*P436,"")</f>
        <v/>
      </c>
      <c r="V436" s="43" t="str">
        <f>IFERROR(IF($G436="","",_xlfn.XLOOKUP($N436,resources[Resource],resources[estPerUnit],""))*Q436,"")</f>
        <v/>
      </c>
      <c r="W436" s="43" t="str">
        <f>IFERROR(IF($G436="","",_xlfn.XLOOKUP($N436,resources[Resource],resources[estPerUnit],""))*R436,"")</f>
        <v/>
      </c>
      <c r="X436" s="43" t="str">
        <f>IFERROR(IF($G436="","",_xlfn.XLOOKUP($N436,resources[Resource],resources[estPerUnit],""))*S436,"")</f>
        <v/>
      </c>
    </row>
    <row r="437" spans="20:24" x14ac:dyDescent="0.5">
      <c r="T437" s="43" t="str">
        <f>IFERROR(IF($G437="","",_xlfn.XLOOKUP($N437,resources[Resource],resources[estPerUnit],""))*$O437,"")</f>
        <v/>
      </c>
      <c r="U437" s="43" t="str">
        <f>IFERROR(IF($G437="","",_xlfn.XLOOKUP($N437,resources[Resource],resources[estPerUnit],""))*P437,"")</f>
        <v/>
      </c>
      <c r="V437" s="43" t="str">
        <f>IFERROR(IF($G437="","",_xlfn.XLOOKUP($N437,resources[Resource],resources[estPerUnit],""))*Q437,"")</f>
        <v/>
      </c>
      <c r="W437" s="43" t="str">
        <f>IFERROR(IF($G437="","",_xlfn.XLOOKUP($N437,resources[Resource],resources[estPerUnit],""))*R437,"")</f>
        <v/>
      </c>
      <c r="X437" s="43" t="str">
        <f>IFERROR(IF($G437="","",_xlfn.XLOOKUP($N437,resources[Resource],resources[estPerUnit],""))*S437,"")</f>
        <v/>
      </c>
    </row>
    <row r="438" spans="20:24" x14ac:dyDescent="0.5">
      <c r="T438" s="43" t="str">
        <f>IFERROR(IF($G438="","",_xlfn.XLOOKUP($N438,resources[Resource],resources[estPerUnit],""))*$O438,"")</f>
        <v/>
      </c>
      <c r="U438" s="43" t="str">
        <f>IFERROR(IF($G438="","",_xlfn.XLOOKUP($N438,resources[Resource],resources[estPerUnit],""))*P438,"")</f>
        <v/>
      </c>
      <c r="V438" s="43" t="str">
        <f>IFERROR(IF($G438="","",_xlfn.XLOOKUP($N438,resources[Resource],resources[estPerUnit],""))*Q438,"")</f>
        <v/>
      </c>
      <c r="W438" s="43" t="str">
        <f>IFERROR(IF($G438="","",_xlfn.XLOOKUP($N438,resources[Resource],resources[estPerUnit],""))*R438,"")</f>
        <v/>
      </c>
      <c r="X438" s="43" t="str">
        <f>IFERROR(IF($G438="","",_xlfn.XLOOKUP($N438,resources[Resource],resources[estPerUnit],""))*S438,"")</f>
        <v/>
      </c>
    </row>
    <row r="439" spans="20:24" x14ac:dyDescent="0.5">
      <c r="T439" s="43" t="str">
        <f>IFERROR(IF($G439="","",_xlfn.XLOOKUP($N439,resources[Resource],resources[estPerUnit],""))*$O439,"")</f>
        <v/>
      </c>
      <c r="U439" s="43" t="str">
        <f>IFERROR(IF($G439="","",_xlfn.XLOOKUP($N439,resources[Resource],resources[estPerUnit],""))*P439,"")</f>
        <v/>
      </c>
      <c r="V439" s="43" t="str">
        <f>IFERROR(IF($G439="","",_xlfn.XLOOKUP($N439,resources[Resource],resources[estPerUnit],""))*Q439,"")</f>
        <v/>
      </c>
      <c r="W439" s="43" t="str">
        <f>IFERROR(IF($G439="","",_xlfn.XLOOKUP($N439,resources[Resource],resources[estPerUnit],""))*R439,"")</f>
        <v/>
      </c>
      <c r="X439" s="43" t="str">
        <f>IFERROR(IF($G439="","",_xlfn.XLOOKUP($N439,resources[Resource],resources[estPerUnit],""))*S439,"")</f>
        <v/>
      </c>
    </row>
    <row r="440" spans="20:24" x14ac:dyDescent="0.5">
      <c r="T440" s="43" t="str">
        <f>IFERROR(IF($G440="","",_xlfn.XLOOKUP($N440,resources[Resource],resources[estPerUnit],""))*$O440,"")</f>
        <v/>
      </c>
      <c r="U440" s="43" t="str">
        <f>IFERROR(IF($G440="","",_xlfn.XLOOKUP($N440,resources[Resource],resources[estPerUnit],""))*P440,"")</f>
        <v/>
      </c>
      <c r="V440" s="43" t="str">
        <f>IFERROR(IF($G440="","",_xlfn.XLOOKUP($N440,resources[Resource],resources[estPerUnit],""))*Q440,"")</f>
        <v/>
      </c>
      <c r="W440" s="43" t="str">
        <f>IFERROR(IF($G440="","",_xlfn.XLOOKUP($N440,resources[Resource],resources[estPerUnit],""))*R440,"")</f>
        <v/>
      </c>
      <c r="X440" s="43" t="str">
        <f>IFERROR(IF($G440="","",_xlfn.XLOOKUP($N440,resources[Resource],resources[estPerUnit],""))*S440,"")</f>
        <v/>
      </c>
    </row>
    <row r="441" spans="20:24" x14ac:dyDescent="0.5">
      <c r="T441" s="43" t="str">
        <f>IFERROR(IF($G441="","",_xlfn.XLOOKUP($N441,resources[Resource],resources[estPerUnit],""))*$O441,"")</f>
        <v/>
      </c>
      <c r="U441" s="43" t="str">
        <f>IFERROR(IF($G441="","",_xlfn.XLOOKUP($N441,resources[Resource],resources[estPerUnit],""))*P441,"")</f>
        <v/>
      </c>
      <c r="V441" s="43" t="str">
        <f>IFERROR(IF($G441="","",_xlfn.XLOOKUP($N441,resources[Resource],resources[estPerUnit],""))*Q441,"")</f>
        <v/>
      </c>
      <c r="W441" s="43" t="str">
        <f>IFERROR(IF($G441="","",_xlfn.XLOOKUP($N441,resources[Resource],resources[estPerUnit],""))*R441,"")</f>
        <v/>
      </c>
      <c r="X441" s="43" t="str">
        <f>IFERROR(IF($G441="","",_xlfn.XLOOKUP($N441,resources[Resource],resources[estPerUnit],""))*S441,"")</f>
        <v/>
      </c>
    </row>
    <row r="442" spans="20:24" x14ac:dyDescent="0.5">
      <c r="T442" s="43" t="str">
        <f>IFERROR(IF($G442="","",_xlfn.XLOOKUP($N442,resources[Resource],resources[estPerUnit],""))*$O442,"")</f>
        <v/>
      </c>
      <c r="U442" s="43" t="str">
        <f>IFERROR(IF($G442="","",_xlfn.XLOOKUP($N442,resources[Resource],resources[estPerUnit],""))*P442,"")</f>
        <v/>
      </c>
      <c r="V442" s="43" t="str">
        <f>IFERROR(IF($G442="","",_xlfn.XLOOKUP($N442,resources[Resource],resources[estPerUnit],""))*Q442,"")</f>
        <v/>
      </c>
      <c r="W442" s="43" t="str">
        <f>IFERROR(IF($G442="","",_xlfn.XLOOKUP($N442,resources[Resource],resources[estPerUnit],""))*R442,"")</f>
        <v/>
      </c>
      <c r="X442" s="43" t="str">
        <f>IFERROR(IF($G442="","",_xlfn.XLOOKUP($N442,resources[Resource],resources[estPerUnit],""))*S442,"")</f>
        <v/>
      </c>
    </row>
    <row r="443" spans="20:24" x14ac:dyDescent="0.5">
      <c r="T443" s="43" t="str">
        <f>IFERROR(IF($G443="","",_xlfn.XLOOKUP($N443,resources[Resource],resources[estPerUnit],""))*$O443,"")</f>
        <v/>
      </c>
      <c r="U443" s="43" t="str">
        <f>IFERROR(IF($G443="","",_xlfn.XLOOKUP($N443,resources[Resource],resources[estPerUnit],""))*P443,"")</f>
        <v/>
      </c>
      <c r="V443" s="43" t="str">
        <f>IFERROR(IF($G443="","",_xlfn.XLOOKUP($N443,resources[Resource],resources[estPerUnit],""))*Q443,"")</f>
        <v/>
      </c>
      <c r="W443" s="43" t="str">
        <f>IFERROR(IF($G443="","",_xlfn.XLOOKUP($N443,resources[Resource],resources[estPerUnit],""))*R443,"")</f>
        <v/>
      </c>
      <c r="X443" s="43" t="str">
        <f>IFERROR(IF($G443="","",_xlfn.XLOOKUP($N443,resources[Resource],resources[estPerUnit],""))*S443,"")</f>
        <v/>
      </c>
    </row>
    <row r="444" spans="20:24" x14ac:dyDescent="0.5">
      <c r="T444" s="43" t="str">
        <f>IFERROR(IF($G444="","",_xlfn.XLOOKUP($N444,resources[Resource],resources[estPerUnit],""))*$O444,"")</f>
        <v/>
      </c>
      <c r="U444" s="43" t="str">
        <f>IFERROR(IF($G444="","",_xlfn.XLOOKUP($N444,resources[Resource],resources[estPerUnit],""))*P444,"")</f>
        <v/>
      </c>
      <c r="V444" s="43" t="str">
        <f>IFERROR(IF($G444="","",_xlfn.XLOOKUP($N444,resources[Resource],resources[estPerUnit],""))*Q444,"")</f>
        <v/>
      </c>
      <c r="W444" s="43" t="str">
        <f>IFERROR(IF($G444="","",_xlfn.XLOOKUP($N444,resources[Resource],resources[estPerUnit],""))*R444,"")</f>
        <v/>
      </c>
      <c r="X444" s="43" t="str">
        <f>IFERROR(IF($G444="","",_xlfn.XLOOKUP($N444,resources[Resource],resources[estPerUnit],""))*S444,"")</f>
        <v/>
      </c>
    </row>
    <row r="445" spans="20:24" x14ac:dyDescent="0.5">
      <c r="T445" s="43" t="str">
        <f>IFERROR(IF($G445="","",_xlfn.XLOOKUP($N445,resources[Resource],resources[estPerUnit],""))*$O445,"")</f>
        <v/>
      </c>
      <c r="U445" s="43" t="str">
        <f>IFERROR(IF($G445="","",_xlfn.XLOOKUP($N445,resources[Resource],resources[estPerUnit],""))*P445,"")</f>
        <v/>
      </c>
      <c r="V445" s="43" t="str">
        <f>IFERROR(IF($G445="","",_xlfn.XLOOKUP($N445,resources[Resource],resources[estPerUnit],""))*Q445,"")</f>
        <v/>
      </c>
      <c r="W445" s="43" t="str">
        <f>IFERROR(IF($G445="","",_xlfn.XLOOKUP($N445,resources[Resource],resources[estPerUnit],""))*R445,"")</f>
        <v/>
      </c>
      <c r="X445" s="43" t="str">
        <f>IFERROR(IF($G445="","",_xlfn.XLOOKUP($N445,resources[Resource],resources[estPerUnit],""))*S445,"")</f>
        <v/>
      </c>
    </row>
    <row r="446" spans="20:24" x14ac:dyDescent="0.5">
      <c r="T446" s="43" t="str">
        <f>IFERROR(IF($G446="","",_xlfn.XLOOKUP($N446,resources[Resource],resources[estPerUnit],""))*$O446,"")</f>
        <v/>
      </c>
      <c r="U446" s="43" t="str">
        <f>IFERROR(IF($G446="","",_xlfn.XLOOKUP($N446,resources[Resource],resources[estPerUnit],""))*P446,"")</f>
        <v/>
      </c>
      <c r="V446" s="43" t="str">
        <f>IFERROR(IF($G446="","",_xlfn.XLOOKUP($N446,resources[Resource],resources[estPerUnit],""))*Q446,"")</f>
        <v/>
      </c>
      <c r="W446" s="43" t="str">
        <f>IFERROR(IF($G446="","",_xlfn.XLOOKUP($N446,resources[Resource],resources[estPerUnit],""))*R446,"")</f>
        <v/>
      </c>
      <c r="X446" s="43" t="str">
        <f>IFERROR(IF($G446="","",_xlfn.XLOOKUP($N446,resources[Resource],resources[estPerUnit],""))*S446,"")</f>
        <v/>
      </c>
    </row>
    <row r="447" spans="20:24" x14ac:dyDescent="0.5">
      <c r="T447" s="43" t="str">
        <f>IFERROR(IF($G447="","",_xlfn.XLOOKUP($N447,resources[Resource],resources[estPerUnit],""))*$O447,"")</f>
        <v/>
      </c>
      <c r="U447" s="43" t="str">
        <f>IFERROR(IF($G447="","",_xlfn.XLOOKUP($N447,resources[Resource],resources[estPerUnit],""))*P447,"")</f>
        <v/>
      </c>
      <c r="V447" s="43" t="str">
        <f>IFERROR(IF($G447="","",_xlfn.XLOOKUP($N447,resources[Resource],resources[estPerUnit],""))*Q447,"")</f>
        <v/>
      </c>
      <c r="W447" s="43" t="str">
        <f>IFERROR(IF($G447="","",_xlfn.XLOOKUP($N447,resources[Resource],resources[estPerUnit],""))*R447,"")</f>
        <v/>
      </c>
      <c r="X447" s="43" t="str">
        <f>IFERROR(IF($G447="","",_xlfn.XLOOKUP($N447,resources[Resource],resources[estPerUnit],""))*S447,"")</f>
        <v/>
      </c>
    </row>
    <row r="448" spans="20:24" x14ac:dyDescent="0.5">
      <c r="T448" s="43" t="str">
        <f>IFERROR(IF($G448="","",_xlfn.XLOOKUP($N448,resources[Resource],resources[estPerUnit],""))*$O448,"")</f>
        <v/>
      </c>
      <c r="U448" s="43" t="str">
        <f>IFERROR(IF($G448="","",_xlfn.XLOOKUP($N448,resources[Resource],resources[estPerUnit],""))*P448,"")</f>
        <v/>
      </c>
      <c r="V448" s="43" t="str">
        <f>IFERROR(IF($G448="","",_xlfn.XLOOKUP($N448,resources[Resource],resources[estPerUnit],""))*Q448,"")</f>
        <v/>
      </c>
      <c r="W448" s="43" t="str">
        <f>IFERROR(IF($G448="","",_xlfn.XLOOKUP($N448,resources[Resource],resources[estPerUnit],""))*R448,"")</f>
        <v/>
      </c>
      <c r="X448" s="43" t="str">
        <f>IFERROR(IF($G448="","",_xlfn.XLOOKUP($N448,resources[Resource],resources[estPerUnit],""))*S448,"")</f>
        <v/>
      </c>
    </row>
    <row r="449" spans="20:24" x14ac:dyDescent="0.5">
      <c r="T449" s="43" t="str">
        <f>IFERROR(IF($G449="","",_xlfn.XLOOKUP($N449,resources[Resource],resources[estPerUnit],""))*$O449,"")</f>
        <v/>
      </c>
      <c r="U449" s="43" t="str">
        <f>IFERROR(IF($G449="","",_xlfn.XLOOKUP($N449,resources[Resource],resources[estPerUnit],""))*P449,"")</f>
        <v/>
      </c>
      <c r="V449" s="43" t="str">
        <f>IFERROR(IF($G449="","",_xlfn.XLOOKUP($N449,resources[Resource],resources[estPerUnit],""))*Q449,"")</f>
        <v/>
      </c>
      <c r="W449" s="43" t="str">
        <f>IFERROR(IF($G449="","",_xlfn.XLOOKUP($N449,resources[Resource],resources[estPerUnit],""))*R449,"")</f>
        <v/>
      </c>
      <c r="X449" s="43" t="str">
        <f>IFERROR(IF($G449="","",_xlfn.XLOOKUP($N449,resources[Resource],resources[estPerUnit],""))*S449,"")</f>
        <v/>
      </c>
    </row>
    <row r="450" spans="20:24" x14ac:dyDescent="0.5">
      <c r="T450" s="43" t="str">
        <f>IFERROR(IF($G450="","",_xlfn.XLOOKUP($N450,resources[Resource],resources[estPerUnit],""))*$O450,"")</f>
        <v/>
      </c>
      <c r="U450" s="43" t="str">
        <f>IFERROR(IF($G450="","",_xlfn.XLOOKUP($N450,resources[Resource],resources[estPerUnit],""))*P450,"")</f>
        <v/>
      </c>
      <c r="V450" s="43" t="str">
        <f>IFERROR(IF($G450="","",_xlfn.XLOOKUP($N450,resources[Resource],resources[estPerUnit],""))*Q450,"")</f>
        <v/>
      </c>
      <c r="W450" s="43" t="str">
        <f>IFERROR(IF($G450="","",_xlfn.XLOOKUP($N450,resources[Resource],resources[estPerUnit],""))*R450,"")</f>
        <v/>
      </c>
      <c r="X450" s="43" t="str">
        <f>IFERROR(IF($G450="","",_xlfn.XLOOKUP($N450,resources[Resource],resources[estPerUnit],""))*S450,"")</f>
        <v/>
      </c>
    </row>
    <row r="451" spans="20:24" x14ac:dyDescent="0.5">
      <c r="T451" s="43" t="str">
        <f>IFERROR(IF($G451="","",_xlfn.XLOOKUP($N451,resources[Resource],resources[estPerUnit],""))*$O451,"")</f>
        <v/>
      </c>
      <c r="U451" s="43" t="str">
        <f>IFERROR(IF($G451="","",_xlfn.XLOOKUP($N451,resources[Resource],resources[estPerUnit],""))*P451,"")</f>
        <v/>
      </c>
      <c r="V451" s="43" t="str">
        <f>IFERROR(IF($G451="","",_xlfn.XLOOKUP($N451,resources[Resource],resources[estPerUnit],""))*Q451,"")</f>
        <v/>
      </c>
      <c r="W451" s="43" t="str">
        <f>IFERROR(IF($G451="","",_xlfn.XLOOKUP($N451,resources[Resource],resources[estPerUnit],""))*R451,"")</f>
        <v/>
      </c>
      <c r="X451" s="43" t="str">
        <f>IFERROR(IF($G451="","",_xlfn.XLOOKUP($N451,resources[Resource],resources[estPerUnit],""))*S451,"")</f>
        <v/>
      </c>
    </row>
    <row r="452" spans="20:24" x14ac:dyDescent="0.5">
      <c r="T452" s="43" t="str">
        <f>IFERROR(IF($G452="","",_xlfn.XLOOKUP($N452,resources[Resource],resources[estPerUnit],""))*$O452,"")</f>
        <v/>
      </c>
      <c r="U452" s="43" t="str">
        <f>IFERROR(IF($G452="","",_xlfn.XLOOKUP($N452,resources[Resource],resources[estPerUnit],""))*P452,"")</f>
        <v/>
      </c>
      <c r="V452" s="43" t="str">
        <f>IFERROR(IF($G452="","",_xlfn.XLOOKUP($N452,resources[Resource],resources[estPerUnit],""))*Q452,"")</f>
        <v/>
      </c>
      <c r="W452" s="43" t="str">
        <f>IFERROR(IF($G452="","",_xlfn.XLOOKUP($N452,resources[Resource],resources[estPerUnit],""))*R452,"")</f>
        <v/>
      </c>
      <c r="X452" s="43" t="str">
        <f>IFERROR(IF($G452="","",_xlfn.XLOOKUP($N452,resources[Resource],resources[estPerUnit],""))*S452,"")</f>
        <v/>
      </c>
    </row>
    <row r="453" spans="20:24" x14ac:dyDescent="0.5">
      <c r="T453" s="43" t="str">
        <f>IFERROR(IF($G453="","",_xlfn.XLOOKUP($N453,resources[Resource],resources[estPerUnit],""))*$O453,"")</f>
        <v/>
      </c>
      <c r="U453" s="43" t="str">
        <f>IFERROR(IF($G453="","",_xlfn.XLOOKUP($N453,resources[Resource],resources[estPerUnit],""))*P453,"")</f>
        <v/>
      </c>
      <c r="V453" s="43" t="str">
        <f>IFERROR(IF($G453="","",_xlfn.XLOOKUP($N453,resources[Resource],resources[estPerUnit],""))*Q453,"")</f>
        <v/>
      </c>
      <c r="W453" s="43" t="str">
        <f>IFERROR(IF($G453="","",_xlfn.XLOOKUP($N453,resources[Resource],resources[estPerUnit],""))*R453,"")</f>
        <v/>
      </c>
      <c r="X453" s="43" t="str">
        <f>IFERROR(IF($G453="","",_xlfn.XLOOKUP($N453,resources[Resource],resources[estPerUnit],""))*S453,"")</f>
        <v/>
      </c>
    </row>
    <row r="454" spans="20:24" x14ac:dyDescent="0.5">
      <c r="T454" s="43" t="str">
        <f>IFERROR(IF($G454="","",_xlfn.XLOOKUP($N454,resources[Resource],resources[estPerUnit],""))*$O454,"")</f>
        <v/>
      </c>
      <c r="U454" s="43" t="str">
        <f>IFERROR(IF($G454="","",_xlfn.XLOOKUP($N454,resources[Resource],resources[estPerUnit],""))*P454,"")</f>
        <v/>
      </c>
      <c r="V454" s="43" t="str">
        <f>IFERROR(IF($G454="","",_xlfn.XLOOKUP($N454,resources[Resource],resources[estPerUnit],""))*Q454,"")</f>
        <v/>
      </c>
      <c r="W454" s="43" t="str">
        <f>IFERROR(IF($G454="","",_xlfn.XLOOKUP($N454,resources[Resource],resources[estPerUnit],""))*R454,"")</f>
        <v/>
      </c>
      <c r="X454" s="43" t="str">
        <f>IFERROR(IF($G454="","",_xlfn.XLOOKUP($N454,resources[Resource],resources[estPerUnit],""))*S454,"")</f>
        <v/>
      </c>
    </row>
    <row r="455" spans="20:24" x14ac:dyDescent="0.5">
      <c r="T455" s="43" t="str">
        <f>IFERROR(IF($G455="","",_xlfn.XLOOKUP($N455,resources[Resource],resources[estPerUnit],""))*$O455,"")</f>
        <v/>
      </c>
      <c r="U455" s="43" t="str">
        <f>IFERROR(IF($G455="","",_xlfn.XLOOKUP($N455,resources[Resource],resources[estPerUnit],""))*P455,"")</f>
        <v/>
      </c>
      <c r="V455" s="43" t="str">
        <f>IFERROR(IF($G455="","",_xlfn.XLOOKUP($N455,resources[Resource],resources[estPerUnit],""))*Q455,"")</f>
        <v/>
      </c>
      <c r="W455" s="43" t="str">
        <f>IFERROR(IF($G455="","",_xlfn.XLOOKUP($N455,resources[Resource],resources[estPerUnit],""))*R455,"")</f>
        <v/>
      </c>
      <c r="X455" s="43" t="str">
        <f>IFERROR(IF($G455="","",_xlfn.XLOOKUP($N455,resources[Resource],resources[estPerUnit],""))*S455,"")</f>
        <v/>
      </c>
    </row>
    <row r="456" spans="20:24" x14ac:dyDescent="0.5">
      <c r="T456" s="43" t="str">
        <f>IFERROR(IF($G456="","",_xlfn.XLOOKUP($N456,resources[Resource],resources[estPerUnit],""))*$O456,"")</f>
        <v/>
      </c>
      <c r="U456" s="43" t="str">
        <f>IFERROR(IF($G456="","",_xlfn.XLOOKUP($N456,resources[Resource],resources[estPerUnit],""))*P456,"")</f>
        <v/>
      </c>
      <c r="V456" s="43" t="str">
        <f>IFERROR(IF($G456="","",_xlfn.XLOOKUP($N456,resources[Resource],resources[estPerUnit],""))*Q456,"")</f>
        <v/>
      </c>
      <c r="W456" s="43" t="str">
        <f>IFERROR(IF($G456="","",_xlfn.XLOOKUP($N456,resources[Resource],resources[estPerUnit],""))*R456,"")</f>
        <v/>
      </c>
      <c r="X456" s="43" t="str">
        <f>IFERROR(IF($G456="","",_xlfn.XLOOKUP($N456,resources[Resource],resources[estPerUnit],""))*S456,"")</f>
        <v/>
      </c>
    </row>
    <row r="457" spans="20:24" x14ac:dyDescent="0.5">
      <c r="T457" s="43" t="str">
        <f>IFERROR(IF($G457="","",_xlfn.XLOOKUP($N457,resources[Resource],resources[estPerUnit],""))*$O457,"")</f>
        <v/>
      </c>
      <c r="U457" s="43" t="str">
        <f>IFERROR(IF($G457="","",_xlfn.XLOOKUP($N457,resources[Resource],resources[estPerUnit],""))*P457,"")</f>
        <v/>
      </c>
      <c r="V457" s="43" t="str">
        <f>IFERROR(IF($G457="","",_xlfn.XLOOKUP($N457,resources[Resource],resources[estPerUnit],""))*Q457,"")</f>
        <v/>
      </c>
      <c r="W457" s="43" t="str">
        <f>IFERROR(IF($G457="","",_xlfn.XLOOKUP($N457,resources[Resource],resources[estPerUnit],""))*R457,"")</f>
        <v/>
      </c>
      <c r="X457" s="43" t="str">
        <f>IFERROR(IF($G457="","",_xlfn.XLOOKUP($N457,resources[Resource],resources[estPerUnit],""))*S457,"")</f>
        <v/>
      </c>
    </row>
    <row r="458" spans="20:24" x14ac:dyDescent="0.5">
      <c r="T458" s="43" t="str">
        <f>IFERROR(IF($G458="","",_xlfn.XLOOKUP($N458,resources[Resource],resources[estPerUnit],""))*$O458,"")</f>
        <v/>
      </c>
      <c r="U458" s="43" t="str">
        <f>IFERROR(IF($G458="","",_xlfn.XLOOKUP($N458,resources[Resource],resources[estPerUnit],""))*P458,"")</f>
        <v/>
      </c>
      <c r="V458" s="43" t="str">
        <f>IFERROR(IF($G458="","",_xlfn.XLOOKUP($N458,resources[Resource],resources[estPerUnit],""))*Q458,"")</f>
        <v/>
      </c>
      <c r="W458" s="43" t="str">
        <f>IFERROR(IF($G458="","",_xlfn.XLOOKUP($N458,resources[Resource],resources[estPerUnit],""))*R458,"")</f>
        <v/>
      </c>
      <c r="X458" s="43" t="str">
        <f>IFERROR(IF($G458="","",_xlfn.XLOOKUP($N458,resources[Resource],resources[estPerUnit],""))*S458,"")</f>
        <v/>
      </c>
    </row>
    <row r="459" spans="20:24" x14ac:dyDescent="0.5">
      <c r="T459" s="43" t="str">
        <f>IFERROR(IF($G459="","",_xlfn.XLOOKUP($N459,resources[Resource],resources[estPerUnit],""))*$O459,"")</f>
        <v/>
      </c>
      <c r="U459" s="43" t="str">
        <f>IFERROR(IF($G459="","",_xlfn.XLOOKUP($N459,resources[Resource],resources[estPerUnit],""))*P459,"")</f>
        <v/>
      </c>
      <c r="V459" s="43" t="str">
        <f>IFERROR(IF($G459="","",_xlfn.XLOOKUP($N459,resources[Resource],resources[estPerUnit],""))*Q459,"")</f>
        <v/>
      </c>
      <c r="W459" s="43" t="str">
        <f>IFERROR(IF($G459="","",_xlfn.XLOOKUP($N459,resources[Resource],resources[estPerUnit],""))*R459,"")</f>
        <v/>
      </c>
      <c r="X459" s="43" t="str">
        <f>IFERROR(IF($G459="","",_xlfn.XLOOKUP($N459,resources[Resource],resources[estPerUnit],""))*S459,"")</f>
        <v/>
      </c>
    </row>
    <row r="460" spans="20:24" x14ac:dyDescent="0.5">
      <c r="T460" s="43" t="str">
        <f>IFERROR(IF($G460="","",_xlfn.XLOOKUP($N460,resources[Resource],resources[estPerUnit],""))*$O460,"")</f>
        <v/>
      </c>
      <c r="U460" s="43" t="str">
        <f>IFERROR(IF($G460="","",_xlfn.XLOOKUP($N460,resources[Resource],resources[estPerUnit],""))*P460,"")</f>
        <v/>
      </c>
      <c r="V460" s="43" t="str">
        <f>IFERROR(IF($G460="","",_xlfn.XLOOKUP($N460,resources[Resource],resources[estPerUnit],""))*Q460,"")</f>
        <v/>
      </c>
      <c r="W460" s="43" t="str">
        <f>IFERROR(IF($G460="","",_xlfn.XLOOKUP($N460,resources[Resource],resources[estPerUnit],""))*R460,"")</f>
        <v/>
      </c>
      <c r="X460" s="43" t="str">
        <f>IFERROR(IF($G460="","",_xlfn.XLOOKUP($N460,resources[Resource],resources[estPerUnit],""))*S460,"")</f>
        <v/>
      </c>
    </row>
    <row r="461" spans="20:24" x14ac:dyDescent="0.5">
      <c r="T461" s="43" t="str">
        <f>IFERROR(IF($G461="","",_xlfn.XLOOKUP($N461,resources[Resource],resources[estPerUnit],""))*$O461,"")</f>
        <v/>
      </c>
      <c r="U461" s="43" t="str">
        <f>IFERROR(IF($G461="","",_xlfn.XLOOKUP($N461,resources[Resource],resources[estPerUnit],""))*P461,"")</f>
        <v/>
      </c>
      <c r="V461" s="43" t="str">
        <f>IFERROR(IF($G461="","",_xlfn.XLOOKUP($N461,resources[Resource],resources[estPerUnit],""))*Q461,"")</f>
        <v/>
      </c>
      <c r="W461" s="43" t="str">
        <f>IFERROR(IF($G461="","",_xlfn.XLOOKUP($N461,resources[Resource],resources[estPerUnit],""))*R461,"")</f>
        <v/>
      </c>
      <c r="X461" s="43" t="str">
        <f>IFERROR(IF($G461="","",_xlfn.XLOOKUP($N461,resources[Resource],resources[estPerUnit],""))*S461,"")</f>
        <v/>
      </c>
    </row>
    <row r="462" spans="20:24" x14ac:dyDescent="0.5">
      <c r="T462" s="43" t="str">
        <f>IFERROR(IF($G462="","",_xlfn.XLOOKUP($N462,resources[Resource],resources[estPerUnit],""))*$O462,"")</f>
        <v/>
      </c>
      <c r="U462" s="43" t="str">
        <f>IFERROR(IF($G462="","",_xlfn.XLOOKUP($N462,resources[Resource],resources[estPerUnit],""))*P462,"")</f>
        <v/>
      </c>
      <c r="V462" s="43" t="str">
        <f>IFERROR(IF($G462="","",_xlfn.XLOOKUP($N462,resources[Resource],resources[estPerUnit],""))*Q462,"")</f>
        <v/>
      </c>
      <c r="W462" s="43" t="str">
        <f>IFERROR(IF($G462="","",_xlfn.XLOOKUP($N462,resources[Resource],resources[estPerUnit],""))*R462,"")</f>
        <v/>
      </c>
      <c r="X462" s="43" t="str">
        <f>IFERROR(IF($G462="","",_xlfn.XLOOKUP($N462,resources[Resource],resources[estPerUnit],""))*S462,"")</f>
        <v/>
      </c>
    </row>
    <row r="463" spans="20:24" x14ac:dyDescent="0.5">
      <c r="T463" s="43" t="str">
        <f>IFERROR(IF($G463="","",_xlfn.XLOOKUP($N463,resources[Resource],resources[estPerUnit],""))*$O463,"")</f>
        <v/>
      </c>
      <c r="U463" s="43" t="str">
        <f>IFERROR(IF($G463="","",_xlfn.XLOOKUP($N463,resources[Resource],resources[estPerUnit],""))*P463,"")</f>
        <v/>
      </c>
      <c r="V463" s="43" t="str">
        <f>IFERROR(IF($G463="","",_xlfn.XLOOKUP($N463,resources[Resource],resources[estPerUnit],""))*Q463,"")</f>
        <v/>
      </c>
      <c r="W463" s="43" t="str">
        <f>IFERROR(IF($G463="","",_xlfn.XLOOKUP($N463,resources[Resource],resources[estPerUnit],""))*R463,"")</f>
        <v/>
      </c>
      <c r="X463" s="43" t="str">
        <f>IFERROR(IF($G463="","",_xlfn.XLOOKUP($N463,resources[Resource],resources[estPerUnit],""))*S463,"")</f>
        <v/>
      </c>
    </row>
    <row r="464" spans="20:24" x14ac:dyDescent="0.5">
      <c r="T464" s="43" t="str">
        <f>IFERROR(IF($G464="","",_xlfn.XLOOKUP($N464,resources[Resource],resources[estPerUnit],""))*$O464,"")</f>
        <v/>
      </c>
      <c r="U464" s="43" t="str">
        <f>IFERROR(IF($G464="","",_xlfn.XLOOKUP($N464,resources[Resource],resources[estPerUnit],""))*P464,"")</f>
        <v/>
      </c>
      <c r="V464" s="43" t="str">
        <f>IFERROR(IF($G464="","",_xlfn.XLOOKUP($N464,resources[Resource],resources[estPerUnit],""))*Q464,"")</f>
        <v/>
      </c>
      <c r="W464" s="43" t="str">
        <f>IFERROR(IF($G464="","",_xlfn.XLOOKUP($N464,resources[Resource],resources[estPerUnit],""))*R464,"")</f>
        <v/>
      </c>
      <c r="X464" s="43" t="str">
        <f>IFERROR(IF($G464="","",_xlfn.XLOOKUP($N464,resources[Resource],resources[estPerUnit],""))*S464,"")</f>
        <v/>
      </c>
    </row>
    <row r="465" spans="20:24" x14ac:dyDescent="0.5">
      <c r="T465" s="43" t="str">
        <f>IFERROR(IF($G465="","",_xlfn.XLOOKUP($N465,resources[Resource],resources[estPerUnit],""))*$O465,"")</f>
        <v/>
      </c>
      <c r="U465" s="43" t="str">
        <f>IFERROR(IF($G465="","",_xlfn.XLOOKUP($N465,resources[Resource],resources[estPerUnit],""))*P465,"")</f>
        <v/>
      </c>
      <c r="V465" s="43" t="str">
        <f>IFERROR(IF($G465="","",_xlfn.XLOOKUP($N465,resources[Resource],resources[estPerUnit],""))*Q465,"")</f>
        <v/>
      </c>
      <c r="W465" s="43" t="str">
        <f>IFERROR(IF($G465="","",_xlfn.XLOOKUP($N465,resources[Resource],resources[estPerUnit],""))*R465,"")</f>
        <v/>
      </c>
      <c r="X465" s="43" t="str">
        <f>IFERROR(IF($G465="","",_xlfn.XLOOKUP($N465,resources[Resource],resources[estPerUnit],""))*S465,"")</f>
        <v/>
      </c>
    </row>
    <row r="466" spans="20:24" x14ac:dyDescent="0.5">
      <c r="T466" s="43" t="str">
        <f>IFERROR(IF($G466="","",_xlfn.XLOOKUP($N466,resources[Resource],resources[estPerUnit],""))*$O466,"")</f>
        <v/>
      </c>
      <c r="U466" s="43" t="str">
        <f>IFERROR(IF($G466="","",_xlfn.XLOOKUP($N466,resources[Resource],resources[estPerUnit],""))*P466,"")</f>
        <v/>
      </c>
      <c r="V466" s="43" t="str">
        <f>IFERROR(IF($G466="","",_xlfn.XLOOKUP($N466,resources[Resource],resources[estPerUnit],""))*Q466,"")</f>
        <v/>
      </c>
      <c r="W466" s="43" t="str">
        <f>IFERROR(IF($G466="","",_xlfn.XLOOKUP($N466,resources[Resource],resources[estPerUnit],""))*R466,"")</f>
        <v/>
      </c>
      <c r="X466" s="43" t="str">
        <f>IFERROR(IF($G466="","",_xlfn.XLOOKUP($N466,resources[Resource],resources[estPerUnit],""))*S466,"")</f>
        <v/>
      </c>
    </row>
    <row r="467" spans="20:24" x14ac:dyDescent="0.5">
      <c r="T467" s="43" t="str">
        <f>IFERROR(IF($G467="","",_xlfn.XLOOKUP($N467,resources[Resource],resources[estPerUnit],""))*$O467,"")</f>
        <v/>
      </c>
      <c r="U467" s="43" t="str">
        <f>IFERROR(IF($G467="","",_xlfn.XLOOKUP($N467,resources[Resource],resources[estPerUnit],""))*P467,"")</f>
        <v/>
      </c>
      <c r="V467" s="43" t="str">
        <f>IFERROR(IF($G467="","",_xlfn.XLOOKUP($N467,resources[Resource],resources[estPerUnit],""))*Q467,"")</f>
        <v/>
      </c>
      <c r="W467" s="43" t="str">
        <f>IFERROR(IF($G467="","",_xlfn.XLOOKUP($N467,resources[Resource],resources[estPerUnit],""))*R467,"")</f>
        <v/>
      </c>
      <c r="X467" s="43" t="str">
        <f>IFERROR(IF($G467="","",_xlfn.XLOOKUP($N467,resources[Resource],resources[estPerUnit],""))*S467,"")</f>
        <v/>
      </c>
    </row>
    <row r="468" spans="20:24" x14ac:dyDescent="0.5">
      <c r="T468" s="43" t="str">
        <f>IFERROR(IF($G468="","",_xlfn.XLOOKUP($N468,resources[Resource],resources[estPerUnit],""))*$O468,"")</f>
        <v/>
      </c>
      <c r="U468" s="43" t="str">
        <f>IFERROR(IF($G468="","",_xlfn.XLOOKUP($N468,resources[Resource],resources[estPerUnit],""))*P468,"")</f>
        <v/>
      </c>
      <c r="V468" s="43" t="str">
        <f>IFERROR(IF($G468="","",_xlfn.XLOOKUP($N468,resources[Resource],resources[estPerUnit],""))*Q468,"")</f>
        <v/>
      </c>
      <c r="W468" s="43" t="str">
        <f>IFERROR(IF($G468="","",_xlfn.XLOOKUP($N468,resources[Resource],resources[estPerUnit],""))*R468,"")</f>
        <v/>
      </c>
      <c r="X468" s="43" t="str">
        <f>IFERROR(IF($G468="","",_xlfn.XLOOKUP($N468,resources[Resource],resources[estPerUnit],""))*S468,"")</f>
        <v/>
      </c>
    </row>
    <row r="469" spans="20:24" x14ac:dyDescent="0.5">
      <c r="T469" s="43" t="str">
        <f>IFERROR(IF($G469="","",_xlfn.XLOOKUP($N469,resources[Resource],resources[estPerUnit],""))*$O469,"")</f>
        <v/>
      </c>
      <c r="U469" s="43" t="str">
        <f>IFERROR(IF($G469="","",_xlfn.XLOOKUP($N469,resources[Resource],resources[estPerUnit],""))*P469,"")</f>
        <v/>
      </c>
      <c r="V469" s="43" t="str">
        <f>IFERROR(IF($G469="","",_xlfn.XLOOKUP($N469,resources[Resource],resources[estPerUnit],""))*Q469,"")</f>
        <v/>
      </c>
      <c r="W469" s="43" t="str">
        <f>IFERROR(IF($G469="","",_xlfn.XLOOKUP($N469,resources[Resource],resources[estPerUnit],""))*R469,"")</f>
        <v/>
      </c>
      <c r="X469" s="43" t="str">
        <f>IFERROR(IF($G469="","",_xlfn.XLOOKUP($N469,resources[Resource],resources[estPerUnit],""))*S469,"")</f>
        <v/>
      </c>
    </row>
    <row r="470" spans="20:24" x14ac:dyDescent="0.5">
      <c r="T470" s="43" t="str">
        <f>IFERROR(IF($G470="","",_xlfn.XLOOKUP($N470,resources[Resource],resources[estPerUnit],""))*$O470,"")</f>
        <v/>
      </c>
      <c r="U470" s="43" t="str">
        <f>IFERROR(IF($G470="","",_xlfn.XLOOKUP($N470,resources[Resource],resources[estPerUnit],""))*P470,"")</f>
        <v/>
      </c>
      <c r="V470" s="43" t="str">
        <f>IFERROR(IF($G470="","",_xlfn.XLOOKUP($N470,resources[Resource],resources[estPerUnit],""))*Q470,"")</f>
        <v/>
      </c>
      <c r="W470" s="43" t="str">
        <f>IFERROR(IF($G470="","",_xlfn.XLOOKUP($N470,resources[Resource],resources[estPerUnit],""))*R470,"")</f>
        <v/>
      </c>
      <c r="X470" s="43" t="str">
        <f>IFERROR(IF($G470="","",_xlfn.XLOOKUP($N470,resources[Resource],resources[estPerUnit],""))*S470,"")</f>
        <v/>
      </c>
    </row>
    <row r="471" spans="20:24" x14ac:dyDescent="0.5">
      <c r="T471" s="43" t="str">
        <f>IFERROR(IF($G471="","",_xlfn.XLOOKUP($N471,resources[Resource],resources[estPerUnit],""))*$O471,"")</f>
        <v/>
      </c>
      <c r="U471" s="43" t="str">
        <f>IFERROR(IF($G471="","",_xlfn.XLOOKUP($N471,resources[Resource],resources[estPerUnit],""))*P471,"")</f>
        <v/>
      </c>
      <c r="V471" s="43" t="str">
        <f>IFERROR(IF($G471="","",_xlfn.XLOOKUP($N471,resources[Resource],resources[estPerUnit],""))*Q471,"")</f>
        <v/>
      </c>
      <c r="W471" s="43" t="str">
        <f>IFERROR(IF($G471="","",_xlfn.XLOOKUP($N471,resources[Resource],resources[estPerUnit],""))*R471,"")</f>
        <v/>
      </c>
      <c r="X471" s="43" t="str">
        <f>IFERROR(IF($G471="","",_xlfn.XLOOKUP($N471,resources[Resource],resources[estPerUnit],""))*S471,"")</f>
        <v/>
      </c>
    </row>
    <row r="472" spans="20:24" x14ac:dyDescent="0.5">
      <c r="T472" s="43" t="str">
        <f>IFERROR(IF($G472="","",_xlfn.XLOOKUP($N472,resources[Resource],resources[estPerUnit],""))*$O472,"")</f>
        <v/>
      </c>
      <c r="U472" s="43" t="str">
        <f>IFERROR(IF($G472="","",_xlfn.XLOOKUP($N472,resources[Resource],resources[estPerUnit],""))*P472,"")</f>
        <v/>
      </c>
      <c r="V472" s="43" t="str">
        <f>IFERROR(IF($G472="","",_xlfn.XLOOKUP($N472,resources[Resource],resources[estPerUnit],""))*Q472,"")</f>
        <v/>
      </c>
      <c r="W472" s="43" t="str">
        <f>IFERROR(IF($G472="","",_xlfn.XLOOKUP($N472,resources[Resource],resources[estPerUnit],""))*R472,"")</f>
        <v/>
      </c>
      <c r="X472" s="43" t="str">
        <f>IFERROR(IF($G472="","",_xlfn.XLOOKUP($N472,resources[Resource],resources[estPerUnit],""))*S472,"")</f>
        <v/>
      </c>
    </row>
    <row r="473" spans="20:24" x14ac:dyDescent="0.5">
      <c r="T473" s="43" t="str">
        <f>IFERROR(IF($G473="","",_xlfn.XLOOKUP($N473,resources[Resource],resources[estPerUnit],""))*$O473,"")</f>
        <v/>
      </c>
      <c r="U473" s="43" t="str">
        <f>IFERROR(IF($G473="","",_xlfn.XLOOKUP($N473,resources[Resource],resources[estPerUnit],""))*P473,"")</f>
        <v/>
      </c>
      <c r="V473" s="43" t="str">
        <f>IFERROR(IF($G473="","",_xlfn.XLOOKUP($N473,resources[Resource],resources[estPerUnit],""))*Q473,"")</f>
        <v/>
      </c>
      <c r="W473" s="43" t="str">
        <f>IFERROR(IF($G473="","",_xlfn.XLOOKUP($N473,resources[Resource],resources[estPerUnit],""))*R473,"")</f>
        <v/>
      </c>
      <c r="X473" s="43" t="str">
        <f>IFERROR(IF($G473="","",_xlfn.XLOOKUP($N473,resources[Resource],resources[estPerUnit],""))*S473,"")</f>
        <v/>
      </c>
    </row>
    <row r="474" spans="20:24" x14ac:dyDescent="0.5">
      <c r="T474" s="43" t="str">
        <f>IFERROR(IF($G474="","",_xlfn.XLOOKUP($N474,resources[Resource],resources[estPerUnit],""))*$O474,"")</f>
        <v/>
      </c>
      <c r="U474" s="43" t="str">
        <f>IFERROR(IF($G474="","",_xlfn.XLOOKUP($N474,resources[Resource],resources[estPerUnit],""))*P474,"")</f>
        <v/>
      </c>
      <c r="V474" s="43" t="str">
        <f>IFERROR(IF($G474="","",_xlfn.XLOOKUP($N474,resources[Resource],resources[estPerUnit],""))*Q474,"")</f>
        <v/>
      </c>
      <c r="W474" s="43" t="str">
        <f>IFERROR(IF($G474="","",_xlfn.XLOOKUP($N474,resources[Resource],resources[estPerUnit],""))*R474,"")</f>
        <v/>
      </c>
      <c r="X474" s="43" t="str">
        <f>IFERROR(IF($G474="","",_xlfn.XLOOKUP($N474,resources[Resource],resources[estPerUnit],""))*S474,"")</f>
        <v/>
      </c>
    </row>
    <row r="475" spans="20:24" x14ac:dyDescent="0.5">
      <c r="T475" s="43" t="str">
        <f>IFERROR(IF($G475="","",_xlfn.XLOOKUP($N475,resources[Resource],resources[estPerUnit],""))*$O475,"")</f>
        <v/>
      </c>
      <c r="U475" s="43" t="str">
        <f>IFERROR(IF($G475="","",_xlfn.XLOOKUP($N475,resources[Resource],resources[estPerUnit],""))*P475,"")</f>
        <v/>
      </c>
      <c r="V475" s="43" t="str">
        <f>IFERROR(IF($G475="","",_xlfn.XLOOKUP($N475,resources[Resource],resources[estPerUnit],""))*Q475,"")</f>
        <v/>
      </c>
      <c r="W475" s="43" t="str">
        <f>IFERROR(IF($G475="","",_xlfn.XLOOKUP($N475,resources[Resource],resources[estPerUnit],""))*R475,"")</f>
        <v/>
      </c>
      <c r="X475" s="43" t="str">
        <f>IFERROR(IF($G475="","",_xlfn.XLOOKUP($N475,resources[Resource],resources[estPerUnit],""))*S475,"")</f>
        <v/>
      </c>
    </row>
    <row r="476" spans="20:24" x14ac:dyDescent="0.5">
      <c r="T476" s="43" t="str">
        <f>IFERROR(IF($G476="","",_xlfn.XLOOKUP($N476,resources[Resource],resources[estPerUnit],""))*$O476,"")</f>
        <v/>
      </c>
      <c r="U476" s="43" t="str">
        <f>IFERROR(IF($G476="","",_xlfn.XLOOKUP($N476,resources[Resource],resources[estPerUnit],""))*P476,"")</f>
        <v/>
      </c>
      <c r="V476" s="43" t="str">
        <f>IFERROR(IF($G476="","",_xlfn.XLOOKUP($N476,resources[Resource],resources[estPerUnit],""))*Q476,"")</f>
        <v/>
      </c>
      <c r="W476" s="43" t="str">
        <f>IFERROR(IF($G476="","",_xlfn.XLOOKUP($N476,resources[Resource],resources[estPerUnit],""))*R476,"")</f>
        <v/>
      </c>
      <c r="X476" s="43" t="str">
        <f>IFERROR(IF($G476="","",_xlfn.XLOOKUP($N476,resources[Resource],resources[estPerUnit],""))*S476,"")</f>
        <v/>
      </c>
    </row>
    <row r="477" spans="20:24" x14ac:dyDescent="0.5">
      <c r="T477" s="43" t="str">
        <f>IFERROR(IF($G477="","",_xlfn.XLOOKUP($N477,resources[Resource],resources[estPerUnit],""))*$O477,"")</f>
        <v/>
      </c>
      <c r="U477" s="43" t="str">
        <f>IFERROR(IF($G477="","",_xlfn.XLOOKUP($N477,resources[Resource],resources[estPerUnit],""))*P477,"")</f>
        <v/>
      </c>
      <c r="V477" s="43" t="str">
        <f>IFERROR(IF($G477="","",_xlfn.XLOOKUP($N477,resources[Resource],resources[estPerUnit],""))*Q477,"")</f>
        <v/>
      </c>
      <c r="W477" s="43" t="str">
        <f>IFERROR(IF($G477="","",_xlfn.XLOOKUP($N477,resources[Resource],resources[estPerUnit],""))*R477,"")</f>
        <v/>
      </c>
      <c r="X477" s="43" t="str">
        <f>IFERROR(IF($G477="","",_xlfn.XLOOKUP($N477,resources[Resource],resources[estPerUnit],""))*S477,"")</f>
        <v/>
      </c>
    </row>
    <row r="478" spans="20:24" x14ac:dyDescent="0.5">
      <c r="T478" s="43" t="str">
        <f>IFERROR(IF($G478="","",_xlfn.XLOOKUP($N478,resources[Resource],resources[estPerUnit],""))*$O478,"")</f>
        <v/>
      </c>
      <c r="U478" s="43" t="str">
        <f>IFERROR(IF($G478="","",_xlfn.XLOOKUP($N478,resources[Resource],resources[estPerUnit],""))*P478,"")</f>
        <v/>
      </c>
      <c r="V478" s="43" t="str">
        <f>IFERROR(IF($G478="","",_xlfn.XLOOKUP($N478,resources[Resource],resources[estPerUnit],""))*Q478,"")</f>
        <v/>
      </c>
      <c r="W478" s="43" t="str">
        <f>IFERROR(IF($G478="","",_xlfn.XLOOKUP($N478,resources[Resource],resources[estPerUnit],""))*R478,"")</f>
        <v/>
      </c>
      <c r="X478" s="43" t="str">
        <f>IFERROR(IF($G478="","",_xlfn.XLOOKUP($N478,resources[Resource],resources[estPerUnit],""))*S478,"")</f>
        <v/>
      </c>
    </row>
    <row r="479" spans="20:24" x14ac:dyDescent="0.5">
      <c r="T479" s="43" t="str">
        <f>IFERROR(IF($G479="","",_xlfn.XLOOKUP($N479,resources[Resource],resources[estPerUnit],""))*$O479,"")</f>
        <v/>
      </c>
      <c r="U479" s="43" t="str">
        <f>IFERROR(IF($G479="","",_xlfn.XLOOKUP($N479,resources[Resource],resources[estPerUnit],""))*P479,"")</f>
        <v/>
      </c>
      <c r="V479" s="43" t="str">
        <f>IFERROR(IF($G479="","",_xlfn.XLOOKUP($N479,resources[Resource],resources[estPerUnit],""))*Q479,"")</f>
        <v/>
      </c>
      <c r="W479" s="43" t="str">
        <f>IFERROR(IF($G479="","",_xlfn.XLOOKUP($N479,resources[Resource],resources[estPerUnit],""))*R479,"")</f>
        <v/>
      </c>
      <c r="X479" s="43" t="str">
        <f>IFERROR(IF($G479="","",_xlfn.XLOOKUP($N479,resources[Resource],resources[estPerUnit],""))*S479,"")</f>
        <v/>
      </c>
    </row>
    <row r="480" spans="20:24" x14ac:dyDescent="0.5">
      <c r="T480" s="43" t="str">
        <f>IFERROR(IF($G480="","",_xlfn.XLOOKUP($N480,resources[Resource],resources[estPerUnit],""))*$O480,"")</f>
        <v/>
      </c>
      <c r="U480" s="43" t="str">
        <f>IFERROR(IF($G480="","",_xlfn.XLOOKUP($N480,resources[Resource],resources[estPerUnit],""))*P480,"")</f>
        <v/>
      </c>
      <c r="V480" s="43" t="str">
        <f>IFERROR(IF($G480="","",_xlfn.XLOOKUP($N480,resources[Resource],resources[estPerUnit],""))*Q480,"")</f>
        <v/>
      </c>
      <c r="W480" s="43" t="str">
        <f>IFERROR(IF($G480="","",_xlfn.XLOOKUP($N480,resources[Resource],resources[estPerUnit],""))*R480,"")</f>
        <v/>
      </c>
      <c r="X480" s="43" t="str">
        <f>IFERROR(IF($G480="","",_xlfn.XLOOKUP($N480,resources[Resource],resources[estPerUnit],""))*S480,"")</f>
        <v/>
      </c>
    </row>
    <row r="481" spans="20:24" x14ac:dyDescent="0.5">
      <c r="T481" s="43" t="str">
        <f>IFERROR(IF($G481="","",_xlfn.XLOOKUP($N481,resources[Resource],resources[estPerUnit],""))*$O481,"")</f>
        <v/>
      </c>
      <c r="U481" s="43" t="str">
        <f>IFERROR(IF($G481="","",_xlfn.XLOOKUP($N481,resources[Resource],resources[estPerUnit],""))*P481,"")</f>
        <v/>
      </c>
      <c r="V481" s="43" t="str">
        <f>IFERROR(IF($G481="","",_xlfn.XLOOKUP($N481,resources[Resource],resources[estPerUnit],""))*Q481,"")</f>
        <v/>
      </c>
      <c r="W481" s="43" t="str">
        <f>IFERROR(IF($G481="","",_xlfn.XLOOKUP($N481,resources[Resource],resources[estPerUnit],""))*R481,"")</f>
        <v/>
      </c>
      <c r="X481" s="43" t="str">
        <f>IFERROR(IF($G481="","",_xlfn.XLOOKUP($N481,resources[Resource],resources[estPerUnit],""))*S481,"")</f>
        <v/>
      </c>
    </row>
    <row r="482" spans="20:24" x14ac:dyDescent="0.5">
      <c r="T482" s="43" t="str">
        <f>IFERROR(IF($G482="","",_xlfn.XLOOKUP($N482,resources[Resource],resources[estPerUnit],""))*$O482,"")</f>
        <v/>
      </c>
      <c r="U482" s="43" t="str">
        <f>IFERROR(IF($G482="","",_xlfn.XLOOKUP($N482,resources[Resource],resources[estPerUnit],""))*P482,"")</f>
        <v/>
      </c>
      <c r="V482" s="43" t="str">
        <f>IFERROR(IF($G482="","",_xlfn.XLOOKUP($N482,resources[Resource],resources[estPerUnit],""))*Q482,"")</f>
        <v/>
      </c>
      <c r="W482" s="43" t="str">
        <f>IFERROR(IF($G482="","",_xlfn.XLOOKUP($N482,resources[Resource],resources[estPerUnit],""))*R482,"")</f>
        <v/>
      </c>
      <c r="X482" s="43" t="str">
        <f>IFERROR(IF($G482="","",_xlfn.XLOOKUP($N482,resources[Resource],resources[estPerUnit],""))*S482,"")</f>
        <v/>
      </c>
    </row>
    <row r="483" spans="20:24" x14ac:dyDescent="0.5">
      <c r="T483" s="43" t="str">
        <f>IFERROR(IF($G483="","",_xlfn.XLOOKUP($N483,resources[Resource],resources[estPerUnit],""))*$O483,"")</f>
        <v/>
      </c>
      <c r="U483" s="43" t="str">
        <f>IFERROR(IF($G483="","",_xlfn.XLOOKUP($N483,resources[Resource],resources[estPerUnit],""))*P483,"")</f>
        <v/>
      </c>
      <c r="V483" s="43" t="str">
        <f>IFERROR(IF($G483="","",_xlfn.XLOOKUP($N483,resources[Resource],resources[estPerUnit],""))*Q483,"")</f>
        <v/>
      </c>
      <c r="W483" s="43" t="str">
        <f>IFERROR(IF($G483="","",_xlfn.XLOOKUP($N483,resources[Resource],resources[estPerUnit],""))*R483,"")</f>
        <v/>
      </c>
      <c r="X483" s="43" t="str">
        <f>IFERROR(IF($G483="","",_xlfn.XLOOKUP($N483,resources[Resource],resources[estPerUnit],""))*S483,"")</f>
        <v/>
      </c>
    </row>
    <row r="484" spans="20:24" x14ac:dyDescent="0.5">
      <c r="T484" s="43" t="str">
        <f>IFERROR(IF($G484="","",_xlfn.XLOOKUP($N484,resources[Resource],resources[estPerUnit],""))*$O484,"")</f>
        <v/>
      </c>
      <c r="U484" s="43" t="str">
        <f>IFERROR(IF($G484="","",_xlfn.XLOOKUP($N484,resources[Resource],resources[estPerUnit],""))*P484,"")</f>
        <v/>
      </c>
      <c r="V484" s="43" t="str">
        <f>IFERROR(IF($G484="","",_xlfn.XLOOKUP($N484,resources[Resource],resources[estPerUnit],""))*Q484,"")</f>
        <v/>
      </c>
      <c r="W484" s="43" t="str">
        <f>IFERROR(IF($G484="","",_xlfn.XLOOKUP($N484,resources[Resource],resources[estPerUnit],""))*R484,"")</f>
        <v/>
      </c>
      <c r="X484" s="43" t="str">
        <f>IFERROR(IF($G484="","",_xlfn.XLOOKUP($N484,resources[Resource],resources[estPerUnit],""))*S484,"")</f>
        <v/>
      </c>
    </row>
    <row r="485" spans="20:24" x14ac:dyDescent="0.5">
      <c r="T485" s="43" t="str">
        <f>IFERROR(IF($G485="","",_xlfn.XLOOKUP($N485,resources[Resource],resources[estPerUnit],""))*$O485,"")</f>
        <v/>
      </c>
      <c r="U485" s="43" t="str">
        <f>IFERROR(IF($G485="","",_xlfn.XLOOKUP($N485,resources[Resource],resources[estPerUnit],""))*P485,"")</f>
        <v/>
      </c>
      <c r="V485" s="43" t="str">
        <f>IFERROR(IF($G485="","",_xlfn.XLOOKUP($N485,resources[Resource],resources[estPerUnit],""))*Q485,"")</f>
        <v/>
      </c>
      <c r="W485" s="43" t="str">
        <f>IFERROR(IF($G485="","",_xlfn.XLOOKUP($N485,resources[Resource],resources[estPerUnit],""))*R485,"")</f>
        <v/>
      </c>
      <c r="X485" s="43" t="str">
        <f>IFERROR(IF($G485="","",_xlfn.XLOOKUP($N485,resources[Resource],resources[estPerUnit],""))*S485,"")</f>
        <v/>
      </c>
    </row>
    <row r="486" spans="20:24" x14ac:dyDescent="0.5">
      <c r="T486" s="43" t="str">
        <f>IFERROR(IF($G486="","",_xlfn.XLOOKUP($N486,resources[Resource],resources[estPerUnit],""))*$O486,"")</f>
        <v/>
      </c>
      <c r="U486" s="43" t="str">
        <f>IFERROR(IF($G486="","",_xlfn.XLOOKUP($N486,resources[Resource],resources[estPerUnit],""))*P486,"")</f>
        <v/>
      </c>
      <c r="V486" s="43" t="str">
        <f>IFERROR(IF($G486="","",_xlfn.XLOOKUP($N486,resources[Resource],resources[estPerUnit],""))*Q486,"")</f>
        <v/>
      </c>
      <c r="W486" s="43" t="str">
        <f>IFERROR(IF($G486="","",_xlfn.XLOOKUP($N486,resources[Resource],resources[estPerUnit],""))*R486,"")</f>
        <v/>
      </c>
      <c r="X486" s="43" t="str">
        <f>IFERROR(IF($G486="","",_xlfn.XLOOKUP($N486,resources[Resource],resources[estPerUnit],""))*S486,"")</f>
        <v/>
      </c>
    </row>
    <row r="487" spans="20:24" x14ac:dyDescent="0.5">
      <c r="T487" s="43" t="str">
        <f>IFERROR(IF($G487="","",_xlfn.XLOOKUP($N487,resources[Resource],resources[estPerUnit],""))*$O487,"")</f>
        <v/>
      </c>
      <c r="U487" s="43" t="str">
        <f>IFERROR(IF($G487="","",_xlfn.XLOOKUP($N487,resources[Resource],resources[estPerUnit],""))*P487,"")</f>
        <v/>
      </c>
      <c r="V487" s="43" t="str">
        <f>IFERROR(IF($G487="","",_xlfn.XLOOKUP($N487,resources[Resource],resources[estPerUnit],""))*Q487,"")</f>
        <v/>
      </c>
      <c r="W487" s="43" t="str">
        <f>IFERROR(IF($G487="","",_xlfn.XLOOKUP($N487,resources[Resource],resources[estPerUnit],""))*R487,"")</f>
        <v/>
      </c>
      <c r="X487" s="43" t="str">
        <f>IFERROR(IF($G487="","",_xlfn.XLOOKUP($N487,resources[Resource],resources[estPerUnit],""))*S487,"")</f>
        <v/>
      </c>
    </row>
    <row r="488" spans="20:24" x14ac:dyDescent="0.5">
      <c r="T488" s="43" t="str">
        <f>IFERROR(IF($G488="","",_xlfn.XLOOKUP($N488,resources[Resource],resources[estPerUnit],""))*$O488,"")</f>
        <v/>
      </c>
      <c r="U488" s="43" t="str">
        <f>IFERROR(IF($G488="","",_xlfn.XLOOKUP($N488,resources[Resource],resources[estPerUnit],""))*P488,"")</f>
        <v/>
      </c>
      <c r="V488" s="43" t="str">
        <f>IFERROR(IF($G488="","",_xlfn.XLOOKUP($N488,resources[Resource],resources[estPerUnit],""))*Q488,"")</f>
        <v/>
      </c>
      <c r="W488" s="43" t="str">
        <f>IFERROR(IF($G488="","",_xlfn.XLOOKUP($N488,resources[Resource],resources[estPerUnit],""))*R488,"")</f>
        <v/>
      </c>
      <c r="X488" s="43" t="str">
        <f>IFERROR(IF($G488="","",_xlfn.XLOOKUP($N488,resources[Resource],resources[estPerUnit],""))*S488,"")</f>
        <v/>
      </c>
    </row>
    <row r="489" spans="20:24" x14ac:dyDescent="0.5">
      <c r="T489" s="43" t="str">
        <f>IFERROR(IF($G489="","",_xlfn.XLOOKUP($N489,resources[Resource],resources[estPerUnit],""))*$O489,"")</f>
        <v/>
      </c>
      <c r="U489" s="43" t="str">
        <f>IFERROR(IF($G489="","",_xlfn.XLOOKUP($N489,resources[Resource],resources[estPerUnit],""))*P489,"")</f>
        <v/>
      </c>
      <c r="V489" s="43" t="str">
        <f>IFERROR(IF($G489="","",_xlfn.XLOOKUP($N489,resources[Resource],resources[estPerUnit],""))*Q489,"")</f>
        <v/>
      </c>
      <c r="W489" s="43" t="str">
        <f>IFERROR(IF($G489="","",_xlfn.XLOOKUP($N489,resources[Resource],resources[estPerUnit],""))*R489,"")</f>
        <v/>
      </c>
      <c r="X489" s="43" t="str">
        <f>IFERROR(IF($G489="","",_xlfn.XLOOKUP($N489,resources[Resource],resources[estPerUnit],""))*S489,"")</f>
        <v/>
      </c>
    </row>
    <row r="490" spans="20:24" x14ac:dyDescent="0.5">
      <c r="T490" s="43" t="str">
        <f>IFERROR(IF($G490="","",_xlfn.XLOOKUP($N490,resources[Resource],resources[estPerUnit],""))*$O490,"")</f>
        <v/>
      </c>
      <c r="U490" s="43" t="str">
        <f>IFERROR(IF($G490="","",_xlfn.XLOOKUP($N490,resources[Resource],resources[estPerUnit],""))*P490,"")</f>
        <v/>
      </c>
      <c r="V490" s="43" t="str">
        <f>IFERROR(IF($G490="","",_xlfn.XLOOKUP($N490,resources[Resource],resources[estPerUnit],""))*Q490,"")</f>
        <v/>
      </c>
      <c r="W490" s="43" t="str">
        <f>IFERROR(IF($G490="","",_xlfn.XLOOKUP($N490,resources[Resource],resources[estPerUnit],""))*R490,"")</f>
        <v/>
      </c>
      <c r="X490" s="43" t="str">
        <f>IFERROR(IF($G490="","",_xlfn.XLOOKUP($N490,resources[Resource],resources[estPerUnit],""))*S490,"")</f>
        <v/>
      </c>
    </row>
    <row r="491" spans="20:24" x14ac:dyDescent="0.5">
      <c r="T491" s="43" t="str">
        <f>IFERROR(IF($G491="","",_xlfn.XLOOKUP($N491,resources[Resource],resources[estPerUnit],""))*$O491,"")</f>
        <v/>
      </c>
      <c r="U491" s="43" t="str">
        <f>IFERROR(IF($G491="","",_xlfn.XLOOKUP($N491,resources[Resource],resources[estPerUnit],""))*P491,"")</f>
        <v/>
      </c>
      <c r="V491" s="43" t="str">
        <f>IFERROR(IF($G491="","",_xlfn.XLOOKUP($N491,resources[Resource],resources[estPerUnit],""))*Q491,"")</f>
        <v/>
      </c>
      <c r="W491" s="43" t="str">
        <f>IFERROR(IF($G491="","",_xlfn.XLOOKUP($N491,resources[Resource],resources[estPerUnit],""))*R491,"")</f>
        <v/>
      </c>
      <c r="X491" s="43" t="str">
        <f>IFERROR(IF($G491="","",_xlfn.XLOOKUP($N491,resources[Resource],resources[estPerUnit],""))*S491,"")</f>
        <v/>
      </c>
    </row>
    <row r="492" spans="20:24" x14ac:dyDescent="0.5">
      <c r="T492" s="43" t="str">
        <f>IFERROR(IF($G492="","",_xlfn.XLOOKUP($N492,resources[Resource],resources[estPerUnit],""))*$O492,"")</f>
        <v/>
      </c>
      <c r="U492" s="43" t="str">
        <f>IFERROR(IF($G492="","",_xlfn.XLOOKUP($N492,resources[Resource],resources[estPerUnit],""))*P492,"")</f>
        <v/>
      </c>
      <c r="V492" s="43" t="str">
        <f>IFERROR(IF($G492="","",_xlfn.XLOOKUP($N492,resources[Resource],resources[estPerUnit],""))*Q492,"")</f>
        <v/>
      </c>
      <c r="W492" s="43" t="str">
        <f>IFERROR(IF($G492="","",_xlfn.XLOOKUP($N492,resources[Resource],resources[estPerUnit],""))*R492,"")</f>
        <v/>
      </c>
      <c r="X492" s="43" t="str">
        <f>IFERROR(IF($G492="","",_xlfn.XLOOKUP($N492,resources[Resource],resources[estPerUnit],""))*S492,"")</f>
        <v/>
      </c>
    </row>
    <row r="493" spans="20:24" x14ac:dyDescent="0.5">
      <c r="T493" s="43" t="str">
        <f>IFERROR(IF($G493="","",_xlfn.XLOOKUP($N493,resources[Resource],resources[estPerUnit],""))*$O493,"")</f>
        <v/>
      </c>
      <c r="U493" s="43" t="str">
        <f>IFERROR(IF($G493="","",_xlfn.XLOOKUP($N493,resources[Resource],resources[estPerUnit],""))*P493,"")</f>
        <v/>
      </c>
      <c r="V493" s="43" t="str">
        <f>IFERROR(IF($G493="","",_xlfn.XLOOKUP($N493,resources[Resource],resources[estPerUnit],""))*Q493,"")</f>
        <v/>
      </c>
      <c r="W493" s="43" t="str">
        <f>IFERROR(IF($G493="","",_xlfn.XLOOKUP($N493,resources[Resource],resources[estPerUnit],""))*R493,"")</f>
        <v/>
      </c>
      <c r="X493" s="43" t="str">
        <f>IFERROR(IF($G493="","",_xlfn.XLOOKUP($N493,resources[Resource],resources[estPerUnit],""))*S493,"")</f>
        <v/>
      </c>
    </row>
    <row r="494" spans="20:24" x14ac:dyDescent="0.5">
      <c r="T494" s="43" t="str">
        <f>IFERROR(IF($G494="","",_xlfn.XLOOKUP($N494,resources[Resource],resources[estPerUnit],""))*$O494,"")</f>
        <v/>
      </c>
      <c r="U494" s="43" t="str">
        <f>IFERROR(IF($G494="","",_xlfn.XLOOKUP($N494,resources[Resource],resources[estPerUnit],""))*P494,"")</f>
        <v/>
      </c>
      <c r="V494" s="43" t="str">
        <f>IFERROR(IF($G494="","",_xlfn.XLOOKUP($N494,resources[Resource],resources[estPerUnit],""))*Q494,"")</f>
        <v/>
      </c>
      <c r="W494" s="43" t="str">
        <f>IFERROR(IF($G494="","",_xlfn.XLOOKUP($N494,resources[Resource],resources[estPerUnit],""))*R494,"")</f>
        <v/>
      </c>
      <c r="X494" s="43" t="str">
        <f>IFERROR(IF($G494="","",_xlfn.XLOOKUP($N494,resources[Resource],resources[estPerUnit],""))*S494,"")</f>
        <v/>
      </c>
    </row>
    <row r="495" spans="20:24" x14ac:dyDescent="0.5">
      <c r="T495" s="43" t="str">
        <f>IFERROR(IF($G495="","",_xlfn.XLOOKUP($N495,resources[Resource],resources[estPerUnit],""))*$O495,"")</f>
        <v/>
      </c>
      <c r="U495" s="43" t="str">
        <f>IFERROR(IF($G495="","",_xlfn.XLOOKUP($N495,resources[Resource],resources[estPerUnit],""))*P495,"")</f>
        <v/>
      </c>
      <c r="V495" s="43" t="str">
        <f>IFERROR(IF($G495="","",_xlfn.XLOOKUP($N495,resources[Resource],resources[estPerUnit],""))*Q495,"")</f>
        <v/>
      </c>
      <c r="W495" s="43" t="str">
        <f>IFERROR(IF($G495="","",_xlfn.XLOOKUP($N495,resources[Resource],resources[estPerUnit],""))*R495,"")</f>
        <v/>
      </c>
      <c r="X495" s="43" t="str">
        <f>IFERROR(IF($G495="","",_xlfn.XLOOKUP($N495,resources[Resource],resources[estPerUnit],""))*S495,"")</f>
        <v/>
      </c>
    </row>
    <row r="496" spans="20:24" x14ac:dyDescent="0.5">
      <c r="T496" s="43" t="str">
        <f>IFERROR(IF($G496="","",_xlfn.XLOOKUP($N496,resources[Resource],resources[estPerUnit],""))*$O496,"")</f>
        <v/>
      </c>
      <c r="U496" s="43" t="str">
        <f>IFERROR(IF($G496="","",_xlfn.XLOOKUP($N496,resources[Resource],resources[estPerUnit],""))*P496,"")</f>
        <v/>
      </c>
      <c r="V496" s="43" t="str">
        <f>IFERROR(IF($G496="","",_xlfn.XLOOKUP($N496,resources[Resource],resources[estPerUnit],""))*Q496,"")</f>
        <v/>
      </c>
      <c r="W496" s="43" t="str">
        <f>IFERROR(IF($G496="","",_xlfn.XLOOKUP($N496,resources[Resource],resources[estPerUnit],""))*R496,"")</f>
        <v/>
      </c>
      <c r="X496" s="43" t="str">
        <f>IFERROR(IF($G496="","",_xlfn.XLOOKUP($N496,resources[Resource],resources[estPerUnit],""))*S496,"")</f>
        <v/>
      </c>
    </row>
    <row r="497" spans="20:24" x14ac:dyDescent="0.5">
      <c r="T497" s="43" t="str">
        <f>IFERROR(IF($G497="","",_xlfn.XLOOKUP($N497,resources[Resource],resources[estPerUnit],""))*$O497,"")</f>
        <v/>
      </c>
      <c r="U497" s="43" t="str">
        <f>IFERROR(IF($G497="","",_xlfn.XLOOKUP($N497,resources[Resource],resources[estPerUnit],""))*P497,"")</f>
        <v/>
      </c>
      <c r="V497" s="43" t="str">
        <f>IFERROR(IF($G497="","",_xlfn.XLOOKUP($N497,resources[Resource],resources[estPerUnit],""))*Q497,"")</f>
        <v/>
      </c>
      <c r="W497" s="43" t="str">
        <f>IFERROR(IF($G497="","",_xlfn.XLOOKUP($N497,resources[Resource],resources[estPerUnit],""))*R497,"")</f>
        <v/>
      </c>
      <c r="X497" s="43" t="str">
        <f>IFERROR(IF($G497="","",_xlfn.XLOOKUP($N497,resources[Resource],resources[estPerUnit],""))*S497,"")</f>
        <v/>
      </c>
    </row>
    <row r="498" spans="20:24" x14ac:dyDescent="0.5">
      <c r="T498" s="43" t="str">
        <f>IFERROR(IF($G498="","",_xlfn.XLOOKUP($N498,resources[Resource],resources[estPerUnit],""))*$O498,"")</f>
        <v/>
      </c>
      <c r="U498" s="43" t="str">
        <f>IFERROR(IF($G498="","",_xlfn.XLOOKUP($N498,resources[Resource],resources[estPerUnit],""))*P498,"")</f>
        <v/>
      </c>
      <c r="V498" s="43" t="str">
        <f>IFERROR(IF($G498="","",_xlfn.XLOOKUP($N498,resources[Resource],resources[estPerUnit],""))*Q498,"")</f>
        <v/>
      </c>
      <c r="W498" s="43" t="str">
        <f>IFERROR(IF($G498="","",_xlfn.XLOOKUP($N498,resources[Resource],resources[estPerUnit],""))*R498,"")</f>
        <v/>
      </c>
      <c r="X498" s="43" t="str">
        <f>IFERROR(IF($G498="","",_xlfn.XLOOKUP($N498,resources[Resource],resources[estPerUnit],""))*S498,"")</f>
        <v/>
      </c>
    </row>
    <row r="499" spans="20:24" x14ac:dyDescent="0.5">
      <c r="T499" s="43" t="str">
        <f>IFERROR(IF($G499="","",_xlfn.XLOOKUP($N499,resources[Resource],resources[estPerUnit],""))*$O499,"")</f>
        <v/>
      </c>
      <c r="U499" s="43" t="str">
        <f>IFERROR(IF($G499="","",_xlfn.XLOOKUP($N499,resources[Resource],resources[estPerUnit],""))*P499,"")</f>
        <v/>
      </c>
      <c r="V499" s="43" t="str">
        <f>IFERROR(IF($G499="","",_xlfn.XLOOKUP($N499,resources[Resource],resources[estPerUnit],""))*Q499,"")</f>
        <v/>
      </c>
      <c r="W499" s="43" t="str">
        <f>IFERROR(IF($G499="","",_xlfn.XLOOKUP($N499,resources[Resource],resources[estPerUnit],""))*R499,"")</f>
        <v/>
      </c>
      <c r="X499" s="43" t="str">
        <f>IFERROR(IF($G499="","",_xlfn.XLOOKUP($N499,resources[Resource],resources[estPerUnit],""))*S499,"")</f>
        <v/>
      </c>
    </row>
    <row r="500" spans="20:24" x14ac:dyDescent="0.5">
      <c r="T500" s="43" t="str">
        <f>IFERROR(IF($G500="","",_xlfn.XLOOKUP($N500,resources[Resource],resources[estPerUnit],""))*$O500,"")</f>
        <v/>
      </c>
      <c r="U500" s="43" t="str">
        <f>IFERROR(IF($G500="","",_xlfn.XLOOKUP($N500,resources[Resource],resources[estPerUnit],""))*P500,"")</f>
        <v/>
      </c>
      <c r="V500" s="43" t="str">
        <f>IFERROR(IF($G500="","",_xlfn.XLOOKUP($N500,resources[Resource],resources[estPerUnit],""))*Q500,"")</f>
        <v/>
      </c>
      <c r="W500" s="43" t="str">
        <f>IFERROR(IF($G500="","",_xlfn.XLOOKUP($N500,resources[Resource],resources[estPerUnit],""))*R500,"")</f>
        <v/>
      </c>
      <c r="X500" s="43" t="str">
        <f>IFERROR(IF($G500="","",_xlfn.XLOOKUP($N500,resources[Resource],resources[estPerUnit],""))*S500,"")</f>
        <v/>
      </c>
    </row>
    <row r="501" spans="20:24" x14ac:dyDescent="0.5">
      <c r="T501" s="43" t="str">
        <f>IFERROR(IF($G501="","",_xlfn.XLOOKUP($N501,resources[Resource],resources[estPerUnit],""))*$O501,"")</f>
        <v/>
      </c>
      <c r="U501" s="43" t="str">
        <f>IFERROR(IF($G501="","",_xlfn.XLOOKUP($N501,resources[Resource],resources[estPerUnit],""))*P501,"")</f>
        <v/>
      </c>
      <c r="V501" s="43" t="str">
        <f>IFERROR(IF($G501="","",_xlfn.XLOOKUP($N501,resources[Resource],resources[estPerUnit],""))*Q501,"")</f>
        <v/>
      </c>
      <c r="W501" s="43" t="str">
        <f>IFERROR(IF($G501="","",_xlfn.XLOOKUP($N501,resources[Resource],resources[estPerUnit],""))*R501,"")</f>
        <v/>
      </c>
      <c r="X501" s="43" t="str">
        <f>IFERROR(IF($G501="","",_xlfn.XLOOKUP($N501,resources[Resource],resources[estPerUnit],""))*S501,"")</f>
        <v/>
      </c>
    </row>
    <row r="502" spans="20:24" x14ac:dyDescent="0.5">
      <c r="T502" s="43" t="str">
        <f>IFERROR(IF($G502="","",_xlfn.XLOOKUP($N502,resources[Resource],resources[estPerUnit],""))*$O502,"")</f>
        <v/>
      </c>
      <c r="U502" s="43" t="str">
        <f>IFERROR(IF($G502="","",_xlfn.XLOOKUP($N502,resources[Resource],resources[estPerUnit],""))*P502,"")</f>
        <v/>
      </c>
      <c r="V502" s="43" t="str">
        <f>IFERROR(IF($G502="","",_xlfn.XLOOKUP($N502,resources[Resource],resources[estPerUnit],""))*Q502,"")</f>
        <v/>
      </c>
      <c r="W502" s="43" t="str">
        <f>IFERROR(IF($G502="","",_xlfn.XLOOKUP($N502,resources[Resource],resources[estPerUnit],""))*R502,"")</f>
        <v/>
      </c>
      <c r="X502" s="43" t="str">
        <f>IFERROR(IF($G502="","",_xlfn.XLOOKUP($N502,resources[Resource],resources[estPerUnit],""))*S502,"")</f>
        <v/>
      </c>
    </row>
    <row r="503" spans="20:24" x14ac:dyDescent="0.5">
      <c r="T503" s="43" t="str">
        <f>IFERROR(IF($G503="","",_xlfn.XLOOKUP($N503,resources[Resource],resources[estPerUnit],""))*$O503,"")</f>
        <v/>
      </c>
      <c r="U503" s="43" t="str">
        <f>IFERROR(IF($G503="","",_xlfn.XLOOKUP($N503,resources[Resource],resources[estPerUnit],""))*P503,"")</f>
        <v/>
      </c>
      <c r="V503" s="43" t="str">
        <f>IFERROR(IF($G503="","",_xlfn.XLOOKUP($N503,resources[Resource],resources[estPerUnit],""))*Q503,"")</f>
        <v/>
      </c>
      <c r="W503" s="43" t="str">
        <f>IFERROR(IF($G503="","",_xlfn.XLOOKUP($N503,resources[Resource],resources[estPerUnit],""))*R503,"")</f>
        <v/>
      </c>
      <c r="X503" s="43" t="str">
        <f>IFERROR(IF($G503="","",_xlfn.XLOOKUP($N503,resources[Resource],resources[estPerUnit],""))*S503,"")</f>
        <v/>
      </c>
    </row>
    <row r="504" spans="20:24" x14ac:dyDescent="0.5">
      <c r="T504" s="43" t="str">
        <f>IFERROR(IF($G504="","",_xlfn.XLOOKUP($N504,resources[Resource],resources[estPerUnit],""))*$O504,"")</f>
        <v/>
      </c>
      <c r="U504" s="43" t="str">
        <f>IFERROR(IF($G504="","",_xlfn.XLOOKUP($N504,resources[Resource],resources[estPerUnit],""))*P504,"")</f>
        <v/>
      </c>
      <c r="V504" s="43" t="str">
        <f>IFERROR(IF($G504="","",_xlfn.XLOOKUP($N504,resources[Resource],resources[estPerUnit],""))*Q504,"")</f>
        <v/>
      </c>
      <c r="W504" s="43" t="str">
        <f>IFERROR(IF($G504="","",_xlfn.XLOOKUP($N504,resources[Resource],resources[estPerUnit],""))*R504,"")</f>
        <v/>
      </c>
      <c r="X504" s="43" t="str">
        <f>IFERROR(IF($G504="","",_xlfn.XLOOKUP($N504,resources[Resource],resources[estPerUnit],""))*S504,"")</f>
        <v/>
      </c>
    </row>
    <row r="505" spans="20:24" x14ac:dyDescent="0.5">
      <c r="T505" s="43" t="str">
        <f>IFERROR(IF($G505="","",_xlfn.XLOOKUP($N505,resources[Resource],resources[estPerUnit],""))*$O505,"")</f>
        <v/>
      </c>
      <c r="U505" s="43" t="str">
        <f>IFERROR(IF($G505="","",_xlfn.XLOOKUP($N505,resources[Resource],resources[estPerUnit],""))*P505,"")</f>
        <v/>
      </c>
      <c r="V505" s="43" t="str">
        <f>IFERROR(IF($G505="","",_xlfn.XLOOKUP($N505,resources[Resource],resources[estPerUnit],""))*Q505,"")</f>
        <v/>
      </c>
      <c r="W505" s="43" t="str">
        <f>IFERROR(IF($G505="","",_xlfn.XLOOKUP($N505,resources[Resource],resources[estPerUnit],""))*R505,"")</f>
        <v/>
      </c>
      <c r="X505" s="43" t="str">
        <f>IFERROR(IF($G505="","",_xlfn.XLOOKUP($N505,resources[Resource],resources[estPerUnit],""))*S505,"")</f>
        <v/>
      </c>
    </row>
    <row r="506" spans="20:24" x14ac:dyDescent="0.5">
      <c r="T506" s="43" t="str">
        <f>IFERROR(IF($G506="","",_xlfn.XLOOKUP($N506,resources[Resource],resources[estPerUnit],""))*$O506,"")</f>
        <v/>
      </c>
      <c r="U506" s="43" t="str">
        <f>IFERROR(IF($G506="","",_xlfn.XLOOKUP($N506,resources[Resource],resources[estPerUnit],""))*P506,"")</f>
        <v/>
      </c>
      <c r="V506" s="43" t="str">
        <f>IFERROR(IF($G506="","",_xlfn.XLOOKUP($N506,resources[Resource],resources[estPerUnit],""))*Q506,"")</f>
        <v/>
      </c>
      <c r="W506" s="43" t="str">
        <f>IFERROR(IF($G506="","",_xlfn.XLOOKUP($N506,resources[Resource],resources[estPerUnit],""))*R506,"")</f>
        <v/>
      </c>
      <c r="X506" s="43" t="str">
        <f>IFERROR(IF($G506="","",_xlfn.XLOOKUP($N506,resources[Resource],resources[estPerUnit],""))*S506,"")</f>
        <v/>
      </c>
    </row>
    <row r="507" spans="20:24" x14ac:dyDescent="0.5">
      <c r="T507" s="43" t="str">
        <f>IFERROR(IF($G507="","",_xlfn.XLOOKUP($N507,resources[Resource],resources[estPerUnit],""))*$O507,"")</f>
        <v/>
      </c>
      <c r="U507" s="43" t="str">
        <f>IFERROR(IF($G507="","",_xlfn.XLOOKUP($N507,resources[Resource],resources[estPerUnit],""))*P507,"")</f>
        <v/>
      </c>
      <c r="V507" s="43" t="str">
        <f>IFERROR(IF($G507="","",_xlfn.XLOOKUP($N507,resources[Resource],resources[estPerUnit],""))*Q507,"")</f>
        <v/>
      </c>
      <c r="W507" s="43" t="str">
        <f>IFERROR(IF($G507="","",_xlfn.XLOOKUP($N507,resources[Resource],resources[estPerUnit],""))*R507,"")</f>
        <v/>
      </c>
      <c r="X507" s="43" t="str">
        <f>IFERROR(IF($G507="","",_xlfn.XLOOKUP($N507,resources[Resource],resources[estPerUnit],""))*S507,"")</f>
        <v/>
      </c>
    </row>
    <row r="508" spans="20:24" x14ac:dyDescent="0.5">
      <c r="T508" s="43" t="str">
        <f>IFERROR(IF($G508="","",_xlfn.XLOOKUP($N508,resources[Resource],resources[estPerUnit],""))*$O508,"")</f>
        <v/>
      </c>
      <c r="U508" s="43" t="str">
        <f>IFERROR(IF($G508="","",_xlfn.XLOOKUP($N508,resources[Resource],resources[estPerUnit],""))*P508,"")</f>
        <v/>
      </c>
      <c r="V508" s="43" t="str">
        <f>IFERROR(IF($G508="","",_xlfn.XLOOKUP($N508,resources[Resource],resources[estPerUnit],""))*Q508,"")</f>
        <v/>
      </c>
      <c r="W508" s="43" t="str">
        <f>IFERROR(IF($G508="","",_xlfn.XLOOKUP($N508,resources[Resource],resources[estPerUnit],""))*R508,"")</f>
        <v/>
      </c>
      <c r="X508" s="43" t="str">
        <f>IFERROR(IF($G508="","",_xlfn.XLOOKUP($N508,resources[Resource],resources[estPerUnit],""))*S508,"")</f>
        <v/>
      </c>
    </row>
    <row r="509" spans="20:24" x14ac:dyDescent="0.5">
      <c r="T509" s="43" t="str">
        <f>IFERROR(IF($G509="","",_xlfn.XLOOKUP($N509,resources[Resource],resources[estPerUnit],""))*$O509,"")</f>
        <v/>
      </c>
      <c r="U509" s="43" t="str">
        <f>IFERROR(IF($G509="","",_xlfn.XLOOKUP($N509,resources[Resource],resources[estPerUnit],""))*P509,"")</f>
        <v/>
      </c>
      <c r="V509" s="43" t="str">
        <f>IFERROR(IF($G509="","",_xlfn.XLOOKUP($N509,resources[Resource],resources[estPerUnit],""))*Q509,"")</f>
        <v/>
      </c>
      <c r="W509" s="43" t="str">
        <f>IFERROR(IF($G509="","",_xlfn.XLOOKUP($N509,resources[Resource],resources[estPerUnit],""))*R509,"")</f>
        <v/>
      </c>
      <c r="X509" s="43" t="str">
        <f>IFERROR(IF($G509="","",_xlfn.XLOOKUP($N509,resources[Resource],resources[estPerUnit],""))*S509,"")</f>
        <v/>
      </c>
    </row>
    <row r="510" spans="20:24" x14ac:dyDescent="0.5">
      <c r="T510" s="43" t="str">
        <f>IFERROR(IF($G510="","",_xlfn.XLOOKUP($N510,resources[Resource],resources[estPerUnit],""))*$O510,"")</f>
        <v/>
      </c>
      <c r="U510" s="43" t="str">
        <f>IFERROR(IF($G510="","",_xlfn.XLOOKUP($N510,resources[Resource],resources[estPerUnit],""))*P510,"")</f>
        <v/>
      </c>
      <c r="V510" s="43" t="str">
        <f>IFERROR(IF($G510="","",_xlfn.XLOOKUP($N510,resources[Resource],resources[estPerUnit],""))*Q510,"")</f>
        <v/>
      </c>
      <c r="W510" s="43" t="str">
        <f>IFERROR(IF($G510="","",_xlfn.XLOOKUP($N510,resources[Resource],resources[estPerUnit],""))*R510,"")</f>
        <v/>
      </c>
      <c r="X510" s="43" t="str">
        <f>IFERROR(IF($G510="","",_xlfn.XLOOKUP($N510,resources[Resource],resources[estPerUnit],""))*S510,"")</f>
        <v/>
      </c>
    </row>
    <row r="511" spans="20:24" x14ac:dyDescent="0.5">
      <c r="T511" s="43" t="str">
        <f>IFERROR(IF($G511="","",_xlfn.XLOOKUP($N511,resources[Resource],resources[estPerUnit],""))*$O511,"")</f>
        <v/>
      </c>
      <c r="U511" s="43" t="str">
        <f>IFERROR(IF($G511="","",_xlfn.XLOOKUP($N511,resources[Resource],resources[estPerUnit],""))*P511,"")</f>
        <v/>
      </c>
      <c r="V511" s="43" t="str">
        <f>IFERROR(IF($G511="","",_xlfn.XLOOKUP($N511,resources[Resource],resources[estPerUnit],""))*Q511,"")</f>
        <v/>
      </c>
      <c r="W511" s="43" t="str">
        <f>IFERROR(IF($G511="","",_xlfn.XLOOKUP($N511,resources[Resource],resources[estPerUnit],""))*R511,"")</f>
        <v/>
      </c>
      <c r="X511" s="43" t="str">
        <f>IFERROR(IF($G511="","",_xlfn.XLOOKUP($N511,resources[Resource],resources[estPerUnit],""))*S511,"")</f>
        <v/>
      </c>
    </row>
    <row r="512" spans="20:24" x14ac:dyDescent="0.5">
      <c r="T512" s="43" t="str">
        <f>IFERROR(IF($G512="","",_xlfn.XLOOKUP($N512,resources[Resource],resources[estPerUnit],""))*$O512,"")</f>
        <v/>
      </c>
      <c r="U512" s="43" t="str">
        <f>IFERROR(IF($G512="","",_xlfn.XLOOKUP($N512,resources[Resource],resources[estPerUnit],""))*P512,"")</f>
        <v/>
      </c>
      <c r="V512" s="43" t="str">
        <f>IFERROR(IF($G512="","",_xlfn.XLOOKUP($N512,resources[Resource],resources[estPerUnit],""))*Q512,"")</f>
        <v/>
      </c>
      <c r="W512" s="43" t="str">
        <f>IFERROR(IF($G512="","",_xlfn.XLOOKUP($N512,resources[Resource],resources[estPerUnit],""))*R512,"")</f>
        <v/>
      </c>
      <c r="X512" s="43" t="str">
        <f>IFERROR(IF($G512="","",_xlfn.XLOOKUP($N512,resources[Resource],resources[estPerUnit],""))*S512,"")</f>
        <v/>
      </c>
    </row>
    <row r="513" spans="20:24" x14ac:dyDescent="0.5">
      <c r="T513" s="43" t="str">
        <f>IFERROR(IF($G513="","",_xlfn.XLOOKUP($N513,resources[Resource],resources[estPerUnit],""))*$O513,"")</f>
        <v/>
      </c>
      <c r="U513" s="43" t="str">
        <f>IFERROR(IF($G513="","",_xlfn.XLOOKUP($N513,resources[Resource],resources[estPerUnit],""))*P513,"")</f>
        <v/>
      </c>
      <c r="V513" s="43" t="str">
        <f>IFERROR(IF($G513="","",_xlfn.XLOOKUP($N513,resources[Resource],resources[estPerUnit],""))*Q513,"")</f>
        <v/>
      </c>
      <c r="W513" s="43" t="str">
        <f>IFERROR(IF($G513="","",_xlfn.XLOOKUP($N513,resources[Resource],resources[estPerUnit],""))*R513,"")</f>
        <v/>
      </c>
      <c r="X513" s="43" t="str">
        <f>IFERROR(IF($G513="","",_xlfn.XLOOKUP($N513,resources[Resource],resources[estPerUnit],""))*S513,"")</f>
        <v/>
      </c>
    </row>
    <row r="514" spans="20:24" x14ac:dyDescent="0.5">
      <c r="T514" s="43" t="str">
        <f>IFERROR(IF($G514="","",_xlfn.XLOOKUP($N514,resources[Resource],resources[estPerUnit],""))*$O514,"")</f>
        <v/>
      </c>
      <c r="U514" s="43" t="str">
        <f>IFERROR(IF($G514="","",_xlfn.XLOOKUP($N514,resources[Resource],resources[estPerUnit],""))*P514,"")</f>
        <v/>
      </c>
      <c r="V514" s="43" t="str">
        <f>IFERROR(IF($G514="","",_xlfn.XLOOKUP($N514,resources[Resource],resources[estPerUnit],""))*Q514,"")</f>
        <v/>
      </c>
      <c r="W514" s="43" t="str">
        <f>IFERROR(IF($G514="","",_xlfn.XLOOKUP($N514,resources[Resource],resources[estPerUnit],""))*R514,"")</f>
        <v/>
      </c>
      <c r="X514" s="43" t="str">
        <f>IFERROR(IF($G514="","",_xlfn.XLOOKUP($N514,resources[Resource],resources[estPerUnit],""))*S514,"")</f>
        <v/>
      </c>
    </row>
    <row r="515" spans="20:24" x14ac:dyDescent="0.5">
      <c r="T515" s="43" t="str">
        <f>IFERROR(IF($G515="","",_xlfn.XLOOKUP($N515,resources[Resource],resources[estPerUnit],""))*$O515,"")</f>
        <v/>
      </c>
      <c r="U515" s="43" t="str">
        <f>IFERROR(IF($G515="","",_xlfn.XLOOKUP($N515,resources[Resource],resources[estPerUnit],""))*P515,"")</f>
        <v/>
      </c>
      <c r="V515" s="43" t="str">
        <f>IFERROR(IF($G515="","",_xlfn.XLOOKUP($N515,resources[Resource],resources[estPerUnit],""))*Q515,"")</f>
        <v/>
      </c>
      <c r="W515" s="43" t="str">
        <f>IFERROR(IF($G515="","",_xlfn.XLOOKUP($N515,resources[Resource],resources[estPerUnit],""))*R515,"")</f>
        <v/>
      </c>
      <c r="X515" s="43" t="str">
        <f>IFERROR(IF($G515="","",_xlfn.XLOOKUP($N515,resources[Resource],resources[estPerUnit],""))*S515,"")</f>
        <v/>
      </c>
    </row>
    <row r="516" spans="20:24" x14ac:dyDescent="0.5">
      <c r="T516" s="43" t="str">
        <f>IFERROR(IF($G516="","",_xlfn.XLOOKUP($N516,resources[Resource],resources[estPerUnit],""))*$O516,"")</f>
        <v/>
      </c>
      <c r="U516" s="43" t="str">
        <f>IFERROR(IF($G516="","",_xlfn.XLOOKUP($N516,resources[Resource],resources[estPerUnit],""))*P516,"")</f>
        <v/>
      </c>
      <c r="V516" s="43" t="str">
        <f>IFERROR(IF($G516="","",_xlfn.XLOOKUP($N516,resources[Resource],resources[estPerUnit],""))*Q516,"")</f>
        <v/>
      </c>
      <c r="W516" s="43" t="str">
        <f>IFERROR(IF($G516="","",_xlfn.XLOOKUP($N516,resources[Resource],resources[estPerUnit],""))*R516,"")</f>
        <v/>
      </c>
      <c r="X516" s="43" t="str">
        <f>IFERROR(IF($G516="","",_xlfn.XLOOKUP($N516,resources[Resource],resources[estPerUnit],""))*S516,"")</f>
        <v/>
      </c>
    </row>
    <row r="517" spans="20:24" x14ac:dyDescent="0.5">
      <c r="T517" s="43" t="str">
        <f>IFERROR(IF($G517="","",_xlfn.XLOOKUP($N517,resources[Resource],resources[estPerUnit],""))*$O517,"")</f>
        <v/>
      </c>
      <c r="U517" s="43" t="str">
        <f>IFERROR(IF($G517="","",_xlfn.XLOOKUP($N517,resources[Resource],resources[estPerUnit],""))*P517,"")</f>
        <v/>
      </c>
      <c r="V517" s="43" t="str">
        <f>IFERROR(IF($G517="","",_xlfn.XLOOKUP($N517,resources[Resource],resources[estPerUnit],""))*Q517,"")</f>
        <v/>
      </c>
      <c r="W517" s="43" t="str">
        <f>IFERROR(IF($G517="","",_xlfn.XLOOKUP($N517,resources[Resource],resources[estPerUnit],""))*R517,"")</f>
        <v/>
      </c>
      <c r="X517" s="43" t="str">
        <f>IFERROR(IF($G517="","",_xlfn.XLOOKUP($N517,resources[Resource],resources[estPerUnit],""))*S517,"")</f>
        <v/>
      </c>
    </row>
    <row r="518" spans="20:24" x14ac:dyDescent="0.5">
      <c r="T518" s="43" t="str">
        <f>IFERROR(IF($G518="","",_xlfn.XLOOKUP($N518,resources[Resource],resources[estPerUnit],""))*$O518,"")</f>
        <v/>
      </c>
      <c r="U518" s="43" t="str">
        <f>IFERROR(IF($G518="","",_xlfn.XLOOKUP($N518,resources[Resource],resources[estPerUnit],""))*P518,"")</f>
        <v/>
      </c>
      <c r="V518" s="43" t="str">
        <f>IFERROR(IF($G518="","",_xlfn.XLOOKUP($N518,resources[Resource],resources[estPerUnit],""))*Q518,"")</f>
        <v/>
      </c>
      <c r="W518" s="43" t="str">
        <f>IFERROR(IF($G518="","",_xlfn.XLOOKUP($N518,resources[Resource],resources[estPerUnit],""))*R518,"")</f>
        <v/>
      </c>
      <c r="X518" s="43" t="str">
        <f>IFERROR(IF($G518="","",_xlfn.XLOOKUP($N518,resources[Resource],resources[estPerUnit],""))*S518,"")</f>
        <v/>
      </c>
    </row>
    <row r="519" spans="20:24" x14ac:dyDescent="0.5">
      <c r="T519" s="43" t="str">
        <f>IFERROR(IF($G519="","",_xlfn.XLOOKUP($N519,resources[Resource],resources[estPerUnit],""))*$O519,"")</f>
        <v/>
      </c>
      <c r="U519" s="43" t="str">
        <f>IFERROR(IF($G519="","",_xlfn.XLOOKUP($N519,resources[Resource],resources[estPerUnit],""))*P519,"")</f>
        <v/>
      </c>
      <c r="V519" s="43" t="str">
        <f>IFERROR(IF($G519="","",_xlfn.XLOOKUP($N519,resources[Resource],resources[estPerUnit],""))*Q519,"")</f>
        <v/>
      </c>
      <c r="W519" s="43" t="str">
        <f>IFERROR(IF($G519="","",_xlfn.XLOOKUP($N519,resources[Resource],resources[estPerUnit],""))*R519,"")</f>
        <v/>
      </c>
      <c r="X519" s="43" t="str">
        <f>IFERROR(IF($G519="","",_xlfn.XLOOKUP($N519,resources[Resource],resources[estPerUnit],""))*S519,"")</f>
        <v/>
      </c>
    </row>
    <row r="520" spans="20:24" x14ac:dyDescent="0.5">
      <c r="T520" s="43" t="str">
        <f>IFERROR(IF($G520="","",_xlfn.XLOOKUP($N520,resources[Resource],resources[estPerUnit],""))*$O520,"")</f>
        <v/>
      </c>
      <c r="U520" s="43" t="str">
        <f>IFERROR(IF($G520="","",_xlfn.XLOOKUP($N520,resources[Resource],resources[estPerUnit],""))*P520,"")</f>
        <v/>
      </c>
      <c r="V520" s="43" t="str">
        <f>IFERROR(IF($G520="","",_xlfn.XLOOKUP($N520,resources[Resource],resources[estPerUnit],""))*Q520,"")</f>
        <v/>
      </c>
      <c r="W520" s="43" t="str">
        <f>IFERROR(IF($G520="","",_xlfn.XLOOKUP($N520,resources[Resource],resources[estPerUnit],""))*R520,"")</f>
        <v/>
      </c>
      <c r="X520" s="43" t="str">
        <f>IFERROR(IF($G520="","",_xlfn.XLOOKUP($N520,resources[Resource],resources[estPerUnit],""))*S520,"")</f>
        <v/>
      </c>
    </row>
    <row r="521" spans="20:24" x14ac:dyDescent="0.5">
      <c r="T521" s="43" t="str">
        <f>IFERROR(IF($G521="","",_xlfn.XLOOKUP($N521,resources[Resource],resources[estPerUnit],""))*$O521,"")</f>
        <v/>
      </c>
      <c r="U521" s="43" t="str">
        <f>IFERROR(IF($G521="","",_xlfn.XLOOKUP($N521,resources[Resource],resources[estPerUnit],""))*P521,"")</f>
        <v/>
      </c>
      <c r="V521" s="43" t="str">
        <f>IFERROR(IF($G521="","",_xlfn.XLOOKUP($N521,resources[Resource],resources[estPerUnit],""))*Q521,"")</f>
        <v/>
      </c>
      <c r="W521" s="43" t="str">
        <f>IFERROR(IF($G521="","",_xlfn.XLOOKUP($N521,resources[Resource],resources[estPerUnit],""))*R521,"")</f>
        <v/>
      </c>
      <c r="X521" s="43" t="str">
        <f>IFERROR(IF($G521="","",_xlfn.XLOOKUP($N521,resources[Resource],resources[estPerUnit],""))*S521,"")</f>
        <v/>
      </c>
    </row>
    <row r="522" spans="20:24" x14ac:dyDescent="0.5">
      <c r="T522" s="43" t="str">
        <f>IFERROR(IF($G522="","",_xlfn.XLOOKUP($N522,resources[Resource],resources[estPerUnit],""))*$O522,"")</f>
        <v/>
      </c>
      <c r="U522" s="43" t="str">
        <f>IFERROR(IF($G522="","",_xlfn.XLOOKUP($N522,resources[Resource],resources[estPerUnit],""))*P522,"")</f>
        <v/>
      </c>
      <c r="V522" s="43" t="str">
        <f>IFERROR(IF($G522="","",_xlfn.XLOOKUP($N522,resources[Resource],resources[estPerUnit],""))*Q522,"")</f>
        <v/>
      </c>
      <c r="W522" s="43" t="str">
        <f>IFERROR(IF($G522="","",_xlfn.XLOOKUP($N522,resources[Resource],resources[estPerUnit],""))*R522,"")</f>
        <v/>
      </c>
      <c r="X522" s="43" t="str">
        <f>IFERROR(IF($G522="","",_xlfn.XLOOKUP($N522,resources[Resource],resources[estPerUnit],""))*S522,"")</f>
        <v/>
      </c>
    </row>
    <row r="523" spans="20:24" x14ac:dyDescent="0.5">
      <c r="T523" s="43" t="str">
        <f>IFERROR(IF($G523="","",_xlfn.XLOOKUP($N523,resources[Resource],resources[estPerUnit],""))*$O523,"")</f>
        <v/>
      </c>
      <c r="U523" s="43" t="str">
        <f>IFERROR(IF($G523="","",_xlfn.XLOOKUP($N523,resources[Resource],resources[estPerUnit],""))*P523,"")</f>
        <v/>
      </c>
      <c r="V523" s="43" t="str">
        <f>IFERROR(IF($G523="","",_xlfn.XLOOKUP($N523,resources[Resource],resources[estPerUnit],""))*Q523,"")</f>
        <v/>
      </c>
      <c r="W523" s="43" t="str">
        <f>IFERROR(IF($G523="","",_xlfn.XLOOKUP($N523,resources[Resource],resources[estPerUnit],""))*R523,"")</f>
        <v/>
      </c>
      <c r="X523" s="43" t="str">
        <f>IFERROR(IF($G523="","",_xlfn.XLOOKUP($N523,resources[Resource],resources[estPerUnit],""))*S523,"")</f>
        <v/>
      </c>
    </row>
    <row r="524" spans="20:24" x14ac:dyDescent="0.5">
      <c r="T524" s="43" t="str">
        <f>IFERROR(IF($G524="","",_xlfn.XLOOKUP($N524,resources[Resource],resources[estPerUnit],""))*$O524,"")</f>
        <v/>
      </c>
      <c r="U524" s="43" t="str">
        <f>IFERROR(IF($G524="","",_xlfn.XLOOKUP($N524,resources[Resource],resources[estPerUnit],""))*P524,"")</f>
        <v/>
      </c>
      <c r="V524" s="43" t="str">
        <f>IFERROR(IF($G524="","",_xlfn.XLOOKUP($N524,resources[Resource],resources[estPerUnit],""))*Q524,"")</f>
        <v/>
      </c>
      <c r="W524" s="43" t="str">
        <f>IFERROR(IF($G524="","",_xlfn.XLOOKUP($N524,resources[Resource],resources[estPerUnit],""))*R524,"")</f>
        <v/>
      </c>
      <c r="X524" s="43" t="str">
        <f>IFERROR(IF($G524="","",_xlfn.XLOOKUP($N524,resources[Resource],resources[estPerUnit],""))*S524,"")</f>
        <v/>
      </c>
    </row>
    <row r="525" spans="20:24" x14ac:dyDescent="0.5">
      <c r="T525" s="43" t="str">
        <f>IFERROR(IF($G525="","",_xlfn.XLOOKUP($N525,resources[Resource],resources[estPerUnit],""))*$O525,"")</f>
        <v/>
      </c>
      <c r="U525" s="43" t="str">
        <f>IFERROR(IF($G525="","",_xlfn.XLOOKUP($N525,resources[Resource],resources[estPerUnit],""))*P525,"")</f>
        <v/>
      </c>
      <c r="V525" s="43" t="str">
        <f>IFERROR(IF($G525="","",_xlfn.XLOOKUP($N525,resources[Resource],resources[estPerUnit],""))*Q525,"")</f>
        <v/>
      </c>
      <c r="W525" s="43" t="str">
        <f>IFERROR(IF($G525="","",_xlfn.XLOOKUP($N525,resources[Resource],resources[estPerUnit],""))*R525,"")</f>
        <v/>
      </c>
      <c r="X525" s="43" t="str">
        <f>IFERROR(IF($G525="","",_xlfn.XLOOKUP($N525,resources[Resource],resources[estPerUnit],""))*S525,"")</f>
        <v/>
      </c>
    </row>
    <row r="526" spans="20:24" x14ac:dyDescent="0.5">
      <c r="T526" s="43" t="str">
        <f>IFERROR(IF($G526="","",_xlfn.XLOOKUP($N526,resources[Resource],resources[estPerUnit],""))*$O526,"")</f>
        <v/>
      </c>
      <c r="U526" s="43" t="str">
        <f>IFERROR(IF($G526="","",_xlfn.XLOOKUP($N526,resources[Resource],resources[estPerUnit],""))*P526,"")</f>
        <v/>
      </c>
      <c r="V526" s="43" t="str">
        <f>IFERROR(IF($G526="","",_xlfn.XLOOKUP($N526,resources[Resource],resources[estPerUnit],""))*Q526,"")</f>
        <v/>
      </c>
      <c r="W526" s="43" t="str">
        <f>IFERROR(IF($G526="","",_xlfn.XLOOKUP($N526,resources[Resource],resources[estPerUnit],""))*R526,"")</f>
        <v/>
      </c>
      <c r="X526" s="43" t="str">
        <f>IFERROR(IF($G526="","",_xlfn.XLOOKUP($N526,resources[Resource],resources[estPerUnit],""))*S526,"")</f>
        <v/>
      </c>
    </row>
    <row r="527" spans="20:24" x14ac:dyDescent="0.5">
      <c r="T527" s="43" t="str">
        <f>IFERROR(IF($G527="","",_xlfn.XLOOKUP($N527,resources[Resource],resources[estPerUnit],""))*$O527,"")</f>
        <v/>
      </c>
      <c r="U527" s="43" t="str">
        <f>IFERROR(IF($G527="","",_xlfn.XLOOKUP($N527,resources[Resource],resources[estPerUnit],""))*P527,"")</f>
        <v/>
      </c>
      <c r="V527" s="43" t="str">
        <f>IFERROR(IF($G527="","",_xlfn.XLOOKUP($N527,resources[Resource],resources[estPerUnit],""))*Q527,"")</f>
        <v/>
      </c>
      <c r="W527" s="43" t="str">
        <f>IFERROR(IF($G527="","",_xlfn.XLOOKUP($N527,resources[Resource],resources[estPerUnit],""))*R527,"")</f>
        <v/>
      </c>
      <c r="X527" s="43" t="str">
        <f>IFERROR(IF($G527="","",_xlfn.XLOOKUP($N527,resources[Resource],resources[estPerUnit],""))*S527,"")</f>
        <v/>
      </c>
    </row>
    <row r="528" spans="20:24" x14ac:dyDescent="0.5">
      <c r="T528" s="43" t="str">
        <f>IFERROR(IF($G528="","",_xlfn.XLOOKUP($N528,resources[Resource],resources[estPerUnit],""))*$O528,"")</f>
        <v/>
      </c>
      <c r="U528" s="43" t="str">
        <f>IFERROR(IF($G528="","",_xlfn.XLOOKUP($N528,resources[Resource],resources[estPerUnit],""))*P528,"")</f>
        <v/>
      </c>
      <c r="V528" s="43" t="str">
        <f>IFERROR(IF($G528="","",_xlfn.XLOOKUP($N528,resources[Resource],resources[estPerUnit],""))*Q528,"")</f>
        <v/>
      </c>
      <c r="W528" s="43" t="str">
        <f>IFERROR(IF($G528="","",_xlfn.XLOOKUP($N528,resources[Resource],resources[estPerUnit],""))*R528,"")</f>
        <v/>
      </c>
      <c r="X528" s="43" t="str">
        <f>IFERROR(IF($G528="","",_xlfn.XLOOKUP($N528,resources[Resource],resources[estPerUnit],""))*S528,"")</f>
        <v/>
      </c>
    </row>
    <row r="529" spans="20:24" x14ac:dyDescent="0.5">
      <c r="T529" s="43" t="str">
        <f>IFERROR(IF($G529="","",_xlfn.XLOOKUP($N529,resources[Resource],resources[estPerUnit],""))*$O529,"")</f>
        <v/>
      </c>
      <c r="U529" s="43" t="str">
        <f>IFERROR(IF($G529="","",_xlfn.XLOOKUP($N529,resources[Resource],resources[estPerUnit],""))*P529,"")</f>
        <v/>
      </c>
      <c r="V529" s="43" t="str">
        <f>IFERROR(IF($G529="","",_xlfn.XLOOKUP($N529,resources[Resource],resources[estPerUnit],""))*Q529,"")</f>
        <v/>
      </c>
      <c r="W529" s="43" t="str">
        <f>IFERROR(IF($G529="","",_xlfn.XLOOKUP($N529,resources[Resource],resources[estPerUnit],""))*R529,"")</f>
        <v/>
      </c>
      <c r="X529" s="43" t="str">
        <f>IFERROR(IF($G529="","",_xlfn.XLOOKUP($N529,resources[Resource],resources[estPerUnit],""))*S529,"")</f>
        <v/>
      </c>
    </row>
    <row r="530" spans="20:24" x14ac:dyDescent="0.5">
      <c r="T530" s="43" t="str">
        <f>IFERROR(IF($G530="","",_xlfn.XLOOKUP($N530,resources[Resource],resources[estPerUnit],""))*$O530,"")</f>
        <v/>
      </c>
      <c r="U530" s="43" t="str">
        <f>IFERROR(IF($G530="","",_xlfn.XLOOKUP($N530,resources[Resource],resources[estPerUnit],""))*P530,"")</f>
        <v/>
      </c>
      <c r="V530" s="43" t="str">
        <f>IFERROR(IF($G530="","",_xlfn.XLOOKUP($N530,resources[Resource],resources[estPerUnit],""))*Q530,"")</f>
        <v/>
      </c>
      <c r="W530" s="43" t="str">
        <f>IFERROR(IF($G530="","",_xlfn.XLOOKUP($N530,resources[Resource],resources[estPerUnit],""))*R530,"")</f>
        <v/>
      </c>
      <c r="X530" s="43" t="str">
        <f>IFERROR(IF($G530="","",_xlfn.XLOOKUP($N530,resources[Resource],resources[estPerUnit],""))*S530,"")</f>
        <v/>
      </c>
    </row>
    <row r="531" spans="20:24" x14ac:dyDescent="0.5">
      <c r="T531" s="43" t="str">
        <f>IFERROR(IF($G531="","",_xlfn.XLOOKUP($N531,resources[Resource],resources[estPerUnit],""))*$O531,"")</f>
        <v/>
      </c>
      <c r="U531" s="43" t="str">
        <f>IFERROR(IF($G531="","",_xlfn.XLOOKUP($N531,resources[Resource],resources[estPerUnit],""))*P531,"")</f>
        <v/>
      </c>
      <c r="V531" s="43" t="str">
        <f>IFERROR(IF($G531="","",_xlfn.XLOOKUP($N531,resources[Resource],resources[estPerUnit],""))*Q531,"")</f>
        <v/>
      </c>
      <c r="W531" s="43" t="str">
        <f>IFERROR(IF($G531="","",_xlfn.XLOOKUP($N531,resources[Resource],resources[estPerUnit],""))*R531,"")</f>
        <v/>
      </c>
      <c r="X531" s="43" t="str">
        <f>IFERROR(IF($G531="","",_xlfn.XLOOKUP($N531,resources[Resource],resources[estPerUnit],""))*S531,"")</f>
        <v/>
      </c>
    </row>
    <row r="532" spans="20:24" x14ac:dyDescent="0.5">
      <c r="T532" s="43" t="str">
        <f>IFERROR(IF($G532="","",_xlfn.XLOOKUP($N532,resources[Resource],resources[estPerUnit],""))*$O532,"")</f>
        <v/>
      </c>
      <c r="U532" s="43" t="str">
        <f>IFERROR(IF($G532="","",_xlfn.XLOOKUP($N532,resources[Resource],resources[estPerUnit],""))*P532,"")</f>
        <v/>
      </c>
      <c r="V532" s="43" t="str">
        <f>IFERROR(IF($G532="","",_xlfn.XLOOKUP($N532,resources[Resource],resources[estPerUnit],""))*Q532,"")</f>
        <v/>
      </c>
      <c r="W532" s="43" t="str">
        <f>IFERROR(IF($G532="","",_xlfn.XLOOKUP($N532,resources[Resource],resources[estPerUnit],""))*R532,"")</f>
        <v/>
      </c>
      <c r="X532" s="43" t="str">
        <f>IFERROR(IF($G532="","",_xlfn.XLOOKUP($N532,resources[Resource],resources[estPerUnit],""))*S532,"")</f>
        <v/>
      </c>
    </row>
    <row r="533" spans="20:24" x14ac:dyDescent="0.5">
      <c r="T533" s="43" t="str">
        <f>IFERROR(IF($G533="","",_xlfn.XLOOKUP($N533,resources[Resource],resources[estPerUnit],""))*$O533,"")</f>
        <v/>
      </c>
      <c r="U533" s="43" t="str">
        <f>IFERROR(IF($G533="","",_xlfn.XLOOKUP($N533,resources[Resource],resources[estPerUnit],""))*P533,"")</f>
        <v/>
      </c>
      <c r="V533" s="43" t="str">
        <f>IFERROR(IF($G533="","",_xlfn.XLOOKUP($N533,resources[Resource],resources[estPerUnit],""))*Q533,"")</f>
        <v/>
      </c>
      <c r="W533" s="43" t="str">
        <f>IFERROR(IF($G533="","",_xlfn.XLOOKUP($N533,resources[Resource],resources[estPerUnit],""))*R533,"")</f>
        <v/>
      </c>
      <c r="X533" s="43" t="str">
        <f>IFERROR(IF($G533="","",_xlfn.XLOOKUP($N533,resources[Resource],resources[estPerUnit],""))*S533,"")</f>
        <v/>
      </c>
    </row>
    <row r="534" spans="20:24" x14ac:dyDescent="0.5">
      <c r="T534" s="43" t="str">
        <f>IFERROR(IF($G534="","",_xlfn.XLOOKUP($N534,resources[Resource],resources[estPerUnit],""))*$O534,"")</f>
        <v/>
      </c>
      <c r="U534" s="43" t="str">
        <f>IFERROR(IF($G534="","",_xlfn.XLOOKUP($N534,resources[Resource],resources[estPerUnit],""))*P534,"")</f>
        <v/>
      </c>
      <c r="V534" s="43" t="str">
        <f>IFERROR(IF($G534="","",_xlfn.XLOOKUP($N534,resources[Resource],resources[estPerUnit],""))*Q534,"")</f>
        <v/>
      </c>
      <c r="W534" s="43" t="str">
        <f>IFERROR(IF($G534="","",_xlfn.XLOOKUP($N534,resources[Resource],resources[estPerUnit],""))*R534,"")</f>
        <v/>
      </c>
      <c r="X534" s="43" t="str">
        <f>IFERROR(IF($G534="","",_xlfn.XLOOKUP($N534,resources[Resource],resources[estPerUnit],""))*S534,"")</f>
        <v/>
      </c>
    </row>
    <row r="535" spans="20:24" x14ac:dyDescent="0.5">
      <c r="T535" s="43" t="str">
        <f>IFERROR(IF($G535="","",_xlfn.XLOOKUP($N535,resources[Resource],resources[estPerUnit],""))*$O535,"")</f>
        <v/>
      </c>
      <c r="U535" s="43" t="str">
        <f>IFERROR(IF($G535="","",_xlfn.XLOOKUP($N535,resources[Resource],resources[estPerUnit],""))*P535,"")</f>
        <v/>
      </c>
      <c r="V535" s="43" t="str">
        <f>IFERROR(IF($G535="","",_xlfn.XLOOKUP($N535,resources[Resource],resources[estPerUnit],""))*Q535,"")</f>
        <v/>
      </c>
      <c r="W535" s="43" t="str">
        <f>IFERROR(IF($G535="","",_xlfn.XLOOKUP($N535,resources[Resource],resources[estPerUnit],""))*R535,"")</f>
        <v/>
      </c>
      <c r="X535" s="43" t="str">
        <f>IFERROR(IF($G535="","",_xlfn.XLOOKUP($N535,resources[Resource],resources[estPerUnit],""))*S535,"")</f>
        <v/>
      </c>
    </row>
    <row r="536" spans="20:24" x14ac:dyDescent="0.5">
      <c r="T536" s="43" t="str">
        <f>IFERROR(IF($G536="","",_xlfn.XLOOKUP($N536,resources[Resource],resources[estPerUnit],""))*$O536,"")</f>
        <v/>
      </c>
      <c r="U536" s="43" t="str">
        <f>IFERROR(IF($G536="","",_xlfn.XLOOKUP($N536,resources[Resource],resources[estPerUnit],""))*P536,"")</f>
        <v/>
      </c>
      <c r="V536" s="43" t="str">
        <f>IFERROR(IF($G536="","",_xlfn.XLOOKUP($N536,resources[Resource],resources[estPerUnit],""))*Q536,"")</f>
        <v/>
      </c>
      <c r="W536" s="43" t="str">
        <f>IFERROR(IF($G536="","",_xlfn.XLOOKUP($N536,resources[Resource],resources[estPerUnit],""))*R536,"")</f>
        <v/>
      </c>
      <c r="X536" s="43" t="str">
        <f>IFERROR(IF($G536="","",_xlfn.XLOOKUP($N536,resources[Resource],resources[estPerUnit],""))*S536,"")</f>
        <v/>
      </c>
    </row>
    <row r="537" spans="20:24" x14ac:dyDescent="0.5">
      <c r="T537" s="43" t="str">
        <f>IFERROR(IF($G537="","",_xlfn.XLOOKUP($N537,resources[Resource],resources[estPerUnit],""))*$O537,"")</f>
        <v/>
      </c>
      <c r="U537" s="43" t="str">
        <f>IFERROR(IF($G537="","",_xlfn.XLOOKUP($N537,resources[Resource],resources[estPerUnit],""))*P537,"")</f>
        <v/>
      </c>
      <c r="V537" s="43" t="str">
        <f>IFERROR(IF($G537="","",_xlfn.XLOOKUP($N537,resources[Resource],resources[estPerUnit],""))*Q537,"")</f>
        <v/>
      </c>
      <c r="W537" s="43" t="str">
        <f>IFERROR(IF($G537="","",_xlfn.XLOOKUP($N537,resources[Resource],resources[estPerUnit],""))*R537,"")</f>
        <v/>
      </c>
      <c r="X537" s="43" t="str">
        <f>IFERROR(IF($G537="","",_xlfn.XLOOKUP($N537,resources[Resource],resources[estPerUnit],""))*S537,"")</f>
        <v/>
      </c>
    </row>
    <row r="538" spans="20:24" x14ac:dyDescent="0.5">
      <c r="T538" s="43" t="str">
        <f>IFERROR(IF($G538="","",_xlfn.XLOOKUP($N538,resources[Resource],resources[estPerUnit],""))*$O538,"")</f>
        <v/>
      </c>
      <c r="U538" s="43" t="str">
        <f>IFERROR(IF($G538="","",_xlfn.XLOOKUP($N538,resources[Resource],resources[estPerUnit],""))*P538,"")</f>
        <v/>
      </c>
      <c r="V538" s="43" t="str">
        <f>IFERROR(IF($G538="","",_xlfn.XLOOKUP($N538,resources[Resource],resources[estPerUnit],""))*Q538,"")</f>
        <v/>
      </c>
      <c r="W538" s="43" t="str">
        <f>IFERROR(IF($G538="","",_xlfn.XLOOKUP($N538,resources[Resource],resources[estPerUnit],""))*R538,"")</f>
        <v/>
      </c>
      <c r="X538" s="43" t="str">
        <f>IFERROR(IF($G538="","",_xlfn.XLOOKUP($N538,resources[Resource],resources[estPerUnit],""))*S538,"")</f>
        <v/>
      </c>
    </row>
    <row r="539" spans="20:24" x14ac:dyDescent="0.5">
      <c r="T539" s="43" t="str">
        <f>IFERROR(IF($G539="","",_xlfn.XLOOKUP($N539,resources[Resource],resources[estPerUnit],""))*$O539,"")</f>
        <v/>
      </c>
      <c r="U539" s="43" t="str">
        <f>IFERROR(IF($G539="","",_xlfn.XLOOKUP($N539,resources[Resource],resources[estPerUnit],""))*P539,"")</f>
        <v/>
      </c>
      <c r="V539" s="43" t="str">
        <f>IFERROR(IF($G539="","",_xlfn.XLOOKUP($N539,resources[Resource],resources[estPerUnit],""))*Q539,"")</f>
        <v/>
      </c>
      <c r="W539" s="43" t="str">
        <f>IFERROR(IF($G539="","",_xlfn.XLOOKUP($N539,resources[Resource],resources[estPerUnit],""))*R539,"")</f>
        <v/>
      </c>
      <c r="X539" s="43" t="str">
        <f>IFERROR(IF($G539="","",_xlfn.XLOOKUP($N539,resources[Resource],resources[estPerUnit],""))*S539,"")</f>
        <v/>
      </c>
    </row>
    <row r="540" spans="20:24" x14ac:dyDescent="0.5">
      <c r="T540" s="43" t="str">
        <f>IFERROR(IF($G540="","",_xlfn.XLOOKUP($N540,resources[Resource],resources[estPerUnit],""))*$O540,"")</f>
        <v/>
      </c>
      <c r="U540" s="43" t="str">
        <f>IFERROR(IF($G540="","",_xlfn.XLOOKUP($N540,resources[Resource],resources[estPerUnit],""))*P540,"")</f>
        <v/>
      </c>
      <c r="V540" s="43" t="str">
        <f>IFERROR(IF($G540="","",_xlfn.XLOOKUP($N540,resources[Resource],resources[estPerUnit],""))*Q540,"")</f>
        <v/>
      </c>
      <c r="W540" s="43" t="str">
        <f>IFERROR(IF($G540="","",_xlfn.XLOOKUP($N540,resources[Resource],resources[estPerUnit],""))*R540,"")</f>
        <v/>
      </c>
      <c r="X540" s="43" t="str">
        <f>IFERROR(IF($G540="","",_xlfn.XLOOKUP($N540,resources[Resource],resources[estPerUnit],""))*S540,"")</f>
        <v/>
      </c>
    </row>
    <row r="541" spans="20:24" x14ac:dyDescent="0.5">
      <c r="T541" s="43" t="str">
        <f>IFERROR(IF($G541="","",_xlfn.XLOOKUP($N541,resources[Resource],resources[estPerUnit],""))*$O541,"")</f>
        <v/>
      </c>
      <c r="U541" s="43" t="str">
        <f>IFERROR(IF($G541="","",_xlfn.XLOOKUP($N541,resources[Resource],resources[estPerUnit],""))*P541,"")</f>
        <v/>
      </c>
      <c r="V541" s="43" t="str">
        <f>IFERROR(IF($G541="","",_xlfn.XLOOKUP($N541,resources[Resource],resources[estPerUnit],""))*Q541,"")</f>
        <v/>
      </c>
      <c r="W541" s="43" t="str">
        <f>IFERROR(IF($G541="","",_xlfn.XLOOKUP($N541,resources[Resource],resources[estPerUnit],""))*R541,"")</f>
        <v/>
      </c>
      <c r="X541" s="43" t="str">
        <f>IFERROR(IF($G541="","",_xlfn.XLOOKUP($N541,resources[Resource],resources[estPerUnit],""))*S541,"")</f>
        <v/>
      </c>
    </row>
    <row r="542" spans="20:24" x14ac:dyDescent="0.5">
      <c r="T542" s="43" t="str">
        <f>IFERROR(IF($G542="","",_xlfn.XLOOKUP($N542,resources[Resource],resources[estPerUnit],""))*$O542,"")</f>
        <v/>
      </c>
      <c r="U542" s="43" t="str">
        <f>IFERROR(IF($G542="","",_xlfn.XLOOKUP($N542,resources[Resource],resources[estPerUnit],""))*P542,"")</f>
        <v/>
      </c>
      <c r="V542" s="43" t="str">
        <f>IFERROR(IF($G542="","",_xlfn.XLOOKUP($N542,resources[Resource],resources[estPerUnit],""))*Q542,"")</f>
        <v/>
      </c>
      <c r="W542" s="43" t="str">
        <f>IFERROR(IF($G542="","",_xlfn.XLOOKUP($N542,resources[Resource],resources[estPerUnit],""))*R542,"")</f>
        <v/>
      </c>
      <c r="X542" s="43" t="str">
        <f>IFERROR(IF($G542="","",_xlfn.XLOOKUP($N542,resources[Resource],resources[estPerUnit],""))*S542,"")</f>
        <v/>
      </c>
    </row>
    <row r="543" spans="20:24" x14ac:dyDescent="0.5">
      <c r="T543" s="43" t="str">
        <f>IFERROR(IF($G543="","",_xlfn.XLOOKUP($N543,resources[Resource],resources[estPerUnit],""))*$O543,"")</f>
        <v/>
      </c>
      <c r="U543" s="43" t="str">
        <f>IFERROR(IF($G543="","",_xlfn.XLOOKUP($N543,resources[Resource],resources[estPerUnit],""))*P543,"")</f>
        <v/>
      </c>
      <c r="V543" s="43" t="str">
        <f>IFERROR(IF($G543="","",_xlfn.XLOOKUP($N543,resources[Resource],resources[estPerUnit],""))*Q543,"")</f>
        <v/>
      </c>
      <c r="W543" s="43" t="str">
        <f>IFERROR(IF($G543="","",_xlfn.XLOOKUP($N543,resources[Resource],resources[estPerUnit],""))*R543,"")</f>
        <v/>
      </c>
      <c r="X543" s="43" t="str">
        <f>IFERROR(IF($G543="","",_xlfn.XLOOKUP($N543,resources[Resource],resources[estPerUnit],""))*S543,"")</f>
        <v/>
      </c>
    </row>
    <row r="544" spans="20:24" x14ac:dyDescent="0.5">
      <c r="T544" s="43" t="str">
        <f>IFERROR(IF($G544="","",_xlfn.XLOOKUP($N544,resources[Resource],resources[estPerUnit],""))*$O544,"")</f>
        <v/>
      </c>
      <c r="U544" s="43" t="str">
        <f>IFERROR(IF($G544="","",_xlfn.XLOOKUP($N544,resources[Resource],resources[estPerUnit],""))*P544,"")</f>
        <v/>
      </c>
      <c r="V544" s="43" t="str">
        <f>IFERROR(IF($G544="","",_xlfn.XLOOKUP($N544,resources[Resource],resources[estPerUnit],""))*Q544,"")</f>
        <v/>
      </c>
      <c r="W544" s="43" t="str">
        <f>IFERROR(IF($G544="","",_xlfn.XLOOKUP($N544,resources[Resource],resources[estPerUnit],""))*R544,"")</f>
        <v/>
      </c>
      <c r="X544" s="43" t="str">
        <f>IFERROR(IF($G544="","",_xlfn.XLOOKUP($N544,resources[Resource],resources[estPerUnit],""))*S544,"")</f>
        <v/>
      </c>
    </row>
    <row r="545" spans="20:24" x14ac:dyDescent="0.5">
      <c r="T545" s="43" t="str">
        <f>IFERROR(IF($G545="","",_xlfn.XLOOKUP($N545,resources[Resource],resources[estPerUnit],""))*$O545,"")</f>
        <v/>
      </c>
      <c r="U545" s="43" t="str">
        <f>IFERROR(IF($G545="","",_xlfn.XLOOKUP($N545,resources[Resource],resources[estPerUnit],""))*P545,"")</f>
        <v/>
      </c>
      <c r="V545" s="43" t="str">
        <f>IFERROR(IF($G545="","",_xlfn.XLOOKUP($N545,resources[Resource],resources[estPerUnit],""))*Q545,"")</f>
        <v/>
      </c>
      <c r="W545" s="43" t="str">
        <f>IFERROR(IF($G545="","",_xlfn.XLOOKUP($N545,resources[Resource],resources[estPerUnit],""))*R545,"")</f>
        <v/>
      </c>
      <c r="X545" s="43" t="str">
        <f>IFERROR(IF($G545="","",_xlfn.XLOOKUP($N545,resources[Resource],resources[estPerUnit],""))*S545,"")</f>
        <v/>
      </c>
    </row>
    <row r="546" spans="20:24" x14ac:dyDescent="0.5">
      <c r="T546" s="43" t="str">
        <f>IFERROR(IF($G546="","",_xlfn.XLOOKUP($N546,resources[Resource],resources[estPerUnit],""))*$O546,"")</f>
        <v/>
      </c>
      <c r="U546" s="43" t="str">
        <f>IFERROR(IF($G546="","",_xlfn.XLOOKUP($N546,resources[Resource],resources[estPerUnit],""))*P546,"")</f>
        <v/>
      </c>
      <c r="V546" s="43" t="str">
        <f>IFERROR(IF($G546="","",_xlfn.XLOOKUP($N546,resources[Resource],resources[estPerUnit],""))*Q546,"")</f>
        <v/>
      </c>
      <c r="W546" s="43" t="str">
        <f>IFERROR(IF($G546="","",_xlfn.XLOOKUP($N546,resources[Resource],resources[estPerUnit],""))*R546,"")</f>
        <v/>
      </c>
      <c r="X546" s="43" t="str">
        <f>IFERROR(IF($G546="","",_xlfn.XLOOKUP($N546,resources[Resource],resources[estPerUnit],""))*S546,"")</f>
        <v/>
      </c>
    </row>
    <row r="547" spans="20:24" x14ac:dyDescent="0.5">
      <c r="T547" s="43" t="str">
        <f>IFERROR(IF($G547="","",_xlfn.XLOOKUP($N547,resources[Resource],resources[estPerUnit],""))*$O547,"")</f>
        <v/>
      </c>
      <c r="U547" s="43" t="str">
        <f>IFERROR(IF($G547="","",_xlfn.XLOOKUP($N547,resources[Resource],resources[estPerUnit],""))*P547,"")</f>
        <v/>
      </c>
      <c r="V547" s="43" t="str">
        <f>IFERROR(IF($G547="","",_xlfn.XLOOKUP($N547,resources[Resource],resources[estPerUnit],""))*Q547,"")</f>
        <v/>
      </c>
      <c r="W547" s="43" t="str">
        <f>IFERROR(IF($G547="","",_xlfn.XLOOKUP($N547,resources[Resource],resources[estPerUnit],""))*R547,"")</f>
        <v/>
      </c>
      <c r="X547" s="43" t="str">
        <f>IFERROR(IF($G547="","",_xlfn.XLOOKUP($N547,resources[Resource],resources[estPerUnit],""))*S547,"")</f>
        <v/>
      </c>
    </row>
    <row r="548" spans="20:24" x14ac:dyDescent="0.5">
      <c r="T548" s="43" t="str">
        <f>IFERROR(IF($G548="","",_xlfn.XLOOKUP($N548,resources[Resource],resources[estPerUnit],""))*$O548,"")</f>
        <v/>
      </c>
      <c r="U548" s="43" t="str">
        <f>IFERROR(IF($G548="","",_xlfn.XLOOKUP($N548,resources[Resource],resources[estPerUnit],""))*P548,"")</f>
        <v/>
      </c>
      <c r="V548" s="43" t="str">
        <f>IFERROR(IF($G548="","",_xlfn.XLOOKUP($N548,resources[Resource],resources[estPerUnit],""))*Q548,"")</f>
        <v/>
      </c>
      <c r="W548" s="43" t="str">
        <f>IFERROR(IF($G548="","",_xlfn.XLOOKUP($N548,resources[Resource],resources[estPerUnit],""))*R548,"")</f>
        <v/>
      </c>
      <c r="X548" s="43" t="str">
        <f>IFERROR(IF($G548="","",_xlfn.XLOOKUP($N548,resources[Resource],resources[estPerUnit],""))*S548,"")</f>
        <v/>
      </c>
    </row>
    <row r="549" spans="20:24" x14ac:dyDescent="0.5">
      <c r="T549" s="43" t="str">
        <f>IFERROR(IF($G549="","",_xlfn.XLOOKUP($N549,resources[Resource],resources[estPerUnit],""))*$O549,"")</f>
        <v/>
      </c>
      <c r="U549" s="43" t="str">
        <f>IFERROR(IF($G549="","",_xlfn.XLOOKUP($N549,resources[Resource],resources[estPerUnit],""))*P549,"")</f>
        <v/>
      </c>
      <c r="V549" s="43" t="str">
        <f>IFERROR(IF($G549="","",_xlfn.XLOOKUP($N549,resources[Resource],resources[estPerUnit],""))*Q549,"")</f>
        <v/>
      </c>
      <c r="W549" s="43" t="str">
        <f>IFERROR(IF($G549="","",_xlfn.XLOOKUP($N549,resources[Resource],resources[estPerUnit],""))*R549,"")</f>
        <v/>
      </c>
      <c r="X549" s="43" t="str">
        <f>IFERROR(IF($G549="","",_xlfn.XLOOKUP($N549,resources[Resource],resources[estPerUnit],""))*S549,"")</f>
        <v/>
      </c>
    </row>
    <row r="550" spans="20:24" x14ac:dyDescent="0.5">
      <c r="T550" s="43" t="str">
        <f>IFERROR(IF($G550="","",_xlfn.XLOOKUP($N550,resources[Resource],resources[estPerUnit],""))*$O550,"")</f>
        <v/>
      </c>
      <c r="U550" s="43" t="str">
        <f>IFERROR(IF($G550="","",_xlfn.XLOOKUP($N550,resources[Resource],resources[estPerUnit],""))*P550,"")</f>
        <v/>
      </c>
      <c r="V550" s="43" t="str">
        <f>IFERROR(IF($G550="","",_xlfn.XLOOKUP($N550,resources[Resource],resources[estPerUnit],""))*Q550,"")</f>
        <v/>
      </c>
      <c r="W550" s="43" t="str">
        <f>IFERROR(IF($G550="","",_xlfn.XLOOKUP($N550,resources[Resource],resources[estPerUnit],""))*R550,"")</f>
        <v/>
      </c>
      <c r="X550" s="43" t="str">
        <f>IFERROR(IF($G550="","",_xlfn.XLOOKUP($N550,resources[Resource],resources[estPerUnit],""))*S550,"")</f>
        <v/>
      </c>
    </row>
    <row r="551" spans="20:24" x14ac:dyDescent="0.5">
      <c r="T551" s="43" t="str">
        <f>IFERROR(IF($G551="","",_xlfn.XLOOKUP($N551,resources[Resource],resources[estPerUnit],""))*$O551,"")</f>
        <v/>
      </c>
      <c r="U551" s="43" t="str">
        <f>IFERROR(IF($G551="","",_xlfn.XLOOKUP($N551,resources[Resource],resources[estPerUnit],""))*P551,"")</f>
        <v/>
      </c>
      <c r="V551" s="43" t="str">
        <f>IFERROR(IF($G551="","",_xlfn.XLOOKUP($N551,resources[Resource],resources[estPerUnit],""))*Q551,"")</f>
        <v/>
      </c>
      <c r="W551" s="43" t="str">
        <f>IFERROR(IF($G551="","",_xlfn.XLOOKUP($N551,resources[Resource],resources[estPerUnit],""))*R551,"")</f>
        <v/>
      </c>
      <c r="X551" s="43" t="str">
        <f>IFERROR(IF($G551="","",_xlfn.XLOOKUP($N551,resources[Resource],resources[estPerUnit],""))*S551,"")</f>
        <v/>
      </c>
    </row>
    <row r="552" spans="20:24" x14ac:dyDescent="0.5">
      <c r="T552" s="43" t="str">
        <f>IFERROR(IF($G552="","",_xlfn.XLOOKUP($N552,resources[Resource],resources[estPerUnit],""))*$O552,"")</f>
        <v/>
      </c>
      <c r="U552" s="43" t="str">
        <f>IFERROR(IF($G552="","",_xlfn.XLOOKUP($N552,resources[Resource],resources[estPerUnit],""))*P552,"")</f>
        <v/>
      </c>
      <c r="V552" s="43" t="str">
        <f>IFERROR(IF($G552="","",_xlfn.XLOOKUP($N552,resources[Resource],resources[estPerUnit],""))*Q552,"")</f>
        <v/>
      </c>
      <c r="W552" s="43" t="str">
        <f>IFERROR(IF($G552="","",_xlfn.XLOOKUP($N552,resources[Resource],resources[estPerUnit],""))*R552,"")</f>
        <v/>
      </c>
      <c r="X552" s="43" t="str">
        <f>IFERROR(IF($G552="","",_xlfn.XLOOKUP($N552,resources[Resource],resources[estPerUnit],""))*S552,"")</f>
        <v/>
      </c>
    </row>
    <row r="553" spans="20:24" x14ac:dyDescent="0.5">
      <c r="T553" s="43" t="str">
        <f>IFERROR(IF($G553="","",_xlfn.XLOOKUP($N553,resources[Resource],resources[estPerUnit],""))*$O553,"")</f>
        <v/>
      </c>
      <c r="U553" s="43" t="str">
        <f>IFERROR(IF($G553="","",_xlfn.XLOOKUP($N553,resources[Resource],resources[estPerUnit],""))*P553,"")</f>
        <v/>
      </c>
      <c r="V553" s="43" t="str">
        <f>IFERROR(IF($G553="","",_xlfn.XLOOKUP($N553,resources[Resource],resources[estPerUnit],""))*Q553,"")</f>
        <v/>
      </c>
      <c r="W553" s="43" t="str">
        <f>IFERROR(IF($G553="","",_xlfn.XLOOKUP($N553,resources[Resource],resources[estPerUnit],""))*R553,"")</f>
        <v/>
      </c>
      <c r="X553" s="43" t="str">
        <f>IFERROR(IF($G553="","",_xlfn.XLOOKUP($N553,resources[Resource],resources[estPerUnit],""))*S553,"")</f>
        <v/>
      </c>
    </row>
    <row r="554" spans="20:24" x14ac:dyDescent="0.5">
      <c r="T554" s="43" t="str">
        <f>IFERROR(IF($G554="","",_xlfn.XLOOKUP($N554,resources[Resource],resources[estPerUnit],""))*$O554,"")</f>
        <v/>
      </c>
      <c r="U554" s="43" t="str">
        <f>IFERROR(IF($G554="","",_xlfn.XLOOKUP($N554,resources[Resource],resources[estPerUnit],""))*P554,"")</f>
        <v/>
      </c>
      <c r="V554" s="43" t="str">
        <f>IFERROR(IF($G554="","",_xlfn.XLOOKUP($N554,resources[Resource],resources[estPerUnit],""))*Q554,"")</f>
        <v/>
      </c>
      <c r="W554" s="43" t="str">
        <f>IFERROR(IF($G554="","",_xlfn.XLOOKUP($N554,resources[Resource],resources[estPerUnit],""))*R554,"")</f>
        <v/>
      </c>
      <c r="X554" s="43" t="str">
        <f>IFERROR(IF($G554="","",_xlfn.XLOOKUP($N554,resources[Resource],resources[estPerUnit],""))*S554,"")</f>
        <v/>
      </c>
    </row>
    <row r="555" spans="20:24" x14ac:dyDescent="0.5">
      <c r="T555" s="43" t="str">
        <f>IFERROR(IF($G555="","",_xlfn.XLOOKUP($N555,resources[Resource],resources[estPerUnit],""))*$O555,"")</f>
        <v/>
      </c>
      <c r="U555" s="43" t="str">
        <f>IFERROR(IF($G555="","",_xlfn.XLOOKUP($N555,resources[Resource],resources[estPerUnit],""))*P555,"")</f>
        <v/>
      </c>
      <c r="V555" s="43" t="str">
        <f>IFERROR(IF($G555="","",_xlfn.XLOOKUP($N555,resources[Resource],resources[estPerUnit],""))*Q555,"")</f>
        <v/>
      </c>
      <c r="W555" s="43" t="str">
        <f>IFERROR(IF($G555="","",_xlfn.XLOOKUP($N555,resources[Resource],resources[estPerUnit],""))*R555,"")</f>
        <v/>
      </c>
      <c r="X555" s="43" t="str">
        <f>IFERROR(IF($G555="","",_xlfn.XLOOKUP($N555,resources[Resource],resources[estPerUnit],""))*S555,"")</f>
        <v/>
      </c>
    </row>
    <row r="556" spans="20:24" x14ac:dyDescent="0.5">
      <c r="T556" s="43" t="str">
        <f>IFERROR(IF($G556="","",_xlfn.XLOOKUP($N556,resources[Resource],resources[estPerUnit],""))*$O556,"")</f>
        <v/>
      </c>
      <c r="U556" s="43" t="str">
        <f>IFERROR(IF($G556="","",_xlfn.XLOOKUP($N556,resources[Resource],resources[estPerUnit],""))*P556,"")</f>
        <v/>
      </c>
      <c r="V556" s="43" t="str">
        <f>IFERROR(IF($G556="","",_xlfn.XLOOKUP($N556,resources[Resource],resources[estPerUnit],""))*Q556,"")</f>
        <v/>
      </c>
      <c r="W556" s="43" t="str">
        <f>IFERROR(IF($G556="","",_xlfn.XLOOKUP($N556,resources[Resource],resources[estPerUnit],""))*R556,"")</f>
        <v/>
      </c>
      <c r="X556" s="43" t="str">
        <f>IFERROR(IF($G556="","",_xlfn.XLOOKUP($N556,resources[Resource],resources[estPerUnit],""))*S556,"")</f>
        <v/>
      </c>
    </row>
    <row r="557" spans="20:24" x14ac:dyDescent="0.5">
      <c r="T557" s="43" t="str">
        <f>IFERROR(IF($G557="","",_xlfn.XLOOKUP($N557,resources[Resource],resources[estPerUnit],""))*$O557,"")</f>
        <v/>
      </c>
      <c r="U557" s="43" t="str">
        <f>IFERROR(IF($G557="","",_xlfn.XLOOKUP($N557,resources[Resource],resources[estPerUnit],""))*P557,"")</f>
        <v/>
      </c>
      <c r="V557" s="43" t="str">
        <f>IFERROR(IF($G557="","",_xlfn.XLOOKUP($N557,resources[Resource],resources[estPerUnit],""))*Q557,"")</f>
        <v/>
      </c>
      <c r="W557" s="43" t="str">
        <f>IFERROR(IF($G557="","",_xlfn.XLOOKUP($N557,resources[Resource],resources[estPerUnit],""))*R557,"")</f>
        <v/>
      </c>
      <c r="X557" s="43" t="str">
        <f>IFERROR(IF($G557="","",_xlfn.XLOOKUP($N557,resources[Resource],resources[estPerUnit],""))*S557,"")</f>
        <v/>
      </c>
    </row>
    <row r="558" spans="20:24" x14ac:dyDescent="0.5">
      <c r="T558" s="43" t="str">
        <f>IFERROR(IF($G558="","",_xlfn.XLOOKUP($N558,resources[Resource],resources[estPerUnit],""))*$O558,"")</f>
        <v/>
      </c>
      <c r="U558" s="43" t="str">
        <f>IFERROR(IF($G558="","",_xlfn.XLOOKUP($N558,resources[Resource],resources[estPerUnit],""))*P558,"")</f>
        <v/>
      </c>
      <c r="V558" s="43" t="str">
        <f>IFERROR(IF($G558="","",_xlfn.XLOOKUP($N558,resources[Resource],resources[estPerUnit],""))*Q558,"")</f>
        <v/>
      </c>
      <c r="W558" s="43" t="str">
        <f>IFERROR(IF($G558="","",_xlfn.XLOOKUP($N558,resources[Resource],resources[estPerUnit],""))*R558,"")</f>
        <v/>
      </c>
      <c r="X558" s="43" t="str">
        <f>IFERROR(IF($G558="","",_xlfn.XLOOKUP($N558,resources[Resource],resources[estPerUnit],""))*S558,"")</f>
        <v/>
      </c>
    </row>
    <row r="559" spans="20:24" x14ac:dyDescent="0.5">
      <c r="T559" s="43" t="str">
        <f>IFERROR(IF($G559="","",_xlfn.XLOOKUP($N559,resources[Resource],resources[estPerUnit],""))*$O559,"")</f>
        <v/>
      </c>
      <c r="U559" s="43" t="str">
        <f>IFERROR(IF($G559="","",_xlfn.XLOOKUP($N559,resources[Resource],resources[estPerUnit],""))*P559,"")</f>
        <v/>
      </c>
      <c r="V559" s="43" t="str">
        <f>IFERROR(IF($G559="","",_xlfn.XLOOKUP($N559,resources[Resource],resources[estPerUnit],""))*Q559,"")</f>
        <v/>
      </c>
      <c r="W559" s="43" t="str">
        <f>IFERROR(IF($G559="","",_xlfn.XLOOKUP($N559,resources[Resource],resources[estPerUnit],""))*R559,"")</f>
        <v/>
      </c>
      <c r="X559" s="43" t="str">
        <f>IFERROR(IF($G559="","",_xlfn.XLOOKUP($N559,resources[Resource],resources[estPerUnit],""))*S559,"")</f>
        <v/>
      </c>
    </row>
    <row r="560" spans="20:24" x14ac:dyDescent="0.5">
      <c r="T560" s="43" t="str">
        <f>IFERROR(IF($G560="","",_xlfn.XLOOKUP($N560,resources[Resource],resources[estPerUnit],""))*$O560,"")</f>
        <v/>
      </c>
      <c r="U560" s="43" t="str">
        <f>IFERROR(IF($G560="","",_xlfn.XLOOKUP($N560,resources[Resource],resources[estPerUnit],""))*P560,"")</f>
        <v/>
      </c>
      <c r="V560" s="43" t="str">
        <f>IFERROR(IF($G560="","",_xlfn.XLOOKUP($N560,resources[Resource],resources[estPerUnit],""))*Q560,"")</f>
        <v/>
      </c>
      <c r="W560" s="43" t="str">
        <f>IFERROR(IF($G560="","",_xlfn.XLOOKUP($N560,resources[Resource],resources[estPerUnit],""))*R560,"")</f>
        <v/>
      </c>
      <c r="X560" s="43" t="str">
        <f>IFERROR(IF($G560="","",_xlfn.XLOOKUP($N560,resources[Resource],resources[estPerUnit],""))*S560,"")</f>
        <v/>
      </c>
    </row>
    <row r="561" spans="20:24" x14ac:dyDescent="0.5">
      <c r="T561" s="43" t="str">
        <f>IFERROR(IF($G561="","",_xlfn.XLOOKUP($N561,resources[Resource],resources[estPerUnit],""))*$O561,"")</f>
        <v/>
      </c>
      <c r="U561" s="43" t="str">
        <f>IFERROR(IF($G561="","",_xlfn.XLOOKUP($N561,resources[Resource],resources[estPerUnit],""))*P561,"")</f>
        <v/>
      </c>
      <c r="V561" s="43" t="str">
        <f>IFERROR(IF($G561="","",_xlfn.XLOOKUP($N561,resources[Resource],resources[estPerUnit],""))*Q561,"")</f>
        <v/>
      </c>
      <c r="W561" s="43" t="str">
        <f>IFERROR(IF($G561="","",_xlfn.XLOOKUP($N561,resources[Resource],resources[estPerUnit],""))*R561,"")</f>
        <v/>
      </c>
      <c r="X561" s="43" t="str">
        <f>IFERROR(IF($G561="","",_xlfn.XLOOKUP($N561,resources[Resource],resources[estPerUnit],""))*S561,"")</f>
        <v/>
      </c>
    </row>
    <row r="562" spans="20:24" x14ac:dyDescent="0.5">
      <c r="T562" s="43" t="str">
        <f>IFERROR(IF($G562="","",_xlfn.XLOOKUP($N562,resources[Resource],resources[estPerUnit],""))*$O562,"")</f>
        <v/>
      </c>
      <c r="U562" s="43" t="str">
        <f>IFERROR(IF($G562="","",_xlfn.XLOOKUP($N562,resources[Resource],resources[estPerUnit],""))*P562,"")</f>
        <v/>
      </c>
      <c r="V562" s="43" t="str">
        <f>IFERROR(IF($G562="","",_xlfn.XLOOKUP($N562,resources[Resource],resources[estPerUnit],""))*Q562,"")</f>
        <v/>
      </c>
      <c r="W562" s="43" t="str">
        <f>IFERROR(IF($G562="","",_xlfn.XLOOKUP($N562,resources[Resource],resources[estPerUnit],""))*R562,"")</f>
        <v/>
      </c>
      <c r="X562" s="43" t="str">
        <f>IFERROR(IF($G562="","",_xlfn.XLOOKUP($N562,resources[Resource],resources[estPerUnit],""))*S562,"")</f>
        <v/>
      </c>
    </row>
    <row r="563" spans="20:24" x14ac:dyDescent="0.5">
      <c r="T563" s="43" t="str">
        <f>IFERROR(IF($G563="","",_xlfn.XLOOKUP($N563,resources[Resource],resources[estPerUnit],""))*$O563,"")</f>
        <v/>
      </c>
      <c r="U563" s="43" t="str">
        <f>IFERROR(IF($G563="","",_xlfn.XLOOKUP($N563,resources[Resource],resources[estPerUnit],""))*P563,"")</f>
        <v/>
      </c>
      <c r="V563" s="43" t="str">
        <f>IFERROR(IF($G563="","",_xlfn.XLOOKUP($N563,resources[Resource],resources[estPerUnit],""))*Q563,"")</f>
        <v/>
      </c>
      <c r="W563" s="43" t="str">
        <f>IFERROR(IF($G563="","",_xlfn.XLOOKUP($N563,resources[Resource],resources[estPerUnit],""))*R563,"")</f>
        <v/>
      </c>
      <c r="X563" s="43" t="str">
        <f>IFERROR(IF($G563="","",_xlfn.XLOOKUP($N563,resources[Resource],resources[estPerUnit],""))*S563,"")</f>
        <v/>
      </c>
    </row>
    <row r="564" spans="20:24" x14ac:dyDescent="0.5">
      <c r="T564" s="43" t="str">
        <f>IFERROR(IF($G564="","",_xlfn.XLOOKUP($N564,resources[Resource],resources[estPerUnit],""))*$O564,"")</f>
        <v/>
      </c>
      <c r="U564" s="43" t="str">
        <f>IFERROR(IF($G564="","",_xlfn.XLOOKUP($N564,resources[Resource],resources[estPerUnit],""))*P564,"")</f>
        <v/>
      </c>
      <c r="V564" s="43" t="str">
        <f>IFERROR(IF($G564="","",_xlfn.XLOOKUP($N564,resources[Resource],resources[estPerUnit],""))*Q564,"")</f>
        <v/>
      </c>
      <c r="W564" s="43" t="str">
        <f>IFERROR(IF($G564="","",_xlfn.XLOOKUP($N564,resources[Resource],resources[estPerUnit],""))*R564,"")</f>
        <v/>
      </c>
      <c r="X564" s="43" t="str">
        <f>IFERROR(IF($G564="","",_xlfn.XLOOKUP($N564,resources[Resource],resources[estPerUnit],""))*S564,"")</f>
        <v/>
      </c>
    </row>
    <row r="565" spans="20:24" x14ac:dyDescent="0.5">
      <c r="T565" s="43" t="str">
        <f>IFERROR(IF($G565="","",_xlfn.XLOOKUP($N565,resources[Resource],resources[estPerUnit],""))*$O565,"")</f>
        <v/>
      </c>
      <c r="U565" s="43" t="str">
        <f>IFERROR(IF($G565="","",_xlfn.XLOOKUP($N565,resources[Resource],resources[estPerUnit],""))*P565,"")</f>
        <v/>
      </c>
      <c r="V565" s="43" t="str">
        <f>IFERROR(IF($G565="","",_xlfn.XLOOKUP($N565,resources[Resource],resources[estPerUnit],""))*Q565,"")</f>
        <v/>
      </c>
      <c r="W565" s="43" t="str">
        <f>IFERROR(IF($G565="","",_xlfn.XLOOKUP($N565,resources[Resource],resources[estPerUnit],""))*R565,"")</f>
        <v/>
      </c>
      <c r="X565" s="43" t="str">
        <f>IFERROR(IF($G565="","",_xlfn.XLOOKUP($N565,resources[Resource],resources[estPerUnit],""))*S565,"")</f>
        <v/>
      </c>
    </row>
    <row r="566" spans="20:24" x14ac:dyDescent="0.5">
      <c r="T566" s="43" t="str">
        <f>IFERROR(IF($G566="","",_xlfn.XLOOKUP($N566,resources[Resource],resources[estPerUnit],""))*$O566,"")</f>
        <v/>
      </c>
      <c r="U566" s="43" t="str">
        <f>IFERROR(IF($G566="","",_xlfn.XLOOKUP($N566,resources[Resource],resources[estPerUnit],""))*P566,"")</f>
        <v/>
      </c>
      <c r="V566" s="43" t="str">
        <f>IFERROR(IF($G566="","",_xlfn.XLOOKUP($N566,resources[Resource],resources[estPerUnit],""))*Q566,"")</f>
        <v/>
      </c>
      <c r="W566" s="43" t="str">
        <f>IFERROR(IF($G566="","",_xlfn.XLOOKUP($N566,resources[Resource],resources[estPerUnit],""))*R566,"")</f>
        <v/>
      </c>
      <c r="X566" s="43" t="str">
        <f>IFERROR(IF($G566="","",_xlfn.XLOOKUP($N566,resources[Resource],resources[estPerUnit],""))*S566,"")</f>
        <v/>
      </c>
    </row>
    <row r="567" spans="20:24" x14ac:dyDescent="0.5">
      <c r="T567" s="43" t="str">
        <f>IFERROR(IF($G567="","",_xlfn.XLOOKUP($N567,resources[Resource],resources[estPerUnit],""))*$O567,"")</f>
        <v/>
      </c>
      <c r="U567" s="43" t="str">
        <f>IFERROR(IF($G567="","",_xlfn.XLOOKUP($N567,resources[Resource],resources[estPerUnit],""))*P567,"")</f>
        <v/>
      </c>
      <c r="V567" s="43" t="str">
        <f>IFERROR(IF($G567="","",_xlfn.XLOOKUP($N567,resources[Resource],resources[estPerUnit],""))*Q567,"")</f>
        <v/>
      </c>
      <c r="W567" s="43" t="str">
        <f>IFERROR(IF($G567="","",_xlfn.XLOOKUP($N567,resources[Resource],resources[estPerUnit],""))*R567,"")</f>
        <v/>
      </c>
      <c r="X567" s="43" t="str">
        <f>IFERROR(IF($G567="","",_xlfn.XLOOKUP($N567,resources[Resource],resources[estPerUnit],""))*S567,"")</f>
        <v/>
      </c>
    </row>
    <row r="568" spans="20:24" x14ac:dyDescent="0.5">
      <c r="T568" s="43" t="str">
        <f>IFERROR(IF($G568="","",_xlfn.XLOOKUP($N568,resources[Resource],resources[estPerUnit],""))*$O568,"")</f>
        <v/>
      </c>
      <c r="U568" s="43" t="str">
        <f>IFERROR(IF($G568="","",_xlfn.XLOOKUP($N568,resources[Resource],resources[estPerUnit],""))*P568,"")</f>
        <v/>
      </c>
      <c r="V568" s="43" t="str">
        <f>IFERROR(IF($G568="","",_xlfn.XLOOKUP($N568,resources[Resource],resources[estPerUnit],""))*Q568,"")</f>
        <v/>
      </c>
      <c r="W568" s="43" t="str">
        <f>IFERROR(IF($G568="","",_xlfn.XLOOKUP($N568,resources[Resource],resources[estPerUnit],""))*R568,"")</f>
        <v/>
      </c>
      <c r="X568" s="43" t="str">
        <f>IFERROR(IF($G568="","",_xlfn.XLOOKUP($N568,resources[Resource],resources[estPerUnit],""))*S568,"")</f>
        <v/>
      </c>
    </row>
    <row r="569" spans="20:24" x14ac:dyDescent="0.5">
      <c r="T569" s="43" t="str">
        <f>IFERROR(IF($G569="","",_xlfn.XLOOKUP($N569,resources[Resource],resources[estPerUnit],""))*$O569,"")</f>
        <v/>
      </c>
      <c r="U569" s="43" t="str">
        <f>IFERROR(IF($G569="","",_xlfn.XLOOKUP($N569,resources[Resource],resources[estPerUnit],""))*P569,"")</f>
        <v/>
      </c>
      <c r="V569" s="43" t="str">
        <f>IFERROR(IF($G569="","",_xlfn.XLOOKUP($N569,resources[Resource],resources[estPerUnit],""))*Q569,"")</f>
        <v/>
      </c>
      <c r="W569" s="43" t="str">
        <f>IFERROR(IF($G569="","",_xlfn.XLOOKUP($N569,resources[Resource],resources[estPerUnit],""))*R569,"")</f>
        <v/>
      </c>
      <c r="X569" s="43" t="str">
        <f>IFERROR(IF($G569="","",_xlfn.XLOOKUP($N569,resources[Resource],resources[estPerUnit],""))*S569,"")</f>
        <v/>
      </c>
    </row>
    <row r="570" spans="20:24" x14ac:dyDescent="0.5">
      <c r="T570" s="43" t="str">
        <f>IFERROR(IF($G570="","",_xlfn.XLOOKUP($N570,resources[Resource],resources[estPerUnit],""))*$O570,"")</f>
        <v/>
      </c>
      <c r="U570" s="43" t="str">
        <f>IFERROR(IF($G570="","",_xlfn.XLOOKUP($N570,resources[Resource],resources[estPerUnit],""))*P570,"")</f>
        <v/>
      </c>
      <c r="V570" s="43" t="str">
        <f>IFERROR(IF($G570="","",_xlfn.XLOOKUP($N570,resources[Resource],resources[estPerUnit],""))*Q570,"")</f>
        <v/>
      </c>
      <c r="W570" s="43" t="str">
        <f>IFERROR(IF($G570="","",_xlfn.XLOOKUP($N570,resources[Resource],resources[estPerUnit],""))*R570,"")</f>
        <v/>
      </c>
      <c r="X570" s="43" t="str">
        <f>IFERROR(IF($G570="","",_xlfn.XLOOKUP($N570,resources[Resource],resources[estPerUnit],""))*S570,"")</f>
        <v/>
      </c>
    </row>
    <row r="571" spans="20:24" x14ac:dyDescent="0.5">
      <c r="T571" s="43" t="str">
        <f>IFERROR(IF($G571="","",_xlfn.XLOOKUP($N571,resources[Resource],resources[estPerUnit],""))*$O571,"")</f>
        <v/>
      </c>
      <c r="U571" s="43" t="str">
        <f>IFERROR(IF($G571="","",_xlfn.XLOOKUP($N571,resources[Resource],resources[estPerUnit],""))*P571,"")</f>
        <v/>
      </c>
      <c r="V571" s="43" t="str">
        <f>IFERROR(IF($G571="","",_xlfn.XLOOKUP($N571,resources[Resource],resources[estPerUnit],""))*Q571,"")</f>
        <v/>
      </c>
      <c r="W571" s="43" t="str">
        <f>IFERROR(IF($G571="","",_xlfn.XLOOKUP($N571,resources[Resource],resources[estPerUnit],""))*R571,"")</f>
        <v/>
      </c>
      <c r="X571" s="43" t="str">
        <f>IFERROR(IF($G571="","",_xlfn.XLOOKUP($N571,resources[Resource],resources[estPerUnit],""))*S571,"")</f>
        <v/>
      </c>
    </row>
    <row r="572" spans="20:24" x14ac:dyDescent="0.5">
      <c r="T572" s="43" t="str">
        <f>IFERROR(IF($G572="","",_xlfn.XLOOKUP($N572,resources[Resource],resources[estPerUnit],""))*$O572,"")</f>
        <v/>
      </c>
      <c r="U572" s="43" t="str">
        <f>IFERROR(IF($G572="","",_xlfn.XLOOKUP($N572,resources[Resource],resources[estPerUnit],""))*P572,"")</f>
        <v/>
      </c>
      <c r="V572" s="43" t="str">
        <f>IFERROR(IF($G572="","",_xlfn.XLOOKUP($N572,resources[Resource],resources[estPerUnit],""))*Q572,"")</f>
        <v/>
      </c>
      <c r="W572" s="43" t="str">
        <f>IFERROR(IF($G572="","",_xlfn.XLOOKUP($N572,resources[Resource],resources[estPerUnit],""))*R572,"")</f>
        <v/>
      </c>
      <c r="X572" s="43" t="str">
        <f>IFERROR(IF($G572="","",_xlfn.XLOOKUP($N572,resources[Resource],resources[estPerUnit],""))*S572,"")</f>
        <v/>
      </c>
    </row>
    <row r="573" spans="20:24" x14ac:dyDescent="0.5">
      <c r="T573" s="43" t="str">
        <f>IFERROR(IF($G573="","",_xlfn.XLOOKUP($N573,resources[Resource],resources[estPerUnit],""))*$O573,"")</f>
        <v/>
      </c>
      <c r="U573" s="43" t="str">
        <f>IFERROR(IF($G573="","",_xlfn.XLOOKUP($N573,resources[Resource],resources[estPerUnit],""))*P573,"")</f>
        <v/>
      </c>
      <c r="V573" s="43" t="str">
        <f>IFERROR(IF($G573="","",_xlfn.XLOOKUP($N573,resources[Resource],resources[estPerUnit],""))*Q573,"")</f>
        <v/>
      </c>
      <c r="W573" s="43" t="str">
        <f>IFERROR(IF($G573="","",_xlfn.XLOOKUP($N573,resources[Resource],resources[estPerUnit],""))*R573,"")</f>
        <v/>
      </c>
      <c r="X573" s="43" t="str">
        <f>IFERROR(IF($G573="","",_xlfn.XLOOKUP($N573,resources[Resource],resources[estPerUnit],""))*S573,"")</f>
        <v/>
      </c>
    </row>
    <row r="574" spans="20:24" x14ac:dyDescent="0.5">
      <c r="T574" s="43" t="str">
        <f>IFERROR(IF($G574="","",_xlfn.XLOOKUP($N574,resources[Resource],resources[estPerUnit],""))*$O574,"")</f>
        <v/>
      </c>
      <c r="U574" s="43" t="str">
        <f>IFERROR(IF($G574="","",_xlfn.XLOOKUP($N574,resources[Resource],resources[estPerUnit],""))*P574,"")</f>
        <v/>
      </c>
      <c r="V574" s="43" t="str">
        <f>IFERROR(IF($G574="","",_xlfn.XLOOKUP($N574,resources[Resource],resources[estPerUnit],""))*Q574,"")</f>
        <v/>
      </c>
      <c r="W574" s="43" t="str">
        <f>IFERROR(IF($G574="","",_xlfn.XLOOKUP($N574,resources[Resource],resources[estPerUnit],""))*R574,"")</f>
        <v/>
      </c>
      <c r="X574" s="43" t="str">
        <f>IFERROR(IF($G574="","",_xlfn.XLOOKUP($N574,resources[Resource],resources[estPerUnit],""))*S574,"")</f>
        <v/>
      </c>
    </row>
    <row r="575" spans="20:24" x14ac:dyDescent="0.5">
      <c r="T575" s="43" t="str">
        <f>IFERROR(IF($G575="","",_xlfn.XLOOKUP($N575,resources[Resource],resources[estPerUnit],""))*$O575,"")</f>
        <v/>
      </c>
      <c r="U575" s="43" t="str">
        <f>IFERROR(IF($G575="","",_xlfn.XLOOKUP($N575,resources[Resource],resources[estPerUnit],""))*P575,"")</f>
        <v/>
      </c>
      <c r="V575" s="43" t="str">
        <f>IFERROR(IF($G575="","",_xlfn.XLOOKUP($N575,resources[Resource],resources[estPerUnit],""))*Q575,"")</f>
        <v/>
      </c>
      <c r="W575" s="43" t="str">
        <f>IFERROR(IF($G575="","",_xlfn.XLOOKUP($N575,resources[Resource],resources[estPerUnit],""))*R575,"")</f>
        <v/>
      </c>
      <c r="X575" s="43" t="str">
        <f>IFERROR(IF($G575="","",_xlfn.XLOOKUP($N575,resources[Resource],resources[estPerUnit],""))*S575,"")</f>
        <v/>
      </c>
    </row>
    <row r="576" spans="20:24" x14ac:dyDescent="0.5">
      <c r="T576" s="43" t="str">
        <f>IFERROR(IF($G576="","",_xlfn.XLOOKUP($N576,resources[Resource],resources[estPerUnit],""))*$O576,"")</f>
        <v/>
      </c>
      <c r="U576" s="43" t="str">
        <f>IFERROR(IF($G576="","",_xlfn.XLOOKUP($N576,resources[Resource],resources[estPerUnit],""))*P576,"")</f>
        <v/>
      </c>
      <c r="V576" s="43" t="str">
        <f>IFERROR(IF($G576="","",_xlfn.XLOOKUP($N576,resources[Resource],resources[estPerUnit],""))*Q576,"")</f>
        <v/>
      </c>
      <c r="W576" s="43" t="str">
        <f>IFERROR(IF($G576="","",_xlfn.XLOOKUP($N576,resources[Resource],resources[estPerUnit],""))*R576,"")</f>
        <v/>
      </c>
      <c r="X576" s="43" t="str">
        <f>IFERROR(IF($G576="","",_xlfn.XLOOKUP($N576,resources[Resource],resources[estPerUnit],""))*S576,"")</f>
        <v/>
      </c>
    </row>
    <row r="577" spans="20:24" x14ac:dyDescent="0.5">
      <c r="T577" s="43" t="str">
        <f>IFERROR(IF($G577="","",_xlfn.XLOOKUP($N577,resources[Resource],resources[estPerUnit],""))*$O577,"")</f>
        <v/>
      </c>
      <c r="U577" s="43" t="str">
        <f>IFERROR(IF($G577="","",_xlfn.XLOOKUP($N577,resources[Resource],resources[estPerUnit],""))*P577,"")</f>
        <v/>
      </c>
      <c r="V577" s="43" t="str">
        <f>IFERROR(IF($G577="","",_xlfn.XLOOKUP($N577,resources[Resource],resources[estPerUnit],""))*Q577,"")</f>
        <v/>
      </c>
      <c r="W577" s="43" t="str">
        <f>IFERROR(IF($G577="","",_xlfn.XLOOKUP($N577,resources[Resource],resources[estPerUnit],""))*R577,"")</f>
        <v/>
      </c>
      <c r="X577" s="43" t="str">
        <f>IFERROR(IF($G577="","",_xlfn.XLOOKUP($N577,resources[Resource],resources[estPerUnit],""))*S577,"")</f>
        <v/>
      </c>
    </row>
    <row r="578" spans="20:24" x14ac:dyDescent="0.5">
      <c r="T578" s="43" t="str">
        <f>IFERROR(IF($G578="","",_xlfn.XLOOKUP($N578,resources[Resource],resources[estPerUnit],""))*$O578,"")</f>
        <v/>
      </c>
      <c r="U578" s="43" t="str">
        <f>IFERROR(IF($G578="","",_xlfn.XLOOKUP($N578,resources[Resource],resources[estPerUnit],""))*P578,"")</f>
        <v/>
      </c>
      <c r="V578" s="43" t="str">
        <f>IFERROR(IF($G578="","",_xlfn.XLOOKUP($N578,resources[Resource],resources[estPerUnit],""))*Q578,"")</f>
        <v/>
      </c>
      <c r="W578" s="43" t="str">
        <f>IFERROR(IF($G578="","",_xlfn.XLOOKUP($N578,resources[Resource],resources[estPerUnit],""))*R578,"")</f>
        <v/>
      </c>
      <c r="X578" s="43" t="str">
        <f>IFERROR(IF($G578="","",_xlfn.XLOOKUP($N578,resources[Resource],resources[estPerUnit],""))*S578,"")</f>
        <v/>
      </c>
    </row>
    <row r="579" spans="20:24" x14ac:dyDescent="0.5">
      <c r="T579" s="43" t="str">
        <f>IFERROR(IF($G579="","",_xlfn.XLOOKUP($N579,resources[Resource],resources[estPerUnit],""))*$O579,"")</f>
        <v/>
      </c>
      <c r="U579" s="43" t="str">
        <f>IFERROR(IF($G579="","",_xlfn.XLOOKUP($N579,resources[Resource],resources[estPerUnit],""))*P579,"")</f>
        <v/>
      </c>
      <c r="V579" s="43" t="str">
        <f>IFERROR(IF($G579="","",_xlfn.XLOOKUP($N579,resources[Resource],resources[estPerUnit],""))*Q579,"")</f>
        <v/>
      </c>
      <c r="W579" s="43" t="str">
        <f>IFERROR(IF($G579="","",_xlfn.XLOOKUP($N579,resources[Resource],resources[estPerUnit],""))*R579,"")</f>
        <v/>
      </c>
      <c r="X579" s="43" t="str">
        <f>IFERROR(IF($G579="","",_xlfn.XLOOKUP($N579,resources[Resource],resources[estPerUnit],""))*S579,"")</f>
        <v/>
      </c>
    </row>
    <row r="580" spans="20:24" x14ac:dyDescent="0.5">
      <c r="T580" s="43" t="str">
        <f>IFERROR(IF($G580="","",_xlfn.XLOOKUP($N580,resources[Resource],resources[estPerUnit],""))*$O580,"")</f>
        <v/>
      </c>
      <c r="U580" s="43" t="str">
        <f>IFERROR(IF($G580="","",_xlfn.XLOOKUP($N580,resources[Resource],resources[estPerUnit],""))*P580,"")</f>
        <v/>
      </c>
      <c r="V580" s="43" t="str">
        <f>IFERROR(IF($G580="","",_xlfn.XLOOKUP($N580,resources[Resource],resources[estPerUnit],""))*Q580,"")</f>
        <v/>
      </c>
      <c r="W580" s="43" t="str">
        <f>IFERROR(IF($G580="","",_xlfn.XLOOKUP($N580,resources[Resource],resources[estPerUnit],""))*R580,"")</f>
        <v/>
      </c>
      <c r="X580" s="43" t="str">
        <f>IFERROR(IF($G580="","",_xlfn.XLOOKUP($N580,resources[Resource],resources[estPerUnit],""))*S580,"")</f>
        <v/>
      </c>
    </row>
    <row r="581" spans="20:24" x14ac:dyDescent="0.5">
      <c r="T581" s="43" t="str">
        <f>IFERROR(IF($G581="","",_xlfn.XLOOKUP($N581,resources[Resource],resources[estPerUnit],""))*$O581,"")</f>
        <v/>
      </c>
      <c r="U581" s="43" t="str">
        <f>IFERROR(IF($G581="","",_xlfn.XLOOKUP($N581,resources[Resource],resources[estPerUnit],""))*P581,"")</f>
        <v/>
      </c>
      <c r="V581" s="43" t="str">
        <f>IFERROR(IF($G581="","",_xlfn.XLOOKUP($N581,resources[Resource],resources[estPerUnit],""))*Q581,"")</f>
        <v/>
      </c>
      <c r="W581" s="43" t="str">
        <f>IFERROR(IF($G581="","",_xlfn.XLOOKUP($N581,resources[Resource],resources[estPerUnit],""))*R581,"")</f>
        <v/>
      </c>
      <c r="X581" s="43" t="str">
        <f>IFERROR(IF($G581="","",_xlfn.XLOOKUP($N581,resources[Resource],resources[estPerUnit],""))*S581,"")</f>
        <v/>
      </c>
    </row>
    <row r="582" spans="20:24" x14ac:dyDescent="0.5">
      <c r="T582" s="43" t="str">
        <f>IFERROR(IF($G582="","",_xlfn.XLOOKUP($N582,resources[Resource],resources[estPerUnit],""))*$O582,"")</f>
        <v/>
      </c>
      <c r="U582" s="43" t="str">
        <f>IFERROR(IF($G582="","",_xlfn.XLOOKUP($N582,resources[Resource],resources[estPerUnit],""))*P582,"")</f>
        <v/>
      </c>
      <c r="V582" s="43" t="str">
        <f>IFERROR(IF($G582="","",_xlfn.XLOOKUP($N582,resources[Resource],resources[estPerUnit],""))*Q582,"")</f>
        <v/>
      </c>
      <c r="W582" s="43" t="str">
        <f>IFERROR(IF($G582="","",_xlfn.XLOOKUP($N582,resources[Resource],resources[estPerUnit],""))*R582,"")</f>
        <v/>
      </c>
      <c r="X582" s="43" t="str">
        <f>IFERROR(IF($G582="","",_xlfn.XLOOKUP($N582,resources[Resource],resources[estPerUnit],""))*S582,"")</f>
        <v/>
      </c>
    </row>
    <row r="583" spans="20:24" x14ac:dyDescent="0.5">
      <c r="T583" s="43" t="str">
        <f>IFERROR(IF($G583="","",_xlfn.XLOOKUP($N583,resources[Resource],resources[estPerUnit],""))*$O583,"")</f>
        <v/>
      </c>
      <c r="U583" s="43" t="str">
        <f>IFERROR(IF($G583="","",_xlfn.XLOOKUP($N583,resources[Resource],resources[estPerUnit],""))*P583,"")</f>
        <v/>
      </c>
      <c r="V583" s="43" t="str">
        <f>IFERROR(IF($G583="","",_xlfn.XLOOKUP($N583,resources[Resource],resources[estPerUnit],""))*Q583,"")</f>
        <v/>
      </c>
      <c r="W583" s="43" t="str">
        <f>IFERROR(IF($G583="","",_xlfn.XLOOKUP($N583,resources[Resource],resources[estPerUnit],""))*R583,"")</f>
        <v/>
      </c>
      <c r="X583" s="43" t="str">
        <f>IFERROR(IF($G583="","",_xlfn.XLOOKUP($N583,resources[Resource],resources[estPerUnit],""))*S583,"")</f>
        <v/>
      </c>
    </row>
    <row r="584" spans="20:24" x14ac:dyDescent="0.5">
      <c r="T584" s="43" t="str">
        <f>IFERROR(IF($G584="","",_xlfn.XLOOKUP($N584,resources[Resource],resources[estPerUnit],""))*$O584,"")</f>
        <v/>
      </c>
      <c r="U584" s="43" t="str">
        <f>IFERROR(IF($G584="","",_xlfn.XLOOKUP($N584,resources[Resource],resources[estPerUnit],""))*P584,"")</f>
        <v/>
      </c>
      <c r="V584" s="43" t="str">
        <f>IFERROR(IF($G584="","",_xlfn.XLOOKUP($N584,resources[Resource],resources[estPerUnit],""))*Q584,"")</f>
        <v/>
      </c>
      <c r="W584" s="43" t="str">
        <f>IFERROR(IF($G584="","",_xlfn.XLOOKUP($N584,resources[Resource],resources[estPerUnit],""))*R584,"")</f>
        <v/>
      </c>
      <c r="X584" s="43" t="str">
        <f>IFERROR(IF($G584="","",_xlfn.XLOOKUP($N584,resources[Resource],resources[estPerUnit],""))*S584,"")</f>
        <v/>
      </c>
    </row>
    <row r="585" spans="20:24" x14ac:dyDescent="0.5">
      <c r="T585" s="43" t="str">
        <f>IFERROR(IF($G585="","",_xlfn.XLOOKUP($N585,resources[Resource],resources[estPerUnit],""))*$O585,"")</f>
        <v/>
      </c>
      <c r="U585" s="43" t="str">
        <f>IFERROR(IF($G585="","",_xlfn.XLOOKUP($N585,resources[Resource],resources[estPerUnit],""))*P585,"")</f>
        <v/>
      </c>
      <c r="V585" s="43" t="str">
        <f>IFERROR(IF($G585="","",_xlfn.XLOOKUP($N585,resources[Resource],resources[estPerUnit],""))*Q585,"")</f>
        <v/>
      </c>
      <c r="W585" s="43" t="str">
        <f>IFERROR(IF($G585="","",_xlfn.XLOOKUP($N585,resources[Resource],resources[estPerUnit],""))*R585,"")</f>
        <v/>
      </c>
      <c r="X585" s="43" t="str">
        <f>IFERROR(IF($G585="","",_xlfn.XLOOKUP($N585,resources[Resource],resources[estPerUnit],""))*S585,"")</f>
        <v/>
      </c>
    </row>
    <row r="586" spans="20:24" x14ac:dyDescent="0.5">
      <c r="T586" s="43" t="str">
        <f>IFERROR(IF($G586="","",_xlfn.XLOOKUP($N586,resources[Resource],resources[estPerUnit],""))*$O586,"")</f>
        <v/>
      </c>
      <c r="U586" s="43" t="str">
        <f>IFERROR(IF($G586="","",_xlfn.XLOOKUP($N586,resources[Resource],resources[estPerUnit],""))*P586,"")</f>
        <v/>
      </c>
      <c r="V586" s="43" t="str">
        <f>IFERROR(IF($G586="","",_xlfn.XLOOKUP($N586,resources[Resource],resources[estPerUnit],""))*Q586,"")</f>
        <v/>
      </c>
      <c r="W586" s="43" t="str">
        <f>IFERROR(IF($G586="","",_xlfn.XLOOKUP($N586,resources[Resource],resources[estPerUnit],""))*R586,"")</f>
        <v/>
      </c>
      <c r="X586" s="43" t="str">
        <f>IFERROR(IF($G586="","",_xlfn.XLOOKUP($N586,resources[Resource],resources[estPerUnit],""))*S586,"")</f>
        <v/>
      </c>
    </row>
    <row r="587" spans="20:24" x14ac:dyDescent="0.5">
      <c r="T587" s="43" t="str">
        <f>IFERROR(IF($G587="","",_xlfn.XLOOKUP($N587,resources[Resource],resources[estPerUnit],""))*$O587,"")</f>
        <v/>
      </c>
      <c r="U587" s="43" t="str">
        <f>IFERROR(IF($G587="","",_xlfn.XLOOKUP($N587,resources[Resource],resources[estPerUnit],""))*P587,"")</f>
        <v/>
      </c>
      <c r="V587" s="43" t="str">
        <f>IFERROR(IF($G587="","",_xlfn.XLOOKUP($N587,resources[Resource],resources[estPerUnit],""))*Q587,"")</f>
        <v/>
      </c>
      <c r="W587" s="43" t="str">
        <f>IFERROR(IF($G587="","",_xlfn.XLOOKUP($N587,resources[Resource],resources[estPerUnit],""))*R587,"")</f>
        <v/>
      </c>
      <c r="X587" s="43" t="str">
        <f>IFERROR(IF($G587="","",_xlfn.XLOOKUP($N587,resources[Resource],resources[estPerUnit],""))*S587,"")</f>
        <v/>
      </c>
    </row>
    <row r="588" spans="20:24" x14ac:dyDescent="0.5">
      <c r="T588" s="43" t="str">
        <f>IFERROR(IF($G588="","",_xlfn.XLOOKUP($N588,resources[Resource],resources[estPerUnit],""))*$O588,"")</f>
        <v/>
      </c>
      <c r="U588" s="43" t="str">
        <f>IFERROR(IF($G588="","",_xlfn.XLOOKUP($N588,resources[Resource],resources[estPerUnit],""))*P588,"")</f>
        <v/>
      </c>
      <c r="V588" s="43" t="str">
        <f>IFERROR(IF($G588="","",_xlfn.XLOOKUP($N588,resources[Resource],resources[estPerUnit],""))*Q588,"")</f>
        <v/>
      </c>
      <c r="W588" s="43" t="str">
        <f>IFERROR(IF($G588="","",_xlfn.XLOOKUP($N588,resources[Resource],resources[estPerUnit],""))*R588,"")</f>
        <v/>
      </c>
      <c r="X588" s="43" t="str">
        <f>IFERROR(IF($G588="","",_xlfn.XLOOKUP($N588,resources[Resource],resources[estPerUnit],""))*S588,"")</f>
        <v/>
      </c>
    </row>
    <row r="589" spans="20:24" x14ac:dyDescent="0.5">
      <c r="T589" s="43" t="str">
        <f>IFERROR(IF($G589="","",_xlfn.XLOOKUP($N589,resources[Resource],resources[estPerUnit],""))*$O589,"")</f>
        <v/>
      </c>
      <c r="U589" s="43" t="str">
        <f>IFERROR(IF($G589="","",_xlfn.XLOOKUP($N589,resources[Resource],resources[estPerUnit],""))*P589,"")</f>
        <v/>
      </c>
      <c r="V589" s="43" t="str">
        <f>IFERROR(IF($G589="","",_xlfn.XLOOKUP($N589,resources[Resource],resources[estPerUnit],""))*Q589,"")</f>
        <v/>
      </c>
      <c r="W589" s="43" t="str">
        <f>IFERROR(IF($G589="","",_xlfn.XLOOKUP($N589,resources[Resource],resources[estPerUnit],""))*R589,"")</f>
        <v/>
      </c>
      <c r="X589" s="43" t="str">
        <f>IFERROR(IF($G589="","",_xlfn.XLOOKUP($N589,resources[Resource],resources[estPerUnit],""))*S589,"")</f>
        <v/>
      </c>
    </row>
    <row r="590" spans="20:24" x14ac:dyDescent="0.5">
      <c r="T590" s="43" t="str">
        <f>IFERROR(IF($G590="","",_xlfn.XLOOKUP($N590,resources[Resource],resources[estPerUnit],""))*$O590,"")</f>
        <v/>
      </c>
      <c r="U590" s="43" t="str">
        <f>IFERROR(IF($G590="","",_xlfn.XLOOKUP($N590,resources[Resource],resources[estPerUnit],""))*P590,"")</f>
        <v/>
      </c>
      <c r="V590" s="43" t="str">
        <f>IFERROR(IF($G590="","",_xlfn.XLOOKUP($N590,resources[Resource],resources[estPerUnit],""))*Q590,"")</f>
        <v/>
      </c>
      <c r="W590" s="43" t="str">
        <f>IFERROR(IF($G590="","",_xlfn.XLOOKUP($N590,resources[Resource],resources[estPerUnit],""))*R590,"")</f>
        <v/>
      </c>
      <c r="X590" s="43" t="str">
        <f>IFERROR(IF($G590="","",_xlfn.XLOOKUP($N590,resources[Resource],resources[estPerUnit],""))*S590,"")</f>
        <v/>
      </c>
    </row>
    <row r="591" spans="20:24" x14ac:dyDescent="0.5">
      <c r="T591" s="43" t="str">
        <f>IFERROR(IF($G591="","",_xlfn.XLOOKUP($N591,resources[Resource],resources[estPerUnit],""))*$O591,"")</f>
        <v/>
      </c>
      <c r="U591" s="43" t="str">
        <f>IFERROR(IF($G591="","",_xlfn.XLOOKUP($N591,resources[Resource],resources[estPerUnit],""))*P591,"")</f>
        <v/>
      </c>
      <c r="V591" s="43" t="str">
        <f>IFERROR(IF($G591="","",_xlfn.XLOOKUP($N591,resources[Resource],resources[estPerUnit],""))*Q591,"")</f>
        <v/>
      </c>
      <c r="W591" s="43" t="str">
        <f>IFERROR(IF($G591="","",_xlfn.XLOOKUP($N591,resources[Resource],resources[estPerUnit],""))*R591,"")</f>
        <v/>
      </c>
      <c r="X591" s="43" t="str">
        <f>IFERROR(IF($G591="","",_xlfn.XLOOKUP($N591,resources[Resource],resources[estPerUnit],""))*S591,"")</f>
        <v/>
      </c>
    </row>
    <row r="592" spans="20:24" x14ac:dyDescent="0.5">
      <c r="T592" s="43" t="str">
        <f>IFERROR(IF($G592="","",_xlfn.XLOOKUP($N592,resources[Resource],resources[estPerUnit],""))*$O592,"")</f>
        <v/>
      </c>
      <c r="U592" s="43" t="str">
        <f>IFERROR(IF($G592="","",_xlfn.XLOOKUP($N592,resources[Resource],resources[estPerUnit],""))*P592,"")</f>
        <v/>
      </c>
      <c r="V592" s="43" t="str">
        <f>IFERROR(IF($G592="","",_xlfn.XLOOKUP($N592,resources[Resource],resources[estPerUnit],""))*Q592,"")</f>
        <v/>
      </c>
      <c r="W592" s="43" t="str">
        <f>IFERROR(IF($G592="","",_xlfn.XLOOKUP($N592,resources[Resource],resources[estPerUnit],""))*R592,"")</f>
        <v/>
      </c>
      <c r="X592" s="43" t="str">
        <f>IFERROR(IF($G592="","",_xlfn.XLOOKUP($N592,resources[Resource],resources[estPerUnit],""))*S592,"")</f>
        <v/>
      </c>
    </row>
    <row r="593" spans="20:24" x14ac:dyDescent="0.5">
      <c r="T593" s="43" t="str">
        <f>IFERROR(IF($G593="","",_xlfn.XLOOKUP($N593,resources[Resource],resources[estPerUnit],""))*$O593,"")</f>
        <v/>
      </c>
      <c r="U593" s="43" t="str">
        <f>IFERROR(IF($G593="","",_xlfn.XLOOKUP($N593,resources[Resource],resources[estPerUnit],""))*P593,"")</f>
        <v/>
      </c>
      <c r="V593" s="43" t="str">
        <f>IFERROR(IF($G593="","",_xlfn.XLOOKUP($N593,resources[Resource],resources[estPerUnit],""))*Q593,"")</f>
        <v/>
      </c>
      <c r="W593" s="43" t="str">
        <f>IFERROR(IF($G593="","",_xlfn.XLOOKUP($N593,resources[Resource],resources[estPerUnit],""))*R593,"")</f>
        <v/>
      </c>
      <c r="X593" s="43" t="str">
        <f>IFERROR(IF($G593="","",_xlfn.XLOOKUP($N593,resources[Resource],resources[estPerUnit],""))*S593,"")</f>
        <v/>
      </c>
    </row>
    <row r="594" spans="20:24" x14ac:dyDescent="0.5">
      <c r="T594" s="43" t="str">
        <f>IFERROR(IF($G594="","",_xlfn.XLOOKUP($N594,resources[Resource],resources[estPerUnit],""))*$O594,"")</f>
        <v/>
      </c>
      <c r="U594" s="43" t="str">
        <f>IFERROR(IF($G594="","",_xlfn.XLOOKUP($N594,resources[Resource],resources[estPerUnit],""))*P594,"")</f>
        <v/>
      </c>
      <c r="V594" s="43" t="str">
        <f>IFERROR(IF($G594="","",_xlfn.XLOOKUP($N594,resources[Resource],resources[estPerUnit],""))*Q594,"")</f>
        <v/>
      </c>
      <c r="W594" s="43" t="str">
        <f>IFERROR(IF($G594="","",_xlfn.XLOOKUP($N594,resources[Resource],resources[estPerUnit],""))*R594,"")</f>
        <v/>
      </c>
      <c r="X594" s="43" t="str">
        <f>IFERROR(IF($G594="","",_xlfn.XLOOKUP($N594,resources[Resource],resources[estPerUnit],""))*S594,"")</f>
        <v/>
      </c>
    </row>
    <row r="595" spans="20:24" x14ac:dyDescent="0.5">
      <c r="T595" s="43" t="str">
        <f>IFERROR(IF($G595="","",_xlfn.XLOOKUP($N595,resources[Resource],resources[estPerUnit],""))*$O595,"")</f>
        <v/>
      </c>
      <c r="U595" s="43" t="str">
        <f>IFERROR(IF($G595="","",_xlfn.XLOOKUP($N595,resources[Resource],resources[estPerUnit],""))*P595,"")</f>
        <v/>
      </c>
      <c r="V595" s="43" t="str">
        <f>IFERROR(IF($G595="","",_xlfn.XLOOKUP($N595,resources[Resource],resources[estPerUnit],""))*Q595,"")</f>
        <v/>
      </c>
      <c r="W595" s="43" t="str">
        <f>IFERROR(IF($G595="","",_xlfn.XLOOKUP($N595,resources[Resource],resources[estPerUnit],""))*R595,"")</f>
        <v/>
      </c>
      <c r="X595" s="43" t="str">
        <f>IFERROR(IF($G595="","",_xlfn.XLOOKUP($N595,resources[Resource],resources[estPerUnit],""))*S595,"")</f>
        <v/>
      </c>
    </row>
    <row r="596" spans="20:24" x14ac:dyDescent="0.5">
      <c r="T596" s="43" t="str">
        <f>IFERROR(IF($G596="","",_xlfn.XLOOKUP($N596,resources[Resource],resources[estPerUnit],""))*$O596,"")</f>
        <v/>
      </c>
      <c r="U596" s="43" t="str">
        <f>IFERROR(IF($G596="","",_xlfn.XLOOKUP($N596,resources[Resource],resources[estPerUnit],""))*P596,"")</f>
        <v/>
      </c>
      <c r="V596" s="43" t="str">
        <f>IFERROR(IF($G596="","",_xlfn.XLOOKUP($N596,resources[Resource],resources[estPerUnit],""))*Q596,"")</f>
        <v/>
      </c>
      <c r="W596" s="43" t="str">
        <f>IFERROR(IF($G596="","",_xlfn.XLOOKUP($N596,resources[Resource],resources[estPerUnit],""))*R596,"")</f>
        <v/>
      </c>
      <c r="X596" s="43" t="str">
        <f>IFERROR(IF($G596="","",_xlfn.XLOOKUP($N596,resources[Resource],resources[estPerUnit],""))*S596,"")</f>
        <v/>
      </c>
    </row>
    <row r="597" spans="20:24" x14ac:dyDescent="0.5">
      <c r="T597" s="43" t="str">
        <f>IFERROR(IF($G597="","",_xlfn.XLOOKUP($N597,resources[Resource],resources[estPerUnit],""))*$O597,"")</f>
        <v/>
      </c>
      <c r="U597" s="43" t="str">
        <f>IFERROR(IF($G597="","",_xlfn.XLOOKUP($N597,resources[Resource],resources[estPerUnit],""))*P597,"")</f>
        <v/>
      </c>
      <c r="V597" s="43" t="str">
        <f>IFERROR(IF($G597="","",_xlfn.XLOOKUP($N597,resources[Resource],resources[estPerUnit],""))*Q597,"")</f>
        <v/>
      </c>
      <c r="W597" s="43" t="str">
        <f>IFERROR(IF($G597="","",_xlfn.XLOOKUP($N597,resources[Resource],resources[estPerUnit],""))*R597,"")</f>
        <v/>
      </c>
      <c r="X597" s="43" t="str">
        <f>IFERROR(IF($G597="","",_xlfn.XLOOKUP($N597,resources[Resource],resources[estPerUnit],""))*S597,"")</f>
        <v/>
      </c>
    </row>
    <row r="598" spans="20:24" x14ac:dyDescent="0.5">
      <c r="T598" s="43" t="str">
        <f>IFERROR(IF($G598="","",_xlfn.XLOOKUP($N598,resources[Resource],resources[estPerUnit],""))*$O598,"")</f>
        <v/>
      </c>
      <c r="U598" s="43" t="str">
        <f>IFERROR(IF($G598="","",_xlfn.XLOOKUP($N598,resources[Resource],resources[estPerUnit],""))*P598,"")</f>
        <v/>
      </c>
      <c r="V598" s="43" t="str">
        <f>IFERROR(IF($G598="","",_xlfn.XLOOKUP($N598,resources[Resource],resources[estPerUnit],""))*Q598,"")</f>
        <v/>
      </c>
      <c r="W598" s="43" t="str">
        <f>IFERROR(IF($G598="","",_xlfn.XLOOKUP($N598,resources[Resource],resources[estPerUnit],""))*R598,"")</f>
        <v/>
      </c>
      <c r="X598" s="43" t="str">
        <f>IFERROR(IF($G598="","",_xlfn.XLOOKUP($N598,resources[Resource],resources[estPerUnit],""))*S598,"")</f>
        <v/>
      </c>
    </row>
    <row r="599" spans="20:24" x14ac:dyDescent="0.5">
      <c r="T599" s="43" t="str">
        <f>IFERROR(IF($G599="","",_xlfn.XLOOKUP($N599,resources[Resource],resources[estPerUnit],""))*$O599,"")</f>
        <v/>
      </c>
      <c r="U599" s="43" t="str">
        <f>IFERROR(IF($G599="","",_xlfn.XLOOKUP($N599,resources[Resource],resources[estPerUnit],""))*P599,"")</f>
        <v/>
      </c>
      <c r="V599" s="43" t="str">
        <f>IFERROR(IF($G599="","",_xlfn.XLOOKUP($N599,resources[Resource],resources[estPerUnit],""))*Q599,"")</f>
        <v/>
      </c>
      <c r="W599" s="43" t="str">
        <f>IFERROR(IF($G599="","",_xlfn.XLOOKUP($N599,resources[Resource],resources[estPerUnit],""))*R599,"")</f>
        <v/>
      </c>
      <c r="X599" s="43" t="str">
        <f>IFERROR(IF($G599="","",_xlfn.XLOOKUP($N599,resources[Resource],resources[estPerUnit],""))*S599,"")</f>
        <v/>
      </c>
    </row>
    <row r="600" spans="20:24" x14ac:dyDescent="0.5">
      <c r="T600" s="43" t="str">
        <f>IFERROR(IF($G600="","",_xlfn.XLOOKUP($N600,resources[Resource],resources[estPerUnit],""))*$O600,"")</f>
        <v/>
      </c>
      <c r="U600" s="43" t="str">
        <f>IFERROR(IF($G600="","",_xlfn.XLOOKUP($N600,resources[Resource],resources[estPerUnit],""))*P600,"")</f>
        <v/>
      </c>
      <c r="V600" s="43" t="str">
        <f>IFERROR(IF($G600="","",_xlfn.XLOOKUP($N600,resources[Resource],resources[estPerUnit],""))*Q600,"")</f>
        <v/>
      </c>
      <c r="W600" s="43" t="str">
        <f>IFERROR(IF($G600="","",_xlfn.XLOOKUP($N600,resources[Resource],resources[estPerUnit],""))*R600,"")</f>
        <v/>
      </c>
      <c r="X600" s="43" t="str">
        <f>IFERROR(IF($G600="","",_xlfn.XLOOKUP($N600,resources[Resource],resources[estPerUnit],""))*S600,"")</f>
        <v/>
      </c>
    </row>
    <row r="601" spans="20:24" x14ac:dyDescent="0.5">
      <c r="T601" s="43" t="str">
        <f>IFERROR(IF($G601="","",_xlfn.XLOOKUP($N601,resources[Resource],resources[estPerUnit],""))*$O601,"")</f>
        <v/>
      </c>
      <c r="U601" s="43" t="str">
        <f>IFERROR(IF($G601="","",_xlfn.XLOOKUP($N601,resources[Resource],resources[estPerUnit],""))*P601,"")</f>
        <v/>
      </c>
      <c r="V601" s="43" t="str">
        <f>IFERROR(IF($G601="","",_xlfn.XLOOKUP($N601,resources[Resource],resources[estPerUnit],""))*Q601,"")</f>
        <v/>
      </c>
      <c r="W601" s="43" t="str">
        <f>IFERROR(IF($G601="","",_xlfn.XLOOKUP($N601,resources[Resource],resources[estPerUnit],""))*R601,"")</f>
        <v/>
      </c>
      <c r="X601" s="43" t="str">
        <f>IFERROR(IF($G601="","",_xlfn.XLOOKUP($N601,resources[Resource],resources[estPerUnit],""))*S601,"")</f>
        <v/>
      </c>
    </row>
    <row r="602" spans="20:24" x14ac:dyDescent="0.5">
      <c r="T602" s="43" t="str">
        <f>IFERROR(IF($G602="","",_xlfn.XLOOKUP($N602,resources[Resource],resources[estPerUnit],""))*$O602,"")</f>
        <v/>
      </c>
      <c r="U602" s="43" t="str">
        <f>IFERROR(IF($G602="","",_xlfn.XLOOKUP($N602,resources[Resource],resources[estPerUnit],""))*P602,"")</f>
        <v/>
      </c>
      <c r="V602" s="43" t="str">
        <f>IFERROR(IF($G602="","",_xlfn.XLOOKUP($N602,resources[Resource],resources[estPerUnit],""))*Q602,"")</f>
        <v/>
      </c>
      <c r="W602" s="43" t="str">
        <f>IFERROR(IF($G602="","",_xlfn.XLOOKUP($N602,resources[Resource],resources[estPerUnit],""))*R602,"")</f>
        <v/>
      </c>
      <c r="X602" s="43" t="str">
        <f>IFERROR(IF($G602="","",_xlfn.XLOOKUP($N602,resources[Resource],resources[estPerUnit],""))*S602,"")</f>
        <v/>
      </c>
    </row>
    <row r="603" spans="20:24" x14ac:dyDescent="0.5">
      <c r="T603" s="43" t="str">
        <f>IFERROR(IF($G603="","",_xlfn.XLOOKUP($N603,resources[Resource],resources[estPerUnit],""))*$O603,"")</f>
        <v/>
      </c>
      <c r="U603" s="43" t="str">
        <f>IFERROR(IF($G603="","",_xlfn.XLOOKUP($N603,resources[Resource],resources[estPerUnit],""))*P603,"")</f>
        <v/>
      </c>
      <c r="V603" s="43" t="str">
        <f>IFERROR(IF($G603="","",_xlfn.XLOOKUP($N603,resources[Resource],resources[estPerUnit],""))*Q603,"")</f>
        <v/>
      </c>
      <c r="W603" s="43" t="str">
        <f>IFERROR(IF($G603="","",_xlfn.XLOOKUP($N603,resources[Resource],resources[estPerUnit],""))*R603,"")</f>
        <v/>
      </c>
      <c r="X603" s="43" t="str">
        <f>IFERROR(IF($G603="","",_xlfn.XLOOKUP($N603,resources[Resource],resources[estPerUnit],""))*S603,"")</f>
        <v/>
      </c>
    </row>
    <row r="604" spans="20:24" x14ac:dyDescent="0.5">
      <c r="T604" s="43" t="str">
        <f>IFERROR(IF($G604="","",_xlfn.XLOOKUP($N604,resources[Resource],resources[estPerUnit],""))*$O604,"")</f>
        <v/>
      </c>
      <c r="U604" s="43" t="str">
        <f>IFERROR(IF($G604="","",_xlfn.XLOOKUP($N604,resources[Resource],resources[estPerUnit],""))*P604,"")</f>
        <v/>
      </c>
      <c r="V604" s="43" t="str">
        <f>IFERROR(IF($G604="","",_xlfn.XLOOKUP($N604,resources[Resource],resources[estPerUnit],""))*Q604,"")</f>
        <v/>
      </c>
      <c r="W604" s="43" t="str">
        <f>IFERROR(IF($G604="","",_xlfn.XLOOKUP($N604,resources[Resource],resources[estPerUnit],""))*R604,"")</f>
        <v/>
      </c>
      <c r="X604" s="43" t="str">
        <f>IFERROR(IF($G604="","",_xlfn.XLOOKUP($N604,resources[Resource],resources[estPerUnit],""))*S604,"")</f>
        <v/>
      </c>
    </row>
    <row r="605" spans="20:24" x14ac:dyDescent="0.5">
      <c r="T605" s="43" t="str">
        <f>IFERROR(IF($G605="","",_xlfn.XLOOKUP($N605,resources[Resource],resources[estPerUnit],""))*$O605,"")</f>
        <v/>
      </c>
      <c r="U605" s="43" t="str">
        <f>IFERROR(IF($G605="","",_xlfn.XLOOKUP($N605,resources[Resource],resources[estPerUnit],""))*P605,"")</f>
        <v/>
      </c>
      <c r="V605" s="43" t="str">
        <f>IFERROR(IF($G605="","",_xlfn.XLOOKUP($N605,resources[Resource],resources[estPerUnit],""))*Q605,"")</f>
        <v/>
      </c>
      <c r="W605" s="43" t="str">
        <f>IFERROR(IF($G605="","",_xlfn.XLOOKUP($N605,resources[Resource],resources[estPerUnit],""))*R605,"")</f>
        <v/>
      </c>
      <c r="X605" s="43" t="str">
        <f>IFERROR(IF($G605="","",_xlfn.XLOOKUP($N605,resources[Resource],resources[estPerUnit],""))*S605,"")</f>
        <v/>
      </c>
    </row>
    <row r="606" spans="20:24" x14ac:dyDescent="0.5">
      <c r="T606" s="43" t="str">
        <f>IFERROR(IF($G606="","",_xlfn.XLOOKUP($N606,resources[Resource],resources[estPerUnit],""))*$O606,"")</f>
        <v/>
      </c>
      <c r="U606" s="43" t="str">
        <f>IFERROR(IF($G606="","",_xlfn.XLOOKUP($N606,resources[Resource],resources[estPerUnit],""))*P606,"")</f>
        <v/>
      </c>
      <c r="V606" s="43" t="str">
        <f>IFERROR(IF($G606="","",_xlfn.XLOOKUP($N606,resources[Resource],resources[estPerUnit],""))*Q606,"")</f>
        <v/>
      </c>
      <c r="W606" s="43" t="str">
        <f>IFERROR(IF($G606="","",_xlfn.XLOOKUP($N606,resources[Resource],resources[estPerUnit],""))*R606,"")</f>
        <v/>
      </c>
      <c r="X606" s="43" t="str">
        <f>IFERROR(IF($G606="","",_xlfn.XLOOKUP($N606,resources[Resource],resources[estPerUnit],""))*S606,"")</f>
        <v/>
      </c>
    </row>
    <row r="607" spans="20:24" x14ac:dyDescent="0.5">
      <c r="T607" s="43" t="str">
        <f>IFERROR(IF($G607="","",_xlfn.XLOOKUP($N607,resources[Resource],resources[estPerUnit],""))*$O607,"")</f>
        <v/>
      </c>
      <c r="U607" s="43" t="str">
        <f>IFERROR(IF($G607="","",_xlfn.XLOOKUP($N607,resources[Resource],resources[estPerUnit],""))*P607,"")</f>
        <v/>
      </c>
      <c r="V607" s="43" t="str">
        <f>IFERROR(IF($G607="","",_xlfn.XLOOKUP($N607,resources[Resource],resources[estPerUnit],""))*Q607,"")</f>
        <v/>
      </c>
      <c r="W607" s="43" t="str">
        <f>IFERROR(IF($G607="","",_xlfn.XLOOKUP($N607,resources[Resource],resources[estPerUnit],""))*R607,"")</f>
        <v/>
      </c>
      <c r="X607" s="43" t="str">
        <f>IFERROR(IF($G607="","",_xlfn.XLOOKUP($N607,resources[Resource],resources[estPerUnit],""))*S607,"")</f>
        <v/>
      </c>
    </row>
    <row r="608" spans="20:24" x14ac:dyDescent="0.5">
      <c r="T608" s="43" t="str">
        <f>IFERROR(IF($G608="","",_xlfn.XLOOKUP($N608,resources[Resource],resources[estPerUnit],""))*$O608,"")</f>
        <v/>
      </c>
      <c r="U608" s="43" t="str">
        <f>IFERROR(IF($G608="","",_xlfn.XLOOKUP($N608,resources[Resource],resources[estPerUnit],""))*P608,"")</f>
        <v/>
      </c>
      <c r="V608" s="43" t="str">
        <f>IFERROR(IF($G608="","",_xlfn.XLOOKUP($N608,resources[Resource],resources[estPerUnit],""))*Q608,"")</f>
        <v/>
      </c>
      <c r="W608" s="43" t="str">
        <f>IFERROR(IF($G608="","",_xlfn.XLOOKUP($N608,resources[Resource],resources[estPerUnit],""))*R608,"")</f>
        <v/>
      </c>
      <c r="X608" s="43" t="str">
        <f>IFERROR(IF($G608="","",_xlfn.XLOOKUP($N608,resources[Resource],resources[estPerUnit],""))*S608,"")</f>
        <v/>
      </c>
    </row>
    <row r="609" spans="20:24" x14ac:dyDescent="0.5">
      <c r="T609" s="43" t="str">
        <f>IFERROR(IF($G609="","",_xlfn.XLOOKUP($N609,resources[Resource],resources[estPerUnit],""))*$O609,"")</f>
        <v/>
      </c>
      <c r="U609" s="43" t="str">
        <f>IFERROR(IF($G609="","",_xlfn.XLOOKUP($N609,resources[Resource],resources[estPerUnit],""))*P609,"")</f>
        <v/>
      </c>
      <c r="V609" s="43" t="str">
        <f>IFERROR(IF($G609="","",_xlfn.XLOOKUP($N609,resources[Resource],resources[estPerUnit],""))*Q609,"")</f>
        <v/>
      </c>
      <c r="W609" s="43" t="str">
        <f>IFERROR(IF($G609="","",_xlfn.XLOOKUP($N609,resources[Resource],resources[estPerUnit],""))*R609,"")</f>
        <v/>
      </c>
      <c r="X609" s="43" t="str">
        <f>IFERROR(IF($G609="","",_xlfn.XLOOKUP($N609,resources[Resource],resources[estPerUnit],""))*S609,"")</f>
        <v/>
      </c>
    </row>
    <row r="610" spans="20:24" x14ac:dyDescent="0.5">
      <c r="T610" s="43" t="str">
        <f>IFERROR(IF($G610="","",_xlfn.XLOOKUP($N610,resources[Resource],resources[estPerUnit],""))*$O610,"")</f>
        <v/>
      </c>
      <c r="U610" s="43" t="str">
        <f>IFERROR(IF($G610="","",_xlfn.XLOOKUP($N610,resources[Resource],resources[estPerUnit],""))*P610,"")</f>
        <v/>
      </c>
      <c r="V610" s="43" t="str">
        <f>IFERROR(IF($G610="","",_xlfn.XLOOKUP($N610,resources[Resource],resources[estPerUnit],""))*Q610,"")</f>
        <v/>
      </c>
      <c r="W610" s="43" t="str">
        <f>IFERROR(IF($G610="","",_xlfn.XLOOKUP($N610,resources[Resource],resources[estPerUnit],""))*R610,"")</f>
        <v/>
      </c>
      <c r="X610" s="43" t="str">
        <f>IFERROR(IF($G610="","",_xlfn.XLOOKUP($N610,resources[Resource],resources[estPerUnit],""))*S610,"")</f>
        <v/>
      </c>
    </row>
    <row r="611" spans="20:24" x14ac:dyDescent="0.5">
      <c r="T611" s="43" t="str">
        <f>IFERROR(IF($G611="","",_xlfn.XLOOKUP($N611,resources[Resource],resources[estPerUnit],""))*$O611,"")</f>
        <v/>
      </c>
      <c r="U611" s="43" t="str">
        <f>IFERROR(IF($G611="","",_xlfn.XLOOKUP($N611,resources[Resource],resources[estPerUnit],""))*P611,"")</f>
        <v/>
      </c>
      <c r="V611" s="43" t="str">
        <f>IFERROR(IF($G611="","",_xlfn.XLOOKUP($N611,resources[Resource],resources[estPerUnit],""))*Q611,"")</f>
        <v/>
      </c>
      <c r="W611" s="43" t="str">
        <f>IFERROR(IF($G611="","",_xlfn.XLOOKUP($N611,resources[Resource],resources[estPerUnit],""))*R611,"")</f>
        <v/>
      </c>
      <c r="X611" s="43" t="str">
        <f>IFERROR(IF($G611="","",_xlfn.XLOOKUP($N611,resources[Resource],resources[estPerUnit],""))*S611,"")</f>
        <v/>
      </c>
    </row>
    <row r="612" spans="20:24" x14ac:dyDescent="0.5">
      <c r="T612" s="43" t="str">
        <f>IFERROR(IF($G612="","",_xlfn.XLOOKUP($N612,resources[Resource],resources[estPerUnit],""))*$O612,"")</f>
        <v/>
      </c>
      <c r="U612" s="43" t="str">
        <f>IFERROR(IF($G612="","",_xlfn.XLOOKUP($N612,resources[Resource],resources[estPerUnit],""))*P612,"")</f>
        <v/>
      </c>
      <c r="V612" s="43" t="str">
        <f>IFERROR(IF($G612="","",_xlfn.XLOOKUP($N612,resources[Resource],resources[estPerUnit],""))*Q612,"")</f>
        <v/>
      </c>
      <c r="W612" s="43" t="str">
        <f>IFERROR(IF($G612="","",_xlfn.XLOOKUP($N612,resources[Resource],resources[estPerUnit],""))*R612,"")</f>
        <v/>
      </c>
      <c r="X612" s="43" t="str">
        <f>IFERROR(IF($G612="","",_xlfn.XLOOKUP($N612,resources[Resource],resources[estPerUnit],""))*S612,"")</f>
        <v/>
      </c>
    </row>
    <row r="613" spans="20:24" x14ac:dyDescent="0.5">
      <c r="T613" s="43" t="str">
        <f>IFERROR(IF($G613="","",_xlfn.XLOOKUP($N613,resources[Resource],resources[estPerUnit],""))*$O613,"")</f>
        <v/>
      </c>
      <c r="U613" s="43" t="str">
        <f>IFERROR(IF($G613="","",_xlfn.XLOOKUP($N613,resources[Resource],resources[estPerUnit],""))*P613,"")</f>
        <v/>
      </c>
      <c r="V613" s="43" t="str">
        <f>IFERROR(IF($G613="","",_xlfn.XLOOKUP($N613,resources[Resource],resources[estPerUnit],""))*Q613,"")</f>
        <v/>
      </c>
      <c r="W613" s="43" t="str">
        <f>IFERROR(IF($G613="","",_xlfn.XLOOKUP($N613,resources[Resource],resources[estPerUnit],""))*R613,"")</f>
        <v/>
      </c>
      <c r="X613" s="43" t="str">
        <f>IFERROR(IF($G613="","",_xlfn.XLOOKUP($N613,resources[Resource],resources[estPerUnit],""))*S613,"")</f>
        <v/>
      </c>
    </row>
    <row r="614" spans="20:24" x14ac:dyDescent="0.5">
      <c r="T614" s="43" t="str">
        <f>IFERROR(IF($G614="","",_xlfn.XLOOKUP($N614,resources[Resource],resources[estPerUnit],""))*$O614,"")</f>
        <v/>
      </c>
      <c r="U614" s="43" t="str">
        <f>IFERROR(IF($G614="","",_xlfn.XLOOKUP($N614,resources[Resource],resources[estPerUnit],""))*P614,"")</f>
        <v/>
      </c>
      <c r="V614" s="43" t="str">
        <f>IFERROR(IF($G614="","",_xlfn.XLOOKUP($N614,resources[Resource],resources[estPerUnit],""))*Q614,"")</f>
        <v/>
      </c>
      <c r="W614" s="43" t="str">
        <f>IFERROR(IF($G614="","",_xlfn.XLOOKUP($N614,resources[Resource],resources[estPerUnit],""))*R614,"")</f>
        <v/>
      </c>
      <c r="X614" s="43" t="str">
        <f>IFERROR(IF($G614="","",_xlfn.XLOOKUP($N614,resources[Resource],resources[estPerUnit],""))*S614,"")</f>
        <v/>
      </c>
    </row>
    <row r="615" spans="20:24" x14ac:dyDescent="0.5">
      <c r="T615" s="43" t="str">
        <f>IFERROR(IF($G615="","",_xlfn.XLOOKUP($N615,resources[Resource],resources[estPerUnit],""))*$O615,"")</f>
        <v/>
      </c>
      <c r="U615" s="43" t="str">
        <f>IFERROR(IF($G615="","",_xlfn.XLOOKUP($N615,resources[Resource],resources[estPerUnit],""))*P615,"")</f>
        <v/>
      </c>
      <c r="V615" s="43" t="str">
        <f>IFERROR(IF($G615="","",_xlfn.XLOOKUP($N615,resources[Resource],resources[estPerUnit],""))*Q615,"")</f>
        <v/>
      </c>
      <c r="W615" s="43" t="str">
        <f>IFERROR(IF($G615="","",_xlfn.XLOOKUP($N615,resources[Resource],resources[estPerUnit],""))*R615,"")</f>
        <v/>
      </c>
      <c r="X615" s="43" t="str">
        <f>IFERROR(IF($G615="","",_xlfn.XLOOKUP($N615,resources[Resource],resources[estPerUnit],""))*S615,"")</f>
        <v/>
      </c>
    </row>
    <row r="616" spans="20:24" x14ac:dyDescent="0.5">
      <c r="T616" s="43" t="str">
        <f>IFERROR(IF($G616="","",_xlfn.XLOOKUP($N616,resources[Resource],resources[estPerUnit],""))*$O616,"")</f>
        <v/>
      </c>
      <c r="U616" s="43" t="str">
        <f>IFERROR(IF($G616="","",_xlfn.XLOOKUP($N616,resources[Resource],resources[estPerUnit],""))*P616,"")</f>
        <v/>
      </c>
      <c r="V616" s="43" t="str">
        <f>IFERROR(IF($G616="","",_xlfn.XLOOKUP($N616,resources[Resource],resources[estPerUnit],""))*Q616,"")</f>
        <v/>
      </c>
      <c r="W616" s="43" t="str">
        <f>IFERROR(IF($G616="","",_xlfn.XLOOKUP($N616,resources[Resource],resources[estPerUnit],""))*R616,"")</f>
        <v/>
      </c>
      <c r="X616" s="43" t="str">
        <f>IFERROR(IF($G616="","",_xlfn.XLOOKUP($N616,resources[Resource],resources[estPerUnit],""))*S616,"")</f>
        <v/>
      </c>
    </row>
    <row r="617" spans="20:24" x14ac:dyDescent="0.5">
      <c r="T617" s="43" t="str">
        <f>IFERROR(IF($G617="","",_xlfn.XLOOKUP($N617,resources[Resource],resources[estPerUnit],""))*$O617,"")</f>
        <v/>
      </c>
      <c r="U617" s="43" t="str">
        <f>IFERROR(IF($G617="","",_xlfn.XLOOKUP($N617,resources[Resource],resources[estPerUnit],""))*P617,"")</f>
        <v/>
      </c>
      <c r="V617" s="43" t="str">
        <f>IFERROR(IF($G617="","",_xlfn.XLOOKUP($N617,resources[Resource],resources[estPerUnit],""))*Q617,"")</f>
        <v/>
      </c>
      <c r="W617" s="43" t="str">
        <f>IFERROR(IF($G617="","",_xlfn.XLOOKUP($N617,resources[Resource],resources[estPerUnit],""))*R617,"")</f>
        <v/>
      </c>
      <c r="X617" s="43" t="str">
        <f>IFERROR(IF($G617="","",_xlfn.XLOOKUP($N617,resources[Resource],resources[estPerUnit],""))*S617,"")</f>
        <v/>
      </c>
    </row>
    <row r="618" spans="20:24" x14ac:dyDescent="0.5">
      <c r="T618" s="43" t="str">
        <f>IFERROR(IF($G618="","",_xlfn.XLOOKUP($N618,resources[Resource],resources[estPerUnit],""))*$O618,"")</f>
        <v/>
      </c>
      <c r="U618" s="43" t="str">
        <f>IFERROR(IF($G618="","",_xlfn.XLOOKUP($N618,resources[Resource],resources[estPerUnit],""))*P618,"")</f>
        <v/>
      </c>
      <c r="V618" s="43" t="str">
        <f>IFERROR(IF($G618="","",_xlfn.XLOOKUP($N618,resources[Resource],resources[estPerUnit],""))*Q618,"")</f>
        <v/>
      </c>
      <c r="W618" s="43" t="str">
        <f>IFERROR(IF($G618="","",_xlfn.XLOOKUP($N618,resources[Resource],resources[estPerUnit],""))*R618,"")</f>
        <v/>
      </c>
      <c r="X618" s="43" t="str">
        <f>IFERROR(IF($G618="","",_xlfn.XLOOKUP($N618,resources[Resource],resources[estPerUnit],""))*S618,"")</f>
        <v/>
      </c>
    </row>
    <row r="619" spans="20:24" x14ac:dyDescent="0.5">
      <c r="T619" s="43" t="str">
        <f>IFERROR(IF($G619="","",_xlfn.XLOOKUP($N619,resources[Resource],resources[estPerUnit],""))*$O619,"")</f>
        <v/>
      </c>
      <c r="U619" s="43" t="str">
        <f>IFERROR(IF($G619="","",_xlfn.XLOOKUP($N619,resources[Resource],resources[estPerUnit],""))*P619,"")</f>
        <v/>
      </c>
      <c r="V619" s="43" t="str">
        <f>IFERROR(IF($G619="","",_xlfn.XLOOKUP($N619,resources[Resource],resources[estPerUnit],""))*Q619,"")</f>
        <v/>
      </c>
      <c r="W619" s="43" t="str">
        <f>IFERROR(IF($G619="","",_xlfn.XLOOKUP($N619,resources[Resource],resources[estPerUnit],""))*R619,"")</f>
        <v/>
      </c>
      <c r="X619" s="43" t="str">
        <f>IFERROR(IF($G619="","",_xlfn.XLOOKUP($N619,resources[Resource],resources[estPerUnit],""))*S619,"")</f>
        <v/>
      </c>
    </row>
    <row r="620" spans="20:24" x14ac:dyDescent="0.5">
      <c r="T620" s="43" t="str">
        <f>IFERROR(IF($G620="","",_xlfn.XLOOKUP($N620,resources[Resource],resources[estPerUnit],""))*$O620,"")</f>
        <v/>
      </c>
      <c r="U620" s="43" t="str">
        <f>IFERROR(IF($G620="","",_xlfn.XLOOKUP($N620,resources[Resource],resources[estPerUnit],""))*P620,"")</f>
        <v/>
      </c>
      <c r="V620" s="43" t="str">
        <f>IFERROR(IF($G620="","",_xlfn.XLOOKUP($N620,resources[Resource],resources[estPerUnit],""))*Q620,"")</f>
        <v/>
      </c>
      <c r="W620" s="43" t="str">
        <f>IFERROR(IF($G620="","",_xlfn.XLOOKUP($N620,resources[Resource],resources[estPerUnit],""))*R620,"")</f>
        <v/>
      </c>
      <c r="X620" s="43" t="str">
        <f>IFERROR(IF($G620="","",_xlfn.XLOOKUP($N620,resources[Resource],resources[estPerUnit],""))*S620,"")</f>
        <v/>
      </c>
    </row>
    <row r="621" spans="20:24" x14ac:dyDescent="0.5">
      <c r="T621" s="43" t="str">
        <f>IFERROR(IF($G621="","",_xlfn.XLOOKUP($N621,resources[Resource],resources[estPerUnit],""))*$O621,"")</f>
        <v/>
      </c>
      <c r="U621" s="43" t="str">
        <f>IFERROR(IF($G621="","",_xlfn.XLOOKUP($N621,resources[Resource],resources[estPerUnit],""))*P621,"")</f>
        <v/>
      </c>
      <c r="V621" s="43" t="str">
        <f>IFERROR(IF($G621="","",_xlfn.XLOOKUP($N621,resources[Resource],resources[estPerUnit],""))*Q621,"")</f>
        <v/>
      </c>
      <c r="W621" s="43" t="str">
        <f>IFERROR(IF($G621="","",_xlfn.XLOOKUP($N621,resources[Resource],resources[estPerUnit],""))*R621,"")</f>
        <v/>
      </c>
      <c r="X621" s="43" t="str">
        <f>IFERROR(IF($G621="","",_xlfn.XLOOKUP($N621,resources[Resource],resources[estPerUnit],""))*S621,"")</f>
        <v/>
      </c>
    </row>
    <row r="622" spans="20:24" x14ac:dyDescent="0.5">
      <c r="T622" s="43" t="str">
        <f>IFERROR(IF($G622="","",_xlfn.XLOOKUP($N622,resources[Resource],resources[estPerUnit],""))*$O622,"")</f>
        <v/>
      </c>
      <c r="U622" s="43" t="str">
        <f>IFERROR(IF($G622="","",_xlfn.XLOOKUP($N622,resources[Resource],resources[estPerUnit],""))*P622,"")</f>
        <v/>
      </c>
      <c r="V622" s="43" t="str">
        <f>IFERROR(IF($G622="","",_xlfn.XLOOKUP($N622,resources[Resource],resources[estPerUnit],""))*Q622,"")</f>
        <v/>
      </c>
      <c r="W622" s="43" t="str">
        <f>IFERROR(IF($G622="","",_xlfn.XLOOKUP($N622,resources[Resource],resources[estPerUnit],""))*R622,"")</f>
        <v/>
      </c>
      <c r="X622" s="43" t="str">
        <f>IFERROR(IF($G622="","",_xlfn.XLOOKUP($N622,resources[Resource],resources[estPerUnit],""))*S622,"")</f>
        <v/>
      </c>
    </row>
    <row r="623" spans="20:24" x14ac:dyDescent="0.5">
      <c r="T623" s="43" t="str">
        <f>IFERROR(IF($G623="","",_xlfn.XLOOKUP($N623,resources[Resource],resources[estPerUnit],""))*$O623,"")</f>
        <v/>
      </c>
      <c r="U623" s="43" t="str">
        <f>IFERROR(IF($G623="","",_xlfn.XLOOKUP($N623,resources[Resource],resources[estPerUnit],""))*P623,"")</f>
        <v/>
      </c>
      <c r="V623" s="43" t="str">
        <f>IFERROR(IF($G623="","",_xlfn.XLOOKUP($N623,resources[Resource],resources[estPerUnit],""))*Q623,"")</f>
        <v/>
      </c>
      <c r="W623" s="43" t="str">
        <f>IFERROR(IF($G623="","",_xlfn.XLOOKUP($N623,resources[Resource],resources[estPerUnit],""))*R623,"")</f>
        <v/>
      </c>
      <c r="X623" s="43" t="str">
        <f>IFERROR(IF($G623="","",_xlfn.XLOOKUP($N623,resources[Resource],resources[estPerUnit],""))*S623,"")</f>
        <v/>
      </c>
    </row>
    <row r="624" spans="20:24" x14ac:dyDescent="0.5">
      <c r="T624" s="43" t="str">
        <f>IFERROR(IF($G624="","",_xlfn.XLOOKUP($N624,resources[Resource],resources[estPerUnit],""))*$O624,"")</f>
        <v/>
      </c>
      <c r="U624" s="43" t="str">
        <f>IFERROR(IF($G624="","",_xlfn.XLOOKUP($N624,resources[Resource],resources[estPerUnit],""))*P624,"")</f>
        <v/>
      </c>
      <c r="V624" s="43" t="str">
        <f>IFERROR(IF($G624="","",_xlfn.XLOOKUP($N624,resources[Resource],resources[estPerUnit],""))*Q624,"")</f>
        <v/>
      </c>
      <c r="W624" s="43" t="str">
        <f>IFERROR(IF($G624="","",_xlfn.XLOOKUP($N624,resources[Resource],resources[estPerUnit],""))*R624,"")</f>
        <v/>
      </c>
      <c r="X624" s="43" t="str">
        <f>IFERROR(IF($G624="","",_xlfn.XLOOKUP($N624,resources[Resource],resources[estPerUnit],""))*S624,"")</f>
        <v/>
      </c>
    </row>
    <row r="625" spans="20:24" x14ac:dyDescent="0.5">
      <c r="T625" s="43" t="str">
        <f>IFERROR(IF($G625="","",_xlfn.XLOOKUP($N625,resources[Resource],resources[estPerUnit],""))*$O625,"")</f>
        <v/>
      </c>
      <c r="U625" s="43" t="str">
        <f>IFERROR(IF($G625="","",_xlfn.XLOOKUP($N625,resources[Resource],resources[estPerUnit],""))*P625,"")</f>
        <v/>
      </c>
      <c r="V625" s="43" t="str">
        <f>IFERROR(IF($G625="","",_xlfn.XLOOKUP($N625,resources[Resource],resources[estPerUnit],""))*Q625,"")</f>
        <v/>
      </c>
      <c r="W625" s="43" t="str">
        <f>IFERROR(IF($G625="","",_xlfn.XLOOKUP($N625,resources[Resource],resources[estPerUnit],""))*R625,"")</f>
        <v/>
      </c>
      <c r="X625" s="43" t="str">
        <f>IFERROR(IF($G625="","",_xlfn.XLOOKUP($N625,resources[Resource],resources[estPerUnit],""))*S625,"")</f>
        <v/>
      </c>
    </row>
    <row r="626" spans="20:24" x14ac:dyDescent="0.5">
      <c r="T626" s="43" t="str">
        <f>IFERROR(IF($G626="","",_xlfn.XLOOKUP($N626,resources[Resource],resources[estPerUnit],""))*$O626,"")</f>
        <v/>
      </c>
      <c r="U626" s="43" t="str">
        <f>IFERROR(IF($G626="","",_xlfn.XLOOKUP($N626,resources[Resource],resources[estPerUnit],""))*P626,"")</f>
        <v/>
      </c>
      <c r="V626" s="43" t="str">
        <f>IFERROR(IF($G626="","",_xlfn.XLOOKUP($N626,resources[Resource],resources[estPerUnit],""))*Q626,"")</f>
        <v/>
      </c>
      <c r="W626" s="43" t="str">
        <f>IFERROR(IF($G626="","",_xlfn.XLOOKUP($N626,resources[Resource],resources[estPerUnit],""))*R626,"")</f>
        <v/>
      </c>
      <c r="X626" s="43" t="str">
        <f>IFERROR(IF($G626="","",_xlfn.XLOOKUP($N626,resources[Resource],resources[estPerUnit],""))*S626,"")</f>
        <v/>
      </c>
    </row>
    <row r="627" spans="20:24" x14ac:dyDescent="0.5">
      <c r="T627" s="43" t="str">
        <f>IFERROR(IF($G627="","",_xlfn.XLOOKUP($N627,resources[Resource],resources[estPerUnit],""))*$O627,"")</f>
        <v/>
      </c>
      <c r="U627" s="43" t="str">
        <f>IFERROR(IF($G627="","",_xlfn.XLOOKUP($N627,resources[Resource],resources[estPerUnit],""))*P627,"")</f>
        <v/>
      </c>
      <c r="V627" s="43" t="str">
        <f>IFERROR(IF($G627="","",_xlfn.XLOOKUP($N627,resources[Resource],resources[estPerUnit],""))*Q627,"")</f>
        <v/>
      </c>
      <c r="W627" s="43" t="str">
        <f>IFERROR(IF($G627="","",_xlfn.XLOOKUP($N627,resources[Resource],resources[estPerUnit],""))*R627,"")</f>
        <v/>
      </c>
      <c r="X627" s="43" t="str">
        <f>IFERROR(IF($G627="","",_xlfn.XLOOKUP($N627,resources[Resource],resources[estPerUnit],""))*S627,"")</f>
        <v/>
      </c>
    </row>
    <row r="628" spans="20:24" x14ac:dyDescent="0.5">
      <c r="T628" s="43" t="str">
        <f>IFERROR(IF($G628="","",_xlfn.XLOOKUP($N628,resources[Resource],resources[estPerUnit],""))*$O628,"")</f>
        <v/>
      </c>
      <c r="U628" s="43" t="str">
        <f>IFERROR(IF($G628="","",_xlfn.XLOOKUP($N628,resources[Resource],resources[estPerUnit],""))*P628,"")</f>
        <v/>
      </c>
      <c r="V628" s="43" t="str">
        <f>IFERROR(IF($G628="","",_xlfn.XLOOKUP($N628,resources[Resource],resources[estPerUnit],""))*Q628,"")</f>
        <v/>
      </c>
      <c r="W628" s="43" t="str">
        <f>IFERROR(IF($G628="","",_xlfn.XLOOKUP($N628,resources[Resource],resources[estPerUnit],""))*R628,"")</f>
        <v/>
      </c>
      <c r="X628" s="43" t="str">
        <f>IFERROR(IF($G628="","",_xlfn.XLOOKUP($N628,resources[Resource],resources[estPerUnit],""))*S628,"")</f>
        <v/>
      </c>
    </row>
    <row r="629" spans="20:24" x14ac:dyDescent="0.5">
      <c r="T629" s="43" t="str">
        <f>IFERROR(IF($G629="","",_xlfn.XLOOKUP($N629,resources[Resource],resources[estPerUnit],""))*$O629,"")</f>
        <v/>
      </c>
      <c r="U629" s="43" t="str">
        <f>IFERROR(IF($G629="","",_xlfn.XLOOKUP($N629,resources[Resource],resources[estPerUnit],""))*P629,"")</f>
        <v/>
      </c>
      <c r="V629" s="43" t="str">
        <f>IFERROR(IF($G629="","",_xlfn.XLOOKUP($N629,resources[Resource],resources[estPerUnit],""))*Q629,"")</f>
        <v/>
      </c>
      <c r="W629" s="43" t="str">
        <f>IFERROR(IF($G629="","",_xlfn.XLOOKUP($N629,resources[Resource],resources[estPerUnit],""))*R629,"")</f>
        <v/>
      </c>
      <c r="X629" s="43" t="str">
        <f>IFERROR(IF($G629="","",_xlfn.XLOOKUP($N629,resources[Resource],resources[estPerUnit],""))*S629,"")</f>
        <v/>
      </c>
    </row>
    <row r="630" spans="20:24" x14ac:dyDescent="0.5">
      <c r="T630" s="43" t="str">
        <f>IFERROR(IF($G630="","",_xlfn.XLOOKUP($N630,resources[Resource],resources[estPerUnit],""))*$O630,"")</f>
        <v/>
      </c>
      <c r="U630" s="43" t="str">
        <f>IFERROR(IF($G630="","",_xlfn.XLOOKUP($N630,resources[Resource],resources[estPerUnit],""))*P630,"")</f>
        <v/>
      </c>
      <c r="V630" s="43" t="str">
        <f>IFERROR(IF($G630="","",_xlfn.XLOOKUP($N630,resources[Resource],resources[estPerUnit],""))*Q630,"")</f>
        <v/>
      </c>
      <c r="W630" s="43" t="str">
        <f>IFERROR(IF($G630="","",_xlfn.XLOOKUP($N630,resources[Resource],resources[estPerUnit],""))*R630,"")</f>
        <v/>
      </c>
      <c r="X630" s="43" t="str">
        <f>IFERROR(IF($G630="","",_xlfn.XLOOKUP($N630,resources[Resource],resources[estPerUnit],""))*S630,"")</f>
        <v/>
      </c>
    </row>
    <row r="631" spans="20:24" x14ac:dyDescent="0.5">
      <c r="T631" s="43" t="str">
        <f>IFERROR(IF($G631="","",_xlfn.XLOOKUP($N631,resources[Resource],resources[estPerUnit],""))*$O631,"")</f>
        <v/>
      </c>
      <c r="U631" s="43" t="str">
        <f>IFERROR(IF($G631="","",_xlfn.XLOOKUP($N631,resources[Resource],resources[estPerUnit],""))*P631,"")</f>
        <v/>
      </c>
      <c r="V631" s="43" t="str">
        <f>IFERROR(IF($G631="","",_xlfn.XLOOKUP($N631,resources[Resource],resources[estPerUnit],""))*Q631,"")</f>
        <v/>
      </c>
      <c r="W631" s="43" t="str">
        <f>IFERROR(IF($G631="","",_xlfn.XLOOKUP($N631,resources[Resource],resources[estPerUnit],""))*R631,"")</f>
        <v/>
      </c>
      <c r="X631" s="43" t="str">
        <f>IFERROR(IF($G631="","",_xlfn.XLOOKUP($N631,resources[Resource],resources[estPerUnit],""))*S631,"")</f>
        <v/>
      </c>
    </row>
    <row r="632" spans="20:24" x14ac:dyDescent="0.5">
      <c r="T632" s="43" t="str">
        <f>IFERROR(IF($G632="","",_xlfn.XLOOKUP($N632,resources[Resource],resources[estPerUnit],""))*$O632,"")</f>
        <v/>
      </c>
      <c r="U632" s="43" t="str">
        <f>IFERROR(IF($G632="","",_xlfn.XLOOKUP($N632,resources[Resource],resources[estPerUnit],""))*P632,"")</f>
        <v/>
      </c>
      <c r="V632" s="43" t="str">
        <f>IFERROR(IF($G632="","",_xlfn.XLOOKUP($N632,resources[Resource],resources[estPerUnit],""))*Q632,"")</f>
        <v/>
      </c>
      <c r="W632" s="43" t="str">
        <f>IFERROR(IF($G632="","",_xlfn.XLOOKUP($N632,resources[Resource],resources[estPerUnit],""))*R632,"")</f>
        <v/>
      </c>
      <c r="X632" s="43" t="str">
        <f>IFERROR(IF($G632="","",_xlfn.XLOOKUP($N632,resources[Resource],resources[estPerUnit],""))*S632,"")</f>
        <v/>
      </c>
    </row>
    <row r="633" spans="20:24" x14ac:dyDescent="0.5">
      <c r="T633" s="43" t="str">
        <f>IFERROR(IF($G633="","",_xlfn.XLOOKUP($N633,resources[Resource],resources[estPerUnit],""))*$O633,"")</f>
        <v/>
      </c>
      <c r="U633" s="43" t="str">
        <f>IFERROR(IF($G633="","",_xlfn.XLOOKUP($N633,resources[Resource],resources[estPerUnit],""))*P633,"")</f>
        <v/>
      </c>
      <c r="V633" s="43" t="str">
        <f>IFERROR(IF($G633="","",_xlfn.XLOOKUP($N633,resources[Resource],resources[estPerUnit],""))*Q633,"")</f>
        <v/>
      </c>
      <c r="W633" s="43" t="str">
        <f>IFERROR(IF($G633="","",_xlfn.XLOOKUP($N633,resources[Resource],resources[estPerUnit],""))*R633,"")</f>
        <v/>
      </c>
      <c r="X633" s="43" t="str">
        <f>IFERROR(IF($G633="","",_xlfn.XLOOKUP($N633,resources[Resource],resources[estPerUnit],""))*S633,"")</f>
        <v/>
      </c>
    </row>
    <row r="634" spans="20:24" x14ac:dyDescent="0.5">
      <c r="T634" s="43" t="str">
        <f>IFERROR(IF($G634="","",_xlfn.XLOOKUP($N634,resources[Resource],resources[estPerUnit],""))*$O634,"")</f>
        <v/>
      </c>
      <c r="U634" s="43" t="str">
        <f>IFERROR(IF($G634="","",_xlfn.XLOOKUP($N634,resources[Resource],resources[estPerUnit],""))*P634,"")</f>
        <v/>
      </c>
      <c r="V634" s="43" t="str">
        <f>IFERROR(IF($G634="","",_xlfn.XLOOKUP($N634,resources[Resource],resources[estPerUnit],""))*Q634,"")</f>
        <v/>
      </c>
      <c r="W634" s="43" t="str">
        <f>IFERROR(IF($G634="","",_xlfn.XLOOKUP($N634,resources[Resource],resources[estPerUnit],""))*R634,"")</f>
        <v/>
      </c>
      <c r="X634" s="43" t="str">
        <f>IFERROR(IF($G634="","",_xlfn.XLOOKUP($N634,resources[Resource],resources[estPerUnit],""))*S634,"")</f>
        <v/>
      </c>
    </row>
    <row r="635" spans="20:24" x14ac:dyDescent="0.5">
      <c r="T635" s="43" t="str">
        <f>IFERROR(IF($G635="","",_xlfn.XLOOKUP($N635,resources[Resource],resources[estPerUnit],""))*$O635,"")</f>
        <v/>
      </c>
      <c r="U635" s="43" t="str">
        <f>IFERROR(IF($G635="","",_xlfn.XLOOKUP($N635,resources[Resource],resources[estPerUnit],""))*P635,"")</f>
        <v/>
      </c>
      <c r="V635" s="43" t="str">
        <f>IFERROR(IF($G635="","",_xlfn.XLOOKUP($N635,resources[Resource],resources[estPerUnit],""))*Q635,"")</f>
        <v/>
      </c>
      <c r="W635" s="43" t="str">
        <f>IFERROR(IF($G635="","",_xlfn.XLOOKUP($N635,resources[Resource],resources[estPerUnit],""))*R635,"")</f>
        <v/>
      </c>
      <c r="X635" s="43" t="str">
        <f>IFERROR(IF($G635="","",_xlfn.XLOOKUP($N635,resources[Resource],resources[estPerUnit],""))*S635,"")</f>
        <v/>
      </c>
    </row>
    <row r="636" spans="20:24" x14ac:dyDescent="0.5">
      <c r="T636" s="43" t="str">
        <f>IFERROR(IF($G636="","",_xlfn.XLOOKUP($N636,resources[Resource],resources[estPerUnit],""))*$O636,"")</f>
        <v/>
      </c>
      <c r="U636" s="43" t="str">
        <f>IFERROR(IF($G636="","",_xlfn.XLOOKUP($N636,resources[Resource],resources[estPerUnit],""))*P636,"")</f>
        <v/>
      </c>
      <c r="V636" s="43" t="str">
        <f>IFERROR(IF($G636="","",_xlfn.XLOOKUP($N636,resources[Resource],resources[estPerUnit],""))*Q636,"")</f>
        <v/>
      </c>
      <c r="W636" s="43" t="str">
        <f>IFERROR(IF($G636="","",_xlfn.XLOOKUP($N636,resources[Resource],resources[estPerUnit],""))*R636,"")</f>
        <v/>
      </c>
      <c r="X636" s="43" t="str">
        <f>IFERROR(IF($G636="","",_xlfn.XLOOKUP($N636,resources[Resource],resources[estPerUnit],""))*S636,"")</f>
        <v/>
      </c>
    </row>
    <row r="637" spans="20:24" x14ac:dyDescent="0.5">
      <c r="T637" s="43" t="str">
        <f>IFERROR(IF($G637="","",_xlfn.XLOOKUP($N637,resources[Resource],resources[estPerUnit],""))*$O637,"")</f>
        <v/>
      </c>
      <c r="U637" s="43" t="str">
        <f>IFERROR(IF($G637="","",_xlfn.XLOOKUP($N637,resources[Resource],resources[estPerUnit],""))*P637,"")</f>
        <v/>
      </c>
      <c r="V637" s="43" t="str">
        <f>IFERROR(IF($G637="","",_xlfn.XLOOKUP($N637,resources[Resource],resources[estPerUnit],""))*Q637,"")</f>
        <v/>
      </c>
      <c r="W637" s="43" t="str">
        <f>IFERROR(IF($G637="","",_xlfn.XLOOKUP($N637,resources[Resource],resources[estPerUnit],""))*R637,"")</f>
        <v/>
      </c>
      <c r="X637" s="43" t="str">
        <f>IFERROR(IF($G637="","",_xlfn.XLOOKUP($N637,resources[Resource],resources[estPerUnit],""))*S637,"")</f>
        <v/>
      </c>
    </row>
    <row r="638" spans="20:24" x14ac:dyDescent="0.5">
      <c r="T638" s="43" t="str">
        <f>IFERROR(IF($G638="","",_xlfn.XLOOKUP($N638,resources[Resource],resources[estPerUnit],""))*$O638,"")</f>
        <v/>
      </c>
      <c r="U638" s="43" t="str">
        <f>IFERROR(IF($G638="","",_xlfn.XLOOKUP($N638,resources[Resource],resources[estPerUnit],""))*P638,"")</f>
        <v/>
      </c>
      <c r="V638" s="43" t="str">
        <f>IFERROR(IF($G638="","",_xlfn.XLOOKUP($N638,resources[Resource],resources[estPerUnit],""))*Q638,"")</f>
        <v/>
      </c>
      <c r="W638" s="43" t="str">
        <f>IFERROR(IF($G638="","",_xlfn.XLOOKUP($N638,resources[Resource],resources[estPerUnit],""))*R638,"")</f>
        <v/>
      </c>
      <c r="X638" s="43" t="str">
        <f>IFERROR(IF($G638="","",_xlfn.XLOOKUP($N638,resources[Resource],resources[estPerUnit],""))*S638,"")</f>
        <v/>
      </c>
    </row>
    <row r="639" spans="20:24" x14ac:dyDescent="0.5">
      <c r="T639" s="43" t="str">
        <f>IFERROR(IF($G639="","",_xlfn.XLOOKUP($N639,resources[Resource],resources[estPerUnit],""))*$O639,"")</f>
        <v/>
      </c>
      <c r="U639" s="43" t="str">
        <f>IFERROR(IF($G639="","",_xlfn.XLOOKUP($N639,resources[Resource],resources[estPerUnit],""))*P639,"")</f>
        <v/>
      </c>
      <c r="V639" s="43" t="str">
        <f>IFERROR(IF($G639="","",_xlfn.XLOOKUP($N639,resources[Resource],resources[estPerUnit],""))*Q639,"")</f>
        <v/>
      </c>
      <c r="W639" s="43" t="str">
        <f>IFERROR(IF($G639="","",_xlfn.XLOOKUP($N639,resources[Resource],resources[estPerUnit],""))*R639,"")</f>
        <v/>
      </c>
      <c r="X639" s="43" t="str">
        <f>IFERROR(IF($G639="","",_xlfn.XLOOKUP($N639,resources[Resource],resources[estPerUnit],""))*S639,"")</f>
        <v/>
      </c>
    </row>
    <row r="640" spans="20:24" x14ac:dyDescent="0.5">
      <c r="T640" s="43" t="str">
        <f>IFERROR(IF($G640="","",_xlfn.XLOOKUP($N640,resources[Resource],resources[estPerUnit],""))*$O640,"")</f>
        <v/>
      </c>
      <c r="U640" s="43" t="str">
        <f>IFERROR(IF($G640="","",_xlfn.XLOOKUP($N640,resources[Resource],resources[estPerUnit],""))*P640,"")</f>
        <v/>
      </c>
      <c r="V640" s="43" t="str">
        <f>IFERROR(IF($G640="","",_xlfn.XLOOKUP($N640,resources[Resource],resources[estPerUnit],""))*Q640,"")</f>
        <v/>
      </c>
      <c r="W640" s="43" t="str">
        <f>IFERROR(IF($G640="","",_xlfn.XLOOKUP($N640,resources[Resource],resources[estPerUnit],""))*R640,"")</f>
        <v/>
      </c>
      <c r="X640" s="43" t="str">
        <f>IFERROR(IF($G640="","",_xlfn.XLOOKUP($N640,resources[Resource],resources[estPerUnit],""))*S640,"")</f>
        <v/>
      </c>
    </row>
    <row r="641" spans="20:24" x14ac:dyDescent="0.5">
      <c r="T641" s="43" t="str">
        <f>IFERROR(IF($G641="","",_xlfn.XLOOKUP($N641,resources[Resource],resources[estPerUnit],""))*$O641,"")</f>
        <v/>
      </c>
      <c r="U641" s="43" t="str">
        <f>IFERROR(IF($G641="","",_xlfn.XLOOKUP($N641,resources[Resource],resources[estPerUnit],""))*P641,"")</f>
        <v/>
      </c>
      <c r="V641" s="43" t="str">
        <f>IFERROR(IF($G641="","",_xlfn.XLOOKUP($N641,resources[Resource],resources[estPerUnit],""))*Q641,"")</f>
        <v/>
      </c>
      <c r="W641" s="43" t="str">
        <f>IFERROR(IF($G641="","",_xlfn.XLOOKUP($N641,resources[Resource],resources[estPerUnit],""))*R641,"")</f>
        <v/>
      </c>
      <c r="X641" s="43" t="str">
        <f>IFERROR(IF($G641="","",_xlfn.XLOOKUP($N641,resources[Resource],resources[estPerUnit],""))*S641,"")</f>
        <v/>
      </c>
    </row>
    <row r="642" spans="20:24" x14ac:dyDescent="0.5">
      <c r="T642" s="43" t="str">
        <f>IFERROR(IF($G642="","",_xlfn.XLOOKUP($N642,resources[Resource],resources[estPerUnit],""))*$O642,"")</f>
        <v/>
      </c>
      <c r="U642" s="43" t="str">
        <f>IFERROR(IF($G642="","",_xlfn.XLOOKUP($N642,resources[Resource],resources[estPerUnit],""))*P642,"")</f>
        <v/>
      </c>
      <c r="V642" s="43" t="str">
        <f>IFERROR(IF($G642="","",_xlfn.XLOOKUP($N642,resources[Resource],resources[estPerUnit],""))*Q642,"")</f>
        <v/>
      </c>
      <c r="W642" s="43" t="str">
        <f>IFERROR(IF($G642="","",_xlfn.XLOOKUP($N642,resources[Resource],resources[estPerUnit],""))*R642,"")</f>
        <v/>
      </c>
      <c r="X642" s="43" t="str">
        <f>IFERROR(IF($G642="","",_xlfn.XLOOKUP($N642,resources[Resource],resources[estPerUnit],""))*S642,"")</f>
        <v/>
      </c>
    </row>
    <row r="643" spans="20:24" x14ac:dyDescent="0.5">
      <c r="T643" s="43" t="str">
        <f>IFERROR(IF($G643="","",_xlfn.XLOOKUP($N643,resources[Resource],resources[estPerUnit],""))*$O643,"")</f>
        <v/>
      </c>
      <c r="U643" s="43" t="str">
        <f>IFERROR(IF($G643="","",_xlfn.XLOOKUP($N643,resources[Resource],resources[estPerUnit],""))*P643,"")</f>
        <v/>
      </c>
      <c r="V643" s="43" t="str">
        <f>IFERROR(IF($G643="","",_xlfn.XLOOKUP($N643,resources[Resource],resources[estPerUnit],""))*Q643,"")</f>
        <v/>
      </c>
      <c r="W643" s="43" t="str">
        <f>IFERROR(IF($G643="","",_xlfn.XLOOKUP($N643,resources[Resource],resources[estPerUnit],""))*R643,"")</f>
        <v/>
      </c>
      <c r="X643" s="43" t="str">
        <f>IFERROR(IF($G643="","",_xlfn.XLOOKUP($N643,resources[Resource],resources[estPerUnit],""))*S643,"")</f>
        <v/>
      </c>
    </row>
    <row r="644" spans="20:24" x14ac:dyDescent="0.5">
      <c r="T644" s="43" t="str">
        <f>IFERROR(IF($G644="","",_xlfn.XLOOKUP($N644,resources[Resource],resources[estPerUnit],""))*$O644,"")</f>
        <v/>
      </c>
      <c r="U644" s="43" t="str">
        <f>IFERROR(IF($G644="","",_xlfn.XLOOKUP($N644,resources[Resource],resources[estPerUnit],""))*P644,"")</f>
        <v/>
      </c>
      <c r="V644" s="43" t="str">
        <f>IFERROR(IF($G644="","",_xlfn.XLOOKUP($N644,resources[Resource],resources[estPerUnit],""))*Q644,"")</f>
        <v/>
      </c>
      <c r="W644" s="43" t="str">
        <f>IFERROR(IF($G644="","",_xlfn.XLOOKUP($N644,resources[Resource],resources[estPerUnit],""))*R644,"")</f>
        <v/>
      </c>
      <c r="X644" s="43" t="str">
        <f>IFERROR(IF($G644="","",_xlfn.XLOOKUP($N644,resources[Resource],resources[estPerUnit],""))*S644,"")</f>
        <v/>
      </c>
    </row>
    <row r="645" spans="20:24" x14ac:dyDescent="0.5">
      <c r="T645" s="43" t="str">
        <f>IFERROR(IF($G645="","",_xlfn.XLOOKUP($N645,resources[Resource],resources[estPerUnit],""))*$O645,"")</f>
        <v/>
      </c>
      <c r="U645" s="43" t="str">
        <f>IFERROR(IF($G645="","",_xlfn.XLOOKUP($N645,resources[Resource],resources[estPerUnit],""))*P645,"")</f>
        <v/>
      </c>
      <c r="V645" s="43" t="str">
        <f>IFERROR(IF($G645="","",_xlfn.XLOOKUP($N645,resources[Resource],resources[estPerUnit],""))*Q645,"")</f>
        <v/>
      </c>
      <c r="W645" s="43" t="str">
        <f>IFERROR(IF($G645="","",_xlfn.XLOOKUP($N645,resources[Resource],resources[estPerUnit],""))*R645,"")</f>
        <v/>
      </c>
      <c r="X645" s="43" t="str">
        <f>IFERROR(IF($G645="","",_xlfn.XLOOKUP($N645,resources[Resource],resources[estPerUnit],""))*S645,"")</f>
        <v/>
      </c>
    </row>
    <row r="646" spans="20:24" x14ac:dyDescent="0.5">
      <c r="T646" s="43" t="str">
        <f>IFERROR(IF($G646="","",_xlfn.XLOOKUP($N646,resources[Resource],resources[estPerUnit],""))*$O646,"")</f>
        <v/>
      </c>
      <c r="U646" s="43" t="str">
        <f>IFERROR(IF($G646="","",_xlfn.XLOOKUP($N646,resources[Resource],resources[estPerUnit],""))*P646,"")</f>
        <v/>
      </c>
      <c r="V646" s="43" t="str">
        <f>IFERROR(IF($G646="","",_xlfn.XLOOKUP($N646,resources[Resource],resources[estPerUnit],""))*Q646,"")</f>
        <v/>
      </c>
      <c r="W646" s="43" t="str">
        <f>IFERROR(IF($G646="","",_xlfn.XLOOKUP($N646,resources[Resource],resources[estPerUnit],""))*R646,"")</f>
        <v/>
      </c>
      <c r="X646" s="43" t="str">
        <f>IFERROR(IF($G646="","",_xlfn.XLOOKUP($N646,resources[Resource],resources[estPerUnit],""))*S646,"")</f>
        <v/>
      </c>
    </row>
    <row r="647" spans="20:24" x14ac:dyDescent="0.5">
      <c r="T647" s="43" t="str">
        <f>IFERROR(IF($G647="","",_xlfn.XLOOKUP($N647,resources[Resource],resources[estPerUnit],""))*$O647,"")</f>
        <v/>
      </c>
      <c r="U647" s="43" t="str">
        <f>IFERROR(IF($G647="","",_xlfn.XLOOKUP($N647,resources[Resource],resources[estPerUnit],""))*P647,"")</f>
        <v/>
      </c>
      <c r="V647" s="43" t="str">
        <f>IFERROR(IF($G647="","",_xlfn.XLOOKUP($N647,resources[Resource],resources[estPerUnit],""))*Q647,"")</f>
        <v/>
      </c>
      <c r="W647" s="43" t="str">
        <f>IFERROR(IF($G647="","",_xlfn.XLOOKUP($N647,resources[Resource],resources[estPerUnit],""))*R647,"")</f>
        <v/>
      </c>
      <c r="X647" s="43" t="str">
        <f>IFERROR(IF($G647="","",_xlfn.XLOOKUP($N647,resources[Resource],resources[estPerUnit],""))*S647,"")</f>
        <v/>
      </c>
    </row>
    <row r="648" spans="20:24" x14ac:dyDescent="0.5">
      <c r="T648" s="43" t="str">
        <f>IFERROR(IF($G648="","",_xlfn.XLOOKUP($N648,resources[Resource],resources[estPerUnit],""))*$O648,"")</f>
        <v/>
      </c>
      <c r="U648" s="43" t="str">
        <f>IFERROR(IF($G648="","",_xlfn.XLOOKUP($N648,resources[Resource],resources[estPerUnit],""))*P648,"")</f>
        <v/>
      </c>
      <c r="V648" s="43" t="str">
        <f>IFERROR(IF($G648="","",_xlfn.XLOOKUP($N648,resources[Resource],resources[estPerUnit],""))*Q648,"")</f>
        <v/>
      </c>
      <c r="W648" s="43" t="str">
        <f>IFERROR(IF($G648="","",_xlfn.XLOOKUP($N648,resources[Resource],resources[estPerUnit],""))*R648,"")</f>
        <v/>
      </c>
      <c r="X648" s="43" t="str">
        <f>IFERROR(IF($G648="","",_xlfn.XLOOKUP($N648,resources[Resource],resources[estPerUnit],""))*S648,"")</f>
        <v/>
      </c>
    </row>
    <row r="649" spans="20:24" x14ac:dyDescent="0.5">
      <c r="T649" s="43" t="str">
        <f>IFERROR(IF($G649="","",_xlfn.XLOOKUP($N649,resources[Resource],resources[estPerUnit],""))*$O649,"")</f>
        <v/>
      </c>
      <c r="U649" s="43" t="str">
        <f>IFERROR(IF($G649="","",_xlfn.XLOOKUP($N649,resources[Resource],resources[estPerUnit],""))*P649,"")</f>
        <v/>
      </c>
      <c r="V649" s="43" t="str">
        <f>IFERROR(IF($G649="","",_xlfn.XLOOKUP($N649,resources[Resource],resources[estPerUnit],""))*Q649,"")</f>
        <v/>
      </c>
      <c r="W649" s="43" t="str">
        <f>IFERROR(IF($G649="","",_xlfn.XLOOKUP($N649,resources[Resource],resources[estPerUnit],""))*R649,"")</f>
        <v/>
      </c>
      <c r="X649" s="43" t="str">
        <f>IFERROR(IF($G649="","",_xlfn.XLOOKUP($N649,resources[Resource],resources[estPerUnit],""))*S649,"")</f>
        <v/>
      </c>
    </row>
    <row r="650" spans="20:24" x14ac:dyDescent="0.5">
      <c r="T650" s="43" t="str">
        <f>IFERROR(IF($G650="","",_xlfn.XLOOKUP($N650,resources[Resource],resources[estPerUnit],""))*$O650,"")</f>
        <v/>
      </c>
      <c r="U650" s="43" t="str">
        <f>IFERROR(IF($G650="","",_xlfn.XLOOKUP($N650,resources[Resource],resources[estPerUnit],""))*P650,"")</f>
        <v/>
      </c>
      <c r="V650" s="43" t="str">
        <f>IFERROR(IF($G650="","",_xlfn.XLOOKUP($N650,resources[Resource],resources[estPerUnit],""))*Q650,"")</f>
        <v/>
      </c>
      <c r="W650" s="43" t="str">
        <f>IFERROR(IF($G650="","",_xlfn.XLOOKUP($N650,resources[Resource],resources[estPerUnit],""))*R650,"")</f>
        <v/>
      </c>
      <c r="X650" s="43" t="str">
        <f>IFERROR(IF($G650="","",_xlfn.XLOOKUP($N650,resources[Resource],resources[estPerUnit],""))*S650,"")</f>
        <v/>
      </c>
    </row>
    <row r="651" spans="20:24" x14ac:dyDescent="0.5">
      <c r="T651" s="43" t="str">
        <f>IFERROR(IF($G651="","",_xlfn.XLOOKUP($N651,resources[Resource],resources[estPerUnit],""))*$O651,"")</f>
        <v/>
      </c>
      <c r="U651" s="43" t="str">
        <f>IFERROR(IF($G651="","",_xlfn.XLOOKUP($N651,resources[Resource],resources[estPerUnit],""))*P651,"")</f>
        <v/>
      </c>
      <c r="V651" s="43" t="str">
        <f>IFERROR(IF($G651="","",_xlfn.XLOOKUP($N651,resources[Resource],resources[estPerUnit],""))*Q651,"")</f>
        <v/>
      </c>
      <c r="W651" s="43" t="str">
        <f>IFERROR(IF($G651="","",_xlfn.XLOOKUP($N651,resources[Resource],resources[estPerUnit],""))*R651,"")</f>
        <v/>
      </c>
      <c r="X651" s="43" t="str">
        <f>IFERROR(IF($G651="","",_xlfn.XLOOKUP($N651,resources[Resource],resources[estPerUnit],""))*S651,"")</f>
        <v/>
      </c>
    </row>
    <row r="652" spans="20:24" x14ac:dyDescent="0.5">
      <c r="T652" s="43" t="str">
        <f>IFERROR(IF($G652="","",_xlfn.XLOOKUP($N652,resources[Resource],resources[estPerUnit],""))*$O652,"")</f>
        <v/>
      </c>
      <c r="U652" s="43" t="str">
        <f>IFERROR(IF($G652="","",_xlfn.XLOOKUP($N652,resources[Resource],resources[estPerUnit],""))*P652,"")</f>
        <v/>
      </c>
      <c r="V652" s="43" t="str">
        <f>IFERROR(IF($G652="","",_xlfn.XLOOKUP($N652,resources[Resource],resources[estPerUnit],""))*Q652,"")</f>
        <v/>
      </c>
      <c r="W652" s="43" t="str">
        <f>IFERROR(IF($G652="","",_xlfn.XLOOKUP($N652,resources[Resource],resources[estPerUnit],""))*R652,"")</f>
        <v/>
      </c>
      <c r="X652" s="43" t="str">
        <f>IFERROR(IF($G652="","",_xlfn.XLOOKUP($N652,resources[Resource],resources[estPerUnit],""))*S652,"")</f>
        <v/>
      </c>
    </row>
    <row r="653" spans="20:24" x14ac:dyDescent="0.5">
      <c r="T653" s="43" t="str">
        <f>IFERROR(IF($G653="","",_xlfn.XLOOKUP($N653,resources[Resource],resources[estPerUnit],""))*$O653,"")</f>
        <v/>
      </c>
      <c r="U653" s="43" t="str">
        <f>IFERROR(IF($G653="","",_xlfn.XLOOKUP($N653,resources[Resource],resources[estPerUnit],""))*P653,"")</f>
        <v/>
      </c>
      <c r="V653" s="43" t="str">
        <f>IFERROR(IF($G653="","",_xlfn.XLOOKUP($N653,resources[Resource],resources[estPerUnit],""))*Q653,"")</f>
        <v/>
      </c>
      <c r="W653" s="43" t="str">
        <f>IFERROR(IF($G653="","",_xlfn.XLOOKUP($N653,resources[Resource],resources[estPerUnit],""))*R653,"")</f>
        <v/>
      </c>
      <c r="X653" s="43" t="str">
        <f>IFERROR(IF($G653="","",_xlfn.XLOOKUP($N653,resources[Resource],resources[estPerUnit],""))*S653,"")</f>
        <v/>
      </c>
    </row>
    <row r="654" spans="20:24" x14ac:dyDescent="0.5">
      <c r="T654" s="43" t="str">
        <f>IFERROR(IF($G654="","",_xlfn.XLOOKUP($N654,resources[Resource],resources[estPerUnit],""))*$O654,"")</f>
        <v/>
      </c>
      <c r="U654" s="43" t="str">
        <f>IFERROR(IF($G654="","",_xlfn.XLOOKUP($N654,resources[Resource],resources[estPerUnit],""))*P654,"")</f>
        <v/>
      </c>
      <c r="V654" s="43" t="str">
        <f>IFERROR(IF($G654="","",_xlfn.XLOOKUP($N654,resources[Resource],resources[estPerUnit],""))*Q654,"")</f>
        <v/>
      </c>
      <c r="W654" s="43" t="str">
        <f>IFERROR(IF($G654="","",_xlfn.XLOOKUP($N654,resources[Resource],resources[estPerUnit],""))*R654,"")</f>
        <v/>
      </c>
      <c r="X654" s="43" t="str">
        <f>IFERROR(IF($G654="","",_xlfn.XLOOKUP($N654,resources[Resource],resources[estPerUnit],""))*S654,"")</f>
        <v/>
      </c>
    </row>
    <row r="655" spans="20:24" x14ac:dyDescent="0.5">
      <c r="T655" s="43" t="str">
        <f>IFERROR(IF($G655="","",_xlfn.XLOOKUP($N655,resources[Resource],resources[estPerUnit],""))*$O655,"")</f>
        <v/>
      </c>
      <c r="U655" s="43" t="str">
        <f>IFERROR(IF($G655="","",_xlfn.XLOOKUP($N655,resources[Resource],resources[estPerUnit],""))*P655,"")</f>
        <v/>
      </c>
      <c r="V655" s="43" t="str">
        <f>IFERROR(IF($G655="","",_xlfn.XLOOKUP($N655,resources[Resource],resources[estPerUnit],""))*Q655,"")</f>
        <v/>
      </c>
      <c r="W655" s="43" t="str">
        <f>IFERROR(IF($G655="","",_xlfn.XLOOKUP($N655,resources[Resource],resources[estPerUnit],""))*R655,"")</f>
        <v/>
      </c>
      <c r="X655" s="43" t="str">
        <f>IFERROR(IF($G655="","",_xlfn.XLOOKUP($N655,resources[Resource],resources[estPerUnit],""))*S655,"")</f>
        <v/>
      </c>
    </row>
    <row r="656" spans="20:24" x14ac:dyDescent="0.5">
      <c r="T656" s="43" t="str">
        <f>IFERROR(IF($G656="","",_xlfn.XLOOKUP($N656,resources[Resource],resources[estPerUnit],""))*$O656,"")</f>
        <v/>
      </c>
      <c r="U656" s="43" t="str">
        <f>IFERROR(IF($G656="","",_xlfn.XLOOKUP($N656,resources[Resource],resources[estPerUnit],""))*P656,"")</f>
        <v/>
      </c>
      <c r="V656" s="43" t="str">
        <f>IFERROR(IF($G656="","",_xlfn.XLOOKUP($N656,resources[Resource],resources[estPerUnit],""))*Q656,"")</f>
        <v/>
      </c>
      <c r="W656" s="43" t="str">
        <f>IFERROR(IF($G656="","",_xlfn.XLOOKUP($N656,resources[Resource],resources[estPerUnit],""))*R656,"")</f>
        <v/>
      </c>
      <c r="X656" s="43" t="str">
        <f>IFERROR(IF($G656="","",_xlfn.XLOOKUP($N656,resources[Resource],resources[estPerUnit],""))*S656,"")</f>
        <v/>
      </c>
    </row>
    <row r="657" spans="20:24" x14ac:dyDescent="0.5">
      <c r="T657" s="43" t="str">
        <f>IFERROR(IF($G657="","",_xlfn.XLOOKUP($N657,resources[Resource],resources[estPerUnit],""))*$O657,"")</f>
        <v/>
      </c>
      <c r="U657" s="43" t="str">
        <f>IFERROR(IF($G657="","",_xlfn.XLOOKUP($N657,resources[Resource],resources[estPerUnit],""))*P657,"")</f>
        <v/>
      </c>
      <c r="V657" s="43" t="str">
        <f>IFERROR(IF($G657="","",_xlfn.XLOOKUP($N657,resources[Resource],resources[estPerUnit],""))*Q657,"")</f>
        <v/>
      </c>
      <c r="W657" s="43" t="str">
        <f>IFERROR(IF($G657="","",_xlfn.XLOOKUP($N657,resources[Resource],resources[estPerUnit],""))*R657,"")</f>
        <v/>
      </c>
      <c r="X657" s="43" t="str">
        <f>IFERROR(IF($G657="","",_xlfn.XLOOKUP($N657,resources[Resource],resources[estPerUnit],""))*S657,"")</f>
        <v/>
      </c>
    </row>
    <row r="658" spans="20:24" x14ac:dyDescent="0.5">
      <c r="T658" s="43" t="str">
        <f>IFERROR(IF($G658="","",_xlfn.XLOOKUP($N658,resources[Resource],resources[estPerUnit],""))*$O658,"")</f>
        <v/>
      </c>
      <c r="U658" s="43" t="str">
        <f>IFERROR(IF($G658="","",_xlfn.XLOOKUP($N658,resources[Resource],resources[estPerUnit],""))*P658,"")</f>
        <v/>
      </c>
      <c r="V658" s="43" t="str">
        <f>IFERROR(IF($G658="","",_xlfn.XLOOKUP($N658,resources[Resource],resources[estPerUnit],""))*Q658,"")</f>
        <v/>
      </c>
      <c r="W658" s="43" t="str">
        <f>IFERROR(IF($G658="","",_xlfn.XLOOKUP($N658,resources[Resource],resources[estPerUnit],""))*R658,"")</f>
        <v/>
      </c>
      <c r="X658" s="43" t="str">
        <f>IFERROR(IF($G658="","",_xlfn.XLOOKUP($N658,resources[Resource],resources[estPerUnit],""))*S658,"")</f>
        <v/>
      </c>
    </row>
    <row r="659" spans="20:24" x14ac:dyDescent="0.5">
      <c r="T659" s="43" t="str">
        <f>IFERROR(IF($G659="","",_xlfn.XLOOKUP($N659,resources[Resource],resources[estPerUnit],""))*$O659,"")</f>
        <v/>
      </c>
      <c r="U659" s="43" t="str">
        <f>IFERROR(IF($G659="","",_xlfn.XLOOKUP($N659,resources[Resource],resources[estPerUnit],""))*P659,"")</f>
        <v/>
      </c>
      <c r="V659" s="43" t="str">
        <f>IFERROR(IF($G659="","",_xlfn.XLOOKUP($N659,resources[Resource],resources[estPerUnit],""))*Q659,"")</f>
        <v/>
      </c>
      <c r="W659" s="43" t="str">
        <f>IFERROR(IF($G659="","",_xlfn.XLOOKUP($N659,resources[Resource],resources[estPerUnit],""))*R659,"")</f>
        <v/>
      </c>
      <c r="X659" s="43" t="str">
        <f>IFERROR(IF($G659="","",_xlfn.XLOOKUP($N659,resources[Resource],resources[estPerUnit],""))*S659,"")</f>
        <v/>
      </c>
    </row>
    <row r="660" spans="20:24" x14ac:dyDescent="0.5">
      <c r="T660" s="43" t="str">
        <f>IFERROR(IF($G660="","",_xlfn.XLOOKUP($N660,resources[Resource],resources[estPerUnit],""))*$O660,"")</f>
        <v/>
      </c>
      <c r="U660" s="43" t="str">
        <f>IFERROR(IF($G660="","",_xlfn.XLOOKUP($N660,resources[Resource],resources[estPerUnit],""))*P660,"")</f>
        <v/>
      </c>
      <c r="V660" s="43" t="str">
        <f>IFERROR(IF($G660="","",_xlfn.XLOOKUP($N660,resources[Resource],resources[estPerUnit],""))*Q660,"")</f>
        <v/>
      </c>
      <c r="W660" s="43" t="str">
        <f>IFERROR(IF($G660="","",_xlfn.XLOOKUP($N660,resources[Resource],resources[estPerUnit],""))*R660,"")</f>
        <v/>
      </c>
      <c r="X660" s="43" t="str">
        <f>IFERROR(IF($G660="","",_xlfn.XLOOKUP($N660,resources[Resource],resources[estPerUnit],""))*S660,"")</f>
        <v/>
      </c>
    </row>
    <row r="661" spans="20:24" x14ac:dyDescent="0.5">
      <c r="T661" s="43" t="str">
        <f>IFERROR(IF($G661="","",_xlfn.XLOOKUP($N661,resources[Resource],resources[estPerUnit],""))*$O661,"")</f>
        <v/>
      </c>
      <c r="U661" s="43" t="str">
        <f>IFERROR(IF($G661="","",_xlfn.XLOOKUP($N661,resources[Resource],resources[estPerUnit],""))*P661,"")</f>
        <v/>
      </c>
      <c r="V661" s="43" t="str">
        <f>IFERROR(IF($G661="","",_xlfn.XLOOKUP($N661,resources[Resource],resources[estPerUnit],""))*Q661,"")</f>
        <v/>
      </c>
      <c r="W661" s="43" t="str">
        <f>IFERROR(IF($G661="","",_xlfn.XLOOKUP($N661,resources[Resource],resources[estPerUnit],""))*R661,"")</f>
        <v/>
      </c>
      <c r="X661" s="43" t="str">
        <f>IFERROR(IF($G661="","",_xlfn.XLOOKUP($N661,resources[Resource],resources[estPerUnit],""))*S661,"")</f>
        <v/>
      </c>
    </row>
    <row r="662" spans="20:24" x14ac:dyDescent="0.5">
      <c r="T662" s="43" t="str">
        <f>IFERROR(IF($G662="","",_xlfn.XLOOKUP($N662,resources[Resource],resources[estPerUnit],""))*$O662,"")</f>
        <v/>
      </c>
      <c r="U662" s="43" t="str">
        <f>IFERROR(IF($G662="","",_xlfn.XLOOKUP($N662,resources[Resource],resources[estPerUnit],""))*P662,"")</f>
        <v/>
      </c>
      <c r="V662" s="43" t="str">
        <f>IFERROR(IF($G662="","",_xlfn.XLOOKUP($N662,resources[Resource],resources[estPerUnit],""))*Q662,"")</f>
        <v/>
      </c>
      <c r="W662" s="43" t="str">
        <f>IFERROR(IF($G662="","",_xlfn.XLOOKUP($N662,resources[Resource],resources[estPerUnit],""))*R662,"")</f>
        <v/>
      </c>
      <c r="X662" s="43" t="str">
        <f>IFERROR(IF($G662="","",_xlfn.XLOOKUP($N662,resources[Resource],resources[estPerUnit],""))*S662,"")</f>
        <v/>
      </c>
    </row>
    <row r="663" spans="20:24" x14ac:dyDescent="0.5">
      <c r="T663" s="43" t="str">
        <f>IFERROR(IF($G663="","",_xlfn.XLOOKUP($N663,resources[Resource],resources[estPerUnit],""))*$O663,"")</f>
        <v/>
      </c>
      <c r="U663" s="43" t="str">
        <f>IFERROR(IF($G663="","",_xlfn.XLOOKUP($N663,resources[Resource],resources[estPerUnit],""))*P663,"")</f>
        <v/>
      </c>
      <c r="V663" s="43" t="str">
        <f>IFERROR(IF($G663="","",_xlfn.XLOOKUP($N663,resources[Resource],resources[estPerUnit],""))*Q663,"")</f>
        <v/>
      </c>
      <c r="W663" s="43" t="str">
        <f>IFERROR(IF($G663="","",_xlfn.XLOOKUP($N663,resources[Resource],resources[estPerUnit],""))*R663,"")</f>
        <v/>
      </c>
      <c r="X663" s="43" t="str">
        <f>IFERROR(IF($G663="","",_xlfn.XLOOKUP($N663,resources[Resource],resources[estPerUnit],""))*S663,"")</f>
        <v/>
      </c>
    </row>
    <row r="664" spans="20:24" x14ac:dyDescent="0.5">
      <c r="T664" s="43" t="str">
        <f>IFERROR(IF($G664="","",_xlfn.XLOOKUP($N664,resources[Resource],resources[estPerUnit],""))*$O664,"")</f>
        <v/>
      </c>
      <c r="U664" s="43" t="str">
        <f>IFERROR(IF($G664="","",_xlfn.XLOOKUP($N664,resources[Resource],resources[estPerUnit],""))*P664,"")</f>
        <v/>
      </c>
      <c r="V664" s="43" t="str">
        <f>IFERROR(IF($G664="","",_xlfn.XLOOKUP($N664,resources[Resource],resources[estPerUnit],""))*Q664,"")</f>
        <v/>
      </c>
      <c r="W664" s="43" t="str">
        <f>IFERROR(IF($G664="","",_xlfn.XLOOKUP($N664,resources[Resource],resources[estPerUnit],""))*R664,"")</f>
        <v/>
      </c>
      <c r="X664" s="43" t="str">
        <f>IFERROR(IF($G664="","",_xlfn.XLOOKUP($N664,resources[Resource],resources[estPerUnit],""))*S664,"")</f>
        <v/>
      </c>
    </row>
    <row r="665" spans="20:24" x14ac:dyDescent="0.5">
      <c r="T665" s="43" t="str">
        <f>IFERROR(IF($G665="","",_xlfn.XLOOKUP($N665,resources[Resource],resources[estPerUnit],""))*$O665,"")</f>
        <v/>
      </c>
      <c r="U665" s="43" t="str">
        <f>IFERROR(IF($G665="","",_xlfn.XLOOKUP($N665,resources[Resource],resources[estPerUnit],""))*P665,"")</f>
        <v/>
      </c>
      <c r="V665" s="43" t="str">
        <f>IFERROR(IF($G665="","",_xlfn.XLOOKUP($N665,resources[Resource],resources[estPerUnit],""))*Q665,"")</f>
        <v/>
      </c>
      <c r="W665" s="43" t="str">
        <f>IFERROR(IF($G665="","",_xlfn.XLOOKUP($N665,resources[Resource],resources[estPerUnit],""))*R665,"")</f>
        <v/>
      </c>
      <c r="X665" s="43" t="str">
        <f>IFERROR(IF($G665="","",_xlfn.XLOOKUP($N665,resources[Resource],resources[estPerUnit],""))*S665,"")</f>
        <v/>
      </c>
    </row>
    <row r="666" spans="20:24" x14ac:dyDescent="0.5">
      <c r="T666" s="43" t="str">
        <f>IFERROR(IF($G666="","",_xlfn.XLOOKUP($N666,resources[Resource],resources[estPerUnit],""))*$O666,"")</f>
        <v/>
      </c>
      <c r="U666" s="43" t="str">
        <f>IFERROR(IF($G666="","",_xlfn.XLOOKUP($N666,resources[Resource],resources[estPerUnit],""))*P666,"")</f>
        <v/>
      </c>
      <c r="V666" s="43" t="str">
        <f>IFERROR(IF($G666="","",_xlfn.XLOOKUP($N666,resources[Resource],resources[estPerUnit],""))*Q666,"")</f>
        <v/>
      </c>
      <c r="W666" s="43" t="str">
        <f>IFERROR(IF($G666="","",_xlfn.XLOOKUP($N666,resources[Resource],resources[estPerUnit],""))*R666,"")</f>
        <v/>
      </c>
      <c r="X666" s="43" t="str">
        <f>IFERROR(IF($G666="","",_xlfn.XLOOKUP($N666,resources[Resource],resources[estPerUnit],""))*S666,"")</f>
        <v/>
      </c>
    </row>
    <row r="667" spans="20:24" x14ac:dyDescent="0.5">
      <c r="T667" s="43" t="str">
        <f>IFERROR(IF($G667="","",_xlfn.XLOOKUP($N667,resources[Resource],resources[estPerUnit],""))*$O667,"")</f>
        <v/>
      </c>
      <c r="U667" s="43" t="str">
        <f>IFERROR(IF($G667="","",_xlfn.XLOOKUP($N667,resources[Resource],resources[estPerUnit],""))*P667,"")</f>
        <v/>
      </c>
      <c r="V667" s="43" t="str">
        <f>IFERROR(IF($G667="","",_xlfn.XLOOKUP($N667,resources[Resource],resources[estPerUnit],""))*Q667,"")</f>
        <v/>
      </c>
      <c r="W667" s="43" t="str">
        <f>IFERROR(IF($G667="","",_xlfn.XLOOKUP($N667,resources[Resource],resources[estPerUnit],""))*R667,"")</f>
        <v/>
      </c>
      <c r="X667" s="43" t="str">
        <f>IFERROR(IF($G667="","",_xlfn.XLOOKUP($N667,resources[Resource],resources[estPerUnit],""))*S667,"")</f>
        <v/>
      </c>
    </row>
    <row r="668" spans="20:24" x14ac:dyDescent="0.5">
      <c r="T668" s="43" t="str">
        <f>IFERROR(IF($G668="","",_xlfn.XLOOKUP($N668,resources[Resource],resources[estPerUnit],""))*$O668,"")</f>
        <v/>
      </c>
      <c r="U668" s="43" t="str">
        <f>IFERROR(IF($G668="","",_xlfn.XLOOKUP($N668,resources[Resource],resources[estPerUnit],""))*P668,"")</f>
        <v/>
      </c>
      <c r="V668" s="43" t="str">
        <f>IFERROR(IF($G668="","",_xlfn.XLOOKUP($N668,resources[Resource],resources[estPerUnit],""))*Q668,"")</f>
        <v/>
      </c>
      <c r="W668" s="43" t="str">
        <f>IFERROR(IF($G668="","",_xlfn.XLOOKUP($N668,resources[Resource],resources[estPerUnit],""))*R668,"")</f>
        <v/>
      </c>
      <c r="X668" s="43" t="str">
        <f>IFERROR(IF($G668="","",_xlfn.XLOOKUP($N668,resources[Resource],resources[estPerUnit],""))*S668,"")</f>
        <v/>
      </c>
    </row>
    <row r="669" spans="20:24" x14ac:dyDescent="0.5">
      <c r="T669" s="43" t="str">
        <f>IFERROR(IF($G669="","",_xlfn.XLOOKUP($N669,resources[Resource],resources[estPerUnit],""))*$O669,"")</f>
        <v/>
      </c>
      <c r="U669" s="43" t="str">
        <f>IFERROR(IF($G669="","",_xlfn.XLOOKUP($N669,resources[Resource],resources[estPerUnit],""))*P669,"")</f>
        <v/>
      </c>
      <c r="V669" s="43" t="str">
        <f>IFERROR(IF($G669="","",_xlfn.XLOOKUP($N669,resources[Resource],resources[estPerUnit],""))*Q669,"")</f>
        <v/>
      </c>
      <c r="W669" s="43" t="str">
        <f>IFERROR(IF($G669="","",_xlfn.XLOOKUP($N669,resources[Resource],resources[estPerUnit],""))*R669,"")</f>
        <v/>
      </c>
      <c r="X669" s="43" t="str">
        <f>IFERROR(IF($G669="","",_xlfn.XLOOKUP($N669,resources[Resource],resources[estPerUnit],""))*S669,"")</f>
        <v/>
      </c>
    </row>
    <row r="670" spans="20:24" x14ac:dyDescent="0.5">
      <c r="T670" s="43" t="str">
        <f>IFERROR(IF($G670="","",_xlfn.XLOOKUP($N670,resources[Resource],resources[estPerUnit],""))*$O670,"")</f>
        <v/>
      </c>
      <c r="U670" s="43" t="str">
        <f>IFERROR(IF($G670="","",_xlfn.XLOOKUP($N670,resources[Resource],resources[estPerUnit],""))*P670,"")</f>
        <v/>
      </c>
      <c r="V670" s="43" t="str">
        <f>IFERROR(IF($G670="","",_xlfn.XLOOKUP($N670,resources[Resource],resources[estPerUnit],""))*Q670,"")</f>
        <v/>
      </c>
      <c r="W670" s="43" t="str">
        <f>IFERROR(IF($G670="","",_xlfn.XLOOKUP($N670,resources[Resource],resources[estPerUnit],""))*R670,"")</f>
        <v/>
      </c>
      <c r="X670" s="43" t="str">
        <f>IFERROR(IF($G670="","",_xlfn.XLOOKUP($N670,resources[Resource],resources[estPerUnit],""))*S670,"")</f>
        <v/>
      </c>
    </row>
    <row r="671" spans="20:24" x14ac:dyDescent="0.5">
      <c r="T671" s="43" t="str">
        <f>IFERROR(IF($G671="","",_xlfn.XLOOKUP($N671,resources[Resource],resources[estPerUnit],""))*$O671,"")</f>
        <v/>
      </c>
      <c r="U671" s="43" t="str">
        <f>IFERROR(IF($G671="","",_xlfn.XLOOKUP($N671,resources[Resource],resources[estPerUnit],""))*P671,"")</f>
        <v/>
      </c>
      <c r="V671" s="43" t="str">
        <f>IFERROR(IF($G671="","",_xlfn.XLOOKUP($N671,resources[Resource],resources[estPerUnit],""))*Q671,"")</f>
        <v/>
      </c>
      <c r="W671" s="43" t="str">
        <f>IFERROR(IF($G671="","",_xlfn.XLOOKUP($N671,resources[Resource],resources[estPerUnit],""))*R671,"")</f>
        <v/>
      </c>
      <c r="X671" s="43" t="str">
        <f>IFERROR(IF($G671="","",_xlfn.XLOOKUP($N671,resources[Resource],resources[estPerUnit],""))*S671,"")</f>
        <v/>
      </c>
    </row>
    <row r="672" spans="20:24" x14ac:dyDescent="0.5">
      <c r="T672" s="43" t="str">
        <f>IFERROR(IF($G672="","",_xlfn.XLOOKUP($N672,resources[Resource],resources[estPerUnit],""))*$O672,"")</f>
        <v/>
      </c>
      <c r="U672" s="43" t="str">
        <f>IFERROR(IF($G672="","",_xlfn.XLOOKUP($N672,resources[Resource],resources[estPerUnit],""))*P672,"")</f>
        <v/>
      </c>
      <c r="V672" s="43" t="str">
        <f>IFERROR(IF($G672="","",_xlfn.XLOOKUP($N672,resources[Resource],resources[estPerUnit],""))*Q672,"")</f>
        <v/>
      </c>
      <c r="W672" s="43" t="str">
        <f>IFERROR(IF($G672="","",_xlfn.XLOOKUP($N672,resources[Resource],resources[estPerUnit],""))*R672,"")</f>
        <v/>
      </c>
      <c r="X672" s="43" t="str">
        <f>IFERROR(IF($G672="","",_xlfn.XLOOKUP($N672,resources[Resource],resources[estPerUnit],""))*S672,"")</f>
        <v/>
      </c>
    </row>
    <row r="673" spans="20:24" x14ac:dyDescent="0.5">
      <c r="T673" s="43" t="str">
        <f>IFERROR(IF($G673="","",_xlfn.XLOOKUP($N673,resources[Resource],resources[estPerUnit],""))*$O673,"")</f>
        <v/>
      </c>
      <c r="U673" s="43" t="str">
        <f>IFERROR(IF($G673="","",_xlfn.XLOOKUP($N673,resources[Resource],resources[estPerUnit],""))*P673,"")</f>
        <v/>
      </c>
      <c r="V673" s="43" t="str">
        <f>IFERROR(IF($G673="","",_xlfn.XLOOKUP($N673,resources[Resource],resources[estPerUnit],""))*Q673,"")</f>
        <v/>
      </c>
      <c r="W673" s="43" t="str">
        <f>IFERROR(IF($G673="","",_xlfn.XLOOKUP($N673,resources[Resource],resources[estPerUnit],""))*R673,"")</f>
        <v/>
      </c>
      <c r="X673" s="43" t="str">
        <f>IFERROR(IF($G673="","",_xlfn.XLOOKUP($N673,resources[Resource],resources[estPerUnit],""))*S673,"")</f>
        <v/>
      </c>
    </row>
    <row r="674" spans="20:24" x14ac:dyDescent="0.5">
      <c r="T674" s="43" t="str">
        <f>IFERROR(IF($G674="","",_xlfn.XLOOKUP($N674,resources[Resource],resources[estPerUnit],""))*$O674,"")</f>
        <v/>
      </c>
      <c r="U674" s="43" t="str">
        <f>IFERROR(IF($G674="","",_xlfn.XLOOKUP($N674,resources[Resource],resources[estPerUnit],""))*P674,"")</f>
        <v/>
      </c>
      <c r="V674" s="43" t="str">
        <f>IFERROR(IF($G674="","",_xlfn.XLOOKUP($N674,resources[Resource],resources[estPerUnit],""))*Q674,"")</f>
        <v/>
      </c>
      <c r="W674" s="43" t="str">
        <f>IFERROR(IF($G674="","",_xlfn.XLOOKUP($N674,resources[Resource],resources[estPerUnit],""))*R674,"")</f>
        <v/>
      </c>
      <c r="X674" s="43" t="str">
        <f>IFERROR(IF($G674="","",_xlfn.XLOOKUP($N674,resources[Resource],resources[estPerUnit],""))*S674,"")</f>
        <v/>
      </c>
    </row>
    <row r="675" spans="20:24" x14ac:dyDescent="0.5">
      <c r="T675" s="43" t="str">
        <f>IFERROR(IF($G675="","",_xlfn.XLOOKUP($N675,resources[Resource],resources[estPerUnit],""))*$O675,"")</f>
        <v/>
      </c>
      <c r="U675" s="43" t="str">
        <f>IFERROR(IF($G675="","",_xlfn.XLOOKUP($N675,resources[Resource],resources[estPerUnit],""))*P675,"")</f>
        <v/>
      </c>
      <c r="V675" s="43" t="str">
        <f>IFERROR(IF($G675="","",_xlfn.XLOOKUP($N675,resources[Resource],resources[estPerUnit],""))*Q675,"")</f>
        <v/>
      </c>
      <c r="W675" s="43" t="str">
        <f>IFERROR(IF($G675="","",_xlfn.XLOOKUP($N675,resources[Resource],resources[estPerUnit],""))*R675,"")</f>
        <v/>
      </c>
      <c r="X675" s="43" t="str">
        <f>IFERROR(IF($G675="","",_xlfn.XLOOKUP($N675,resources[Resource],resources[estPerUnit],""))*S675,"")</f>
        <v/>
      </c>
    </row>
    <row r="676" spans="20:24" x14ac:dyDescent="0.5">
      <c r="T676" s="43" t="str">
        <f>IFERROR(IF($G676="","",_xlfn.XLOOKUP($N676,resources[Resource],resources[estPerUnit],""))*$O676,"")</f>
        <v/>
      </c>
      <c r="U676" s="43" t="str">
        <f>IFERROR(IF($G676="","",_xlfn.XLOOKUP($N676,resources[Resource],resources[estPerUnit],""))*P676,"")</f>
        <v/>
      </c>
      <c r="V676" s="43" t="str">
        <f>IFERROR(IF($G676="","",_xlfn.XLOOKUP($N676,resources[Resource],resources[estPerUnit],""))*Q676,"")</f>
        <v/>
      </c>
      <c r="W676" s="43" t="str">
        <f>IFERROR(IF($G676="","",_xlfn.XLOOKUP($N676,resources[Resource],resources[estPerUnit],""))*R676,"")</f>
        <v/>
      </c>
      <c r="X676" s="43" t="str">
        <f>IFERROR(IF($G676="","",_xlfn.XLOOKUP($N676,resources[Resource],resources[estPerUnit],""))*S676,"")</f>
        <v/>
      </c>
    </row>
    <row r="677" spans="20:24" x14ac:dyDescent="0.5">
      <c r="T677" s="43" t="str">
        <f>IFERROR(IF($G677="","",_xlfn.XLOOKUP($N677,resources[Resource],resources[estPerUnit],""))*$O677,"")</f>
        <v/>
      </c>
      <c r="U677" s="43" t="str">
        <f>IFERROR(IF($G677="","",_xlfn.XLOOKUP($N677,resources[Resource],resources[estPerUnit],""))*P677,"")</f>
        <v/>
      </c>
      <c r="V677" s="43" t="str">
        <f>IFERROR(IF($G677="","",_xlfn.XLOOKUP($N677,resources[Resource],resources[estPerUnit],""))*Q677,"")</f>
        <v/>
      </c>
      <c r="W677" s="43" t="str">
        <f>IFERROR(IF($G677="","",_xlfn.XLOOKUP($N677,resources[Resource],resources[estPerUnit],""))*R677,"")</f>
        <v/>
      </c>
      <c r="X677" s="43" t="str">
        <f>IFERROR(IF($G677="","",_xlfn.XLOOKUP($N677,resources[Resource],resources[estPerUnit],""))*S677,"")</f>
        <v/>
      </c>
    </row>
    <row r="678" spans="20:24" x14ac:dyDescent="0.5">
      <c r="T678" s="43" t="str">
        <f>IFERROR(IF($G678="","",_xlfn.XLOOKUP($N678,resources[Resource],resources[estPerUnit],""))*$O678,"")</f>
        <v/>
      </c>
      <c r="U678" s="43" t="str">
        <f>IFERROR(IF($G678="","",_xlfn.XLOOKUP($N678,resources[Resource],resources[estPerUnit],""))*P678,"")</f>
        <v/>
      </c>
      <c r="V678" s="43" t="str">
        <f>IFERROR(IF($G678="","",_xlfn.XLOOKUP($N678,resources[Resource],resources[estPerUnit],""))*Q678,"")</f>
        <v/>
      </c>
      <c r="W678" s="43" t="str">
        <f>IFERROR(IF($G678="","",_xlfn.XLOOKUP($N678,resources[Resource],resources[estPerUnit],""))*R678,"")</f>
        <v/>
      </c>
      <c r="X678" s="43" t="str">
        <f>IFERROR(IF($G678="","",_xlfn.XLOOKUP($N678,resources[Resource],resources[estPerUnit],""))*S678,"")</f>
        <v/>
      </c>
    </row>
    <row r="679" spans="20:24" x14ac:dyDescent="0.5">
      <c r="T679" s="43" t="str">
        <f>IFERROR(IF($G679="","",_xlfn.XLOOKUP($N679,resources[Resource],resources[estPerUnit],""))*$O679,"")</f>
        <v/>
      </c>
      <c r="U679" s="43" t="str">
        <f>IFERROR(IF($G679="","",_xlfn.XLOOKUP($N679,resources[Resource],resources[estPerUnit],""))*P679,"")</f>
        <v/>
      </c>
      <c r="V679" s="43" t="str">
        <f>IFERROR(IF($G679="","",_xlfn.XLOOKUP($N679,resources[Resource],resources[estPerUnit],""))*Q679,"")</f>
        <v/>
      </c>
      <c r="W679" s="43" t="str">
        <f>IFERROR(IF($G679="","",_xlfn.XLOOKUP($N679,resources[Resource],resources[estPerUnit],""))*R679,"")</f>
        <v/>
      </c>
      <c r="X679" s="43" t="str">
        <f>IFERROR(IF($G679="","",_xlfn.XLOOKUP($N679,resources[Resource],resources[estPerUnit],""))*S679,"")</f>
        <v/>
      </c>
    </row>
    <row r="680" spans="20:24" x14ac:dyDescent="0.5">
      <c r="T680" s="43" t="str">
        <f>IFERROR(IF($G680="","",_xlfn.XLOOKUP($N680,resources[Resource],resources[estPerUnit],""))*$O680,"")</f>
        <v/>
      </c>
      <c r="U680" s="43" t="str">
        <f>IFERROR(IF($G680="","",_xlfn.XLOOKUP($N680,resources[Resource],resources[estPerUnit],""))*P680,"")</f>
        <v/>
      </c>
      <c r="V680" s="43" t="str">
        <f>IFERROR(IF($G680="","",_xlfn.XLOOKUP($N680,resources[Resource],resources[estPerUnit],""))*Q680,"")</f>
        <v/>
      </c>
      <c r="W680" s="43" t="str">
        <f>IFERROR(IF($G680="","",_xlfn.XLOOKUP($N680,resources[Resource],resources[estPerUnit],""))*R680,"")</f>
        <v/>
      </c>
      <c r="X680" s="43" t="str">
        <f>IFERROR(IF($G680="","",_xlfn.XLOOKUP($N680,resources[Resource],resources[estPerUnit],""))*S680,"")</f>
        <v/>
      </c>
    </row>
    <row r="681" spans="20:24" x14ac:dyDescent="0.5">
      <c r="T681" s="43" t="str">
        <f>IFERROR(IF($G681="","",_xlfn.XLOOKUP($N681,resources[Resource],resources[estPerUnit],""))*$O681,"")</f>
        <v/>
      </c>
      <c r="U681" s="43" t="str">
        <f>IFERROR(IF($G681="","",_xlfn.XLOOKUP($N681,resources[Resource],resources[estPerUnit],""))*P681,"")</f>
        <v/>
      </c>
      <c r="V681" s="43" t="str">
        <f>IFERROR(IF($G681="","",_xlfn.XLOOKUP($N681,resources[Resource],resources[estPerUnit],""))*Q681,"")</f>
        <v/>
      </c>
      <c r="W681" s="43" t="str">
        <f>IFERROR(IF($G681="","",_xlfn.XLOOKUP($N681,resources[Resource],resources[estPerUnit],""))*R681,"")</f>
        <v/>
      </c>
      <c r="X681" s="43" t="str">
        <f>IFERROR(IF($G681="","",_xlfn.XLOOKUP($N681,resources[Resource],resources[estPerUnit],""))*S681,"")</f>
        <v/>
      </c>
    </row>
    <row r="682" spans="20:24" x14ac:dyDescent="0.5">
      <c r="T682" s="43" t="str">
        <f>IFERROR(IF($G682="","",_xlfn.XLOOKUP($N682,resources[Resource],resources[estPerUnit],""))*$O682,"")</f>
        <v/>
      </c>
      <c r="U682" s="43" t="str">
        <f>IFERROR(IF($G682="","",_xlfn.XLOOKUP($N682,resources[Resource],resources[estPerUnit],""))*P682,"")</f>
        <v/>
      </c>
      <c r="V682" s="43" t="str">
        <f>IFERROR(IF($G682="","",_xlfn.XLOOKUP($N682,resources[Resource],resources[estPerUnit],""))*Q682,"")</f>
        <v/>
      </c>
      <c r="W682" s="43" t="str">
        <f>IFERROR(IF($G682="","",_xlfn.XLOOKUP($N682,resources[Resource],resources[estPerUnit],""))*R682,"")</f>
        <v/>
      </c>
      <c r="X682" s="43" t="str">
        <f>IFERROR(IF($G682="","",_xlfn.XLOOKUP($N682,resources[Resource],resources[estPerUnit],""))*S682,"")</f>
        <v/>
      </c>
    </row>
    <row r="683" spans="20:24" x14ac:dyDescent="0.5">
      <c r="T683" s="43" t="str">
        <f>IFERROR(IF($G683="","",_xlfn.XLOOKUP($N683,resources[Resource],resources[estPerUnit],""))*$O683,"")</f>
        <v/>
      </c>
      <c r="U683" s="43" t="str">
        <f>IFERROR(IF($G683="","",_xlfn.XLOOKUP($N683,resources[Resource],resources[estPerUnit],""))*P683,"")</f>
        <v/>
      </c>
      <c r="V683" s="43" t="str">
        <f>IFERROR(IF($G683="","",_xlfn.XLOOKUP($N683,resources[Resource],resources[estPerUnit],""))*Q683,"")</f>
        <v/>
      </c>
      <c r="W683" s="43" t="str">
        <f>IFERROR(IF($G683="","",_xlfn.XLOOKUP($N683,resources[Resource],resources[estPerUnit],""))*R683,"")</f>
        <v/>
      </c>
      <c r="X683" s="43" t="str">
        <f>IFERROR(IF($G683="","",_xlfn.XLOOKUP($N683,resources[Resource],resources[estPerUnit],""))*S683,"")</f>
        <v/>
      </c>
    </row>
    <row r="684" spans="20:24" x14ac:dyDescent="0.5">
      <c r="T684" s="43" t="str">
        <f>IFERROR(IF($G684="","",_xlfn.XLOOKUP($N684,resources[Resource],resources[estPerUnit],""))*$O684,"")</f>
        <v/>
      </c>
      <c r="U684" s="43" t="str">
        <f>IFERROR(IF($G684="","",_xlfn.XLOOKUP($N684,resources[Resource],resources[estPerUnit],""))*P684,"")</f>
        <v/>
      </c>
      <c r="V684" s="43" t="str">
        <f>IFERROR(IF($G684="","",_xlfn.XLOOKUP($N684,resources[Resource],resources[estPerUnit],""))*Q684,"")</f>
        <v/>
      </c>
      <c r="W684" s="43" t="str">
        <f>IFERROR(IF($G684="","",_xlfn.XLOOKUP($N684,resources[Resource],resources[estPerUnit],""))*R684,"")</f>
        <v/>
      </c>
      <c r="X684" s="43" t="str">
        <f>IFERROR(IF($G684="","",_xlfn.XLOOKUP($N684,resources[Resource],resources[estPerUnit],""))*S684,"")</f>
        <v/>
      </c>
    </row>
    <row r="685" spans="20:24" x14ac:dyDescent="0.5">
      <c r="T685" s="43" t="str">
        <f>IFERROR(IF($G685="","",_xlfn.XLOOKUP($N685,resources[Resource],resources[estPerUnit],""))*$O685,"")</f>
        <v/>
      </c>
      <c r="U685" s="43" t="str">
        <f>IFERROR(IF($G685="","",_xlfn.XLOOKUP($N685,resources[Resource],resources[estPerUnit],""))*P685,"")</f>
        <v/>
      </c>
      <c r="V685" s="43" t="str">
        <f>IFERROR(IF($G685="","",_xlfn.XLOOKUP($N685,resources[Resource],resources[estPerUnit],""))*Q685,"")</f>
        <v/>
      </c>
      <c r="W685" s="43" t="str">
        <f>IFERROR(IF($G685="","",_xlfn.XLOOKUP($N685,resources[Resource],resources[estPerUnit],""))*R685,"")</f>
        <v/>
      </c>
      <c r="X685" s="43" t="str">
        <f>IFERROR(IF($G685="","",_xlfn.XLOOKUP($N685,resources[Resource],resources[estPerUnit],""))*S685,"")</f>
        <v/>
      </c>
    </row>
    <row r="686" spans="20:24" x14ac:dyDescent="0.5">
      <c r="T686" s="43" t="str">
        <f>IFERROR(IF($G686="","",_xlfn.XLOOKUP($N686,resources[Resource],resources[estPerUnit],""))*$O686,"")</f>
        <v/>
      </c>
      <c r="U686" s="43" t="str">
        <f>IFERROR(IF($G686="","",_xlfn.XLOOKUP($N686,resources[Resource],resources[estPerUnit],""))*P686,"")</f>
        <v/>
      </c>
      <c r="V686" s="43" t="str">
        <f>IFERROR(IF($G686="","",_xlfn.XLOOKUP($N686,resources[Resource],resources[estPerUnit],""))*Q686,"")</f>
        <v/>
      </c>
      <c r="W686" s="43" t="str">
        <f>IFERROR(IF($G686="","",_xlfn.XLOOKUP($N686,resources[Resource],resources[estPerUnit],""))*R686,"")</f>
        <v/>
      </c>
      <c r="X686" s="43" t="str">
        <f>IFERROR(IF($G686="","",_xlfn.XLOOKUP($N686,resources[Resource],resources[estPerUnit],""))*S686,"")</f>
        <v/>
      </c>
    </row>
    <row r="687" spans="20:24" x14ac:dyDescent="0.5">
      <c r="T687" s="43" t="str">
        <f>IFERROR(IF($G687="","",_xlfn.XLOOKUP($N687,resources[Resource],resources[estPerUnit],""))*$O687,"")</f>
        <v/>
      </c>
      <c r="U687" s="43" t="str">
        <f>IFERROR(IF($G687="","",_xlfn.XLOOKUP($N687,resources[Resource],resources[estPerUnit],""))*P687,"")</f>
        <v/>
      </c>
      <c r="V687" s="43" t="str">
        <f>IFERROR(IF($G687="","",_xlfn.XLOOKUP($N687,resources[Resource],resources[estPerUnit],""))*Q687,"")</f>
        <v/>
      </c>
      <c r="W687" s="43" t="str">
        <f>IFERROR(IF($G687="","",_xlfn.XLOOKUP($N687,resources[Resource],resources[estPerUnit],""))*R687,"")</f>
        <v/>
      </c>
      <c r="X687" s="43" t="str">
        <f>IFERROR(IF($G687="","",_xlfn.XLOOKUP($N687,resources[Resource],resources[estPerUnit],""))*S687,"")</f>
        <v/>
      </c>
    </row>
    <row r="688" spans="20:24" x14ac:dyDescent="0.5">
      <c r="T688" s="43" t="str">
        <f>IFERROR(IF($G688="","",_xlfn.XLOOKUP($N688,resources[Resource],resources[estPerUnit],""))*$O688,"")</f>
        <v/>
      </c>
      <c r="U688" s="43" t="str">
        <f>IFERROR(IF($G688="","",_xlfn.XLOOKUP($N688,resources[Resource],resources[estPerUnit],""))*P688,"")</f>
        <v/>
      </c>
      <c r="V688" s="43" t="str">
        <f>IFERROR(IF($G688="","",_xlfn.XLOOKUP($N688,resources[Resource],resources[estPerUnit],""))*Q688,"")</f>
        <v/>
      </c>
      <c r="W688" s="43" t="str">
        <f>IFERROR(IF($G688="","",_xlfn.XLOOKUP($N688,resources[Resource],resources[estPerUnit],""))*R688,"")</f>
        <v/>
      </c>
      <c r="X688" s="43" t="str">
        <f>IFERROR(IF($G688="","",_xlfn.XLOOKUP($N688,resources[Resource],resources[estPerUnit],""))*S688,"")</f>
        <v/>
      </c>
    </row>
    <row r="689" spans="20:24" x14ac:dyDescent="0.5">
      <c r="T689" s="43" t="str">
        <f>IFERROR(IF($G689="","",_xlfn.XLOOKUP($N689,resources[Resource],resources[estPerUnit],""))*$O689,"")</f>
        <v/>
      </c>
      <c r="U689" s="43" t="str">
        <f>IFERROR(IF($G689="","",_xlfn.XLOOKUP($N689,resources[Resource],resources[estPerUnit],""))*P689,"")</f>
        <v/>
      </c>
      <c r="V689" s="43" t="str">
        <f>IFERROR(IF($G689="","",_xlfn.XLOOKUP($N689,resources[Resource],resources[estPerUnit],""))*Q689,"")</f>
        <v/>
      </c>
      <c r="W689" s="43" t="str">
        <f>IFERROR(IF($G689="","",_xlfn.XLOOKUP($N689,resources[Resource],resources[estPerUnit],""))*R689,"")</f>
        <v/>
      </c>
      <c r="X689" s="43" t="str">
        <f>IFERROR(IF($G689="","",_xlfn.XLOOKUP($N689,resources[Resource],resources[estPerUnit],""))*S689,"")</f>
        <v/>
      </c>
    </row>
    <row r="690" spans="20:24" x14ac:dyDescent="0.5">
      <c r="T690" s="43" t="str">
        <f>IFERROR(IF($G690="","",_xlfn.XLOOKUP($N690,resources[Resource],resources[estPerUnit],""))*$O690,"")</f>
        <v/>
      </c>
      <c r="U690" s="43" t="str">
        <f>IFERROR(IF($G690="","",_xlfn.XLOOKUP($N690,resources[Resource],resources[estPerUnit],""))*P690,"")</f>
        <v/>
      </c>
      <c r="V690" s="43" t="str">
        <f>IFERROR(IF($G690="","",_xlfn.XLOOKUP($N690,resources[Resource],resources[estPerUnit],""))*Q690,"")</f>
        <v/>
      </c>
      <c r="W690" s="43" t="str">
        <f>IFERROR(IF($G690="","",_xlfn.XLOOKUP($N690,resources[Resource],resources[estPerUnit],""))*R690,"")</f>
        <v/>
      </c>
      <c r="X690" s="43" t="str">
        <f>IFERROR(IF($G690="","",_xlfn.XLOOKUP($N690,resources[Resource],resources[estPerUnit],""))*S690,"")</f>
        <v/>
      </c>
    </row>
    <row r="691" spans="20:24" x14ac:dyDescent="0.5">
      <c r="T691" s="43" t="str">
        <f>IFERROR(IF($G691="","",_xlfn.XLOOKUP($N691,resources[Resource],resources[estPerUnit],""))*$O691,"")</f>
        <v/>
      </c>
      <c r="U691" s="43" t="str">
        <f>IFERROR(IF($G691="","",_xlfn.XLOOKUP($N691,resources[Resource],resources[estPerUnit],""))*P691,"")</f>
        <v/>
      </c>
      <c r="V691" s="43" t="str">
        <f>IFERROR(IF($G691="","",_xlfn.XLOOKUP($N691,resources[Resource],resources[estPerUnit],""))*Q691,"")</f>
        <v/>
      </c>
      <c r="W691" s="43" t="str">
        <f>IFERROR(IF($G691="","",_xlfn.XLOOKUP($N691,resources[Resource],resources[estPerUnit],""))*R691,"")</f>
        <v/>
      </c>
      <c r="X691" s="43" t="str">
        <f>IFERROR(IF($G691="","",_xlfn.XLOOKUP($N691,resources[Resource],resources[estPerUnit],""))*S691,"")</f>
        <v/>
      </c>
    </row>
    <row r="692" spans="20:24" x14ac:dyDescent="0.5">
      <c r="T692" s="43" t="str">
        <f>IFERROR(IF($G692="","",_xlfn.XLOOKUP($N692,resources[Resource],resources[estPerUnit],""))*$O692,"")</f>
        <v/>
      </c>
      <c r="U692" s="43" t="str">
        <f>IFERROR(IF($G692="","",_xlfn.XLOOKUP($N692,resources[Resource],resources[estPerUnit],""))*P692,"")</f>
        <v/>
      </c>
      <c r="V692" s="43" t="str">
        <f>IFERROR(IF($G692="","",_xlfn.XLOOKUP($N692,resources[Resource],resources[estPerUnit],""))*Q692,"")</f>
        <v/>
      </c>
      <c r="W692" s="43" t="str">
        <f>IFERROR(IF($G692="","",_xlfn.XLOOKUP($N692,resources[Resource],resources[estPerUnit],""))*R692,"")</f>
        <v/>
      </c>
      <c r="X692" s="43" t="str">
        <f>IFERROR(IF($G692="","",_xlfn.XLOOKUP($N692,resources[Resource],resources[estPerUnit],""))*S692,"")</f>
        <v/>
      </c>
    </row>
    <row r="693" spans="20:24" x14ac:dyDescent="0.5">
      <c r="T693" s="43" t="str">
        <f>IFERROR(IF($G693="","",_xlfn.XLOOKUP($N693,resources[Resource],resources[estPerUnit],""))*$O693,"")</f>
        <v/>
      </c>
      <c r="U693" s="43" t="str">
        <f>IFERROR(IF($G693="","",_xlfn.XLOOKUP($N693,resources[Resource],resources[estPerUnit],""))*P693,"")</f>
        <v/>
      </c>
      <c r="V693" s="43" t="str">
        <f>IFERROR(IF($G693="","",_xlfn.XLOOKUP($N693,resources[Resource],resources[estPerUnit],""))*Q693,"")</f>
        <v/>
      </c>
      <c r="W693" s="43" t="str">
        <f>IFERROR(IF($G693="","",_xlfn.XLOOKUP($N693,resources[Resource],resources[estPerUnit],""))*R693,"")</f>
        <v/>
      </c>
      <c r="X693" s="43" t="str">
        <f>IFERROR(IF($G693="","",_xlfn.XLOOKUP($N693,resources[Resource],resources[estPerUnit],""))*S693,"")</f>
        <v/>
      </c>
    </row>
    <row r="694" spans="20:24" x14ac:dyDescent="0.5">
      <c r="T694" s="43" t="str">
        <f>IFERROR(IF($G694="","",_xlfn.XLOOKUP($N694,resources[Resource],resources[estPerUnit],""))*$O694,"")</f>
        <v/>
      </c>
      <c r="U694" s="43" t="str">
        <f>IFERROR(IF($G694="","",_xlfn.XLOOKUP($N694,resources[Resource],resources[estPerUnit],""))*P694,"")</f>
        <v/>
      </c>
      <c r="V694" s="43" t="str">
        <f>IFERROR(IF($G694="","",_xlfn.XLOOKUP($N694,resources[Resource],resources[estPerUnit],""))*Q694,"")</f>
        <v/>
      </c>
      <c r="W694" s="43" t="str">
        <f>IFERROR(IF($G694="","",_xlfn.XLOOKUP($N694,resources[Resource],resources[estPerUnit],""))*R694,"")</f>
        <v/>
      </c>
      <c r="X694" s="43" t="str">
        <f>IFERROR(IF($G694="","",_xlfn.XLOOKUP($N694,resources[Resource],resources[estPerUnit],""))*S694,"")</f>
        <v/>
      </c>
    </row>
    <row r="695" spans="20:24" x14ac:dyDescent="0.5">
      <c r="T695" s="43" t="str">
        <f>IFERROR(IF($G695="","",_xlfn.XLOOKUP($N695,resources[Resource],resources[estPerUnit],""))*$O695,"")</f>
        <v/>
      </c>
      <c r="U695" s="43" t="str">
        <f>IFERROR(IF($G695="","",_xlfn.XLOOKUP($N695,resources[Resource],resources[estPerUnit],""))*P695,"")</f>
        <v/>
      </c>
      <c r="V695" s="43" t="str">
        <f>IFERROR(IF($G695="","",_xlfn.XLOOKUP($N695,resources[Resource],resources[estPerUnit],""))*Q695,"")</f>
        <v/>
      </c>
      <c r="W695" s="43" t="str">
        <f>IFERROR(IF($G695="","",_xlfn.XLOOKUP($N695,resources[Resource],resources[estPerUnit],""))*R695,"")</f>
        <v/>
      </c>
      <c r="X695" s="43" t="str">
        <f>IFERROR(IF($G695="","",_xlfn.XLOOKUP($N695,resources[Resource],resources[estPerUnit],""))*S695,"")</f>
        <v/>
      </c>
    </row>
    <row r="696" spans="20:24" x14ac:dyDescent="0.5">
      <c r="T696" s="43" t="str">
        <f>IFERROR(IF($G696="","",_xlfn.XLOOKUP($N696,resources[Resource],resources[estPerUnit],""))*$O696,"")</f>
        <v/>
      </c>
      <c r="U696" s="43" t="str">
        <f>IFERROR(IF($G696="","",_xlfn.XLOOKUP($N696,resources[Resource],resources[estPerUnit],""))*P696,"")</f>
        <v/>
      </c>
      <c r="V696" s="43" t="str">
        <f>IFERROR(IF($G696="","",_xlfn.XLOOKUP($N696,resources[Resource],resources[estPerUnit],""))*Q696,"")</f>
        <v/>
      </c>
      <c r="W696" s="43" t="str">
        <f>IFERROR(IF($G696="","",_xlfn.XLOOKUP($N696,resources[Resource],resources[estPerUnit],""))*R696,"")</f>
        <v/>
      </c>
      <c r="X696" s="43" t="str">
        <f>IFERROR(IF($G696="","",_xlfn.XLOOKUP($N696,resources[Resource],resources[estPerUnit],""))*S696,"")</f>
        <v/>
      </c>
    </row>
    <row r="697" spans="20:24" x14ac:dyDescent="0.5">
      <c r="T697" s="43" t="str">
        <f>IFERROR(IF($G697="","",_xlfn.XLOOKUP($N697,resources[Resource],resources[estPerUnit],""))*$O697,"")</f>
        <v/>
      </c>
      <c r="U697" s="43" t="str">
        <f>IFERROR(IF($G697="","",_xlfn.XLOOKUP($N697,resources[Resource],resources[estPerUnit],""))*P697,"")</f>
        <v/>
      </c>
      <c r="V697" s="43" t="str">
        <f>IFERROR(IF($G697="","",_xlfn.XLOOKUP($N697,resources[Resource],resources[estPerUnit],""))*Q697,"")</f>
        <v/>
      </c>
      <c r="W697" s="43" t="str">
        <f>IFERROR(IF($G697="","",_xlfn.XLOOKUP($N697,resources[Resource],resources[estPerUnit],""))*R697,"")</f>
        <v/>
      </c>
      <c r="X697" s="43" t="str">
        <f>IFERROR(IF($G697="","",_xlfn.XLOOKUP($N697,resources[Resource],resources[estPerUnit],""))*S697,"")</f>
        <v/>
      </c>
    </row>
    <row r="698" spans="20:24" x14ac:dyDescent="0.5">
      <c r="T698" s="43" t="str">
        <f>IFERROR(IF($G698="","",_xlfn.XLOOKUP($N698,resources[Resource],resources[estPerUnit],""))*$O698,"")</f>
        <v/>
      </c>
      <c r="U698" s="43" t="str">
        <f>IFERROR(IF($G698="","",_xlfn.XLOOKUP($N698,resources[Resource],resources[estPerUnit],""))*P698,"")</f>
        <v/>
      </c>
      <c r="V698" s="43" t="str">
        <f>IFERROR(IF($G698="","",_xlfn.XLOOKUP($N698,resources[Resource],resources[estPerUnit],""))*Q698,"")</f>
        <v/>
      </c>
      <c r="W698" s="43" t="str">
        <f>IFERROR(IF($G698="","",_xlfn.XLOOKUP($N698,resources[Resource],resources[estPerUnit],""))*R698,"")</f>
        <v/>
      </c>
      <c r="X698" s="43" t="str">
        <f>IFERROR(IF($G698="","",_xlfn.XLOOKUP($N698,resources[Resource],resources[estPerUnit],""))*S698,"")</f>
        <v/>
      </c>
    </row>
    <row r="699" spans="20:24" x14ac:dyDescent="0.5">
      <c r="T699" s="43" t="str">
        <f>IFERROR(IF($G699="","",_xlfn.XLOOKUP($N699,resources[Resource],resources[estPerUnit],""))*$O699,"")</f>
        <v/>
      </c>
      <c r="U699" s="43" t="str">
        <f>IFERROR(IF($G699="","",_xlfn.XLOOKUP($N699,resources[Resource],resources[estPerUnit],""))*P699,"")</f>
        <v/>
      </c>
      <c r="V699" s="43" t="str">
        <f>IFERROR(IF($G699="","",_xlfn.XLOOKUP($N699,resources[Resource],resources[estPerUnit],""))*Q699,"")</f>
        <v/>
      </c>
      <c r="W699" s="43" t="str">
        <f>IFERROR(IF($G699="","",_xlfn.XLOOKUP($N699,resources[Resource],resources[estPerUnit],""))*R699,"")</f>
        <v/>
      </c>
      <c r="X699" s="43" t="str">
        <f>IFERROR(IF($G699="","",_xlfn.XLOOKUP($N699,resources[Resource],resources[estPerUnit],""))*S699,"")</f>
        <v/>
      </c>
    </row>
    <row r="700" spans="20:24" x14ac:dyDescent="0.5">
      <c r="T700" s="43" t="str">
        <f>IFERROR(IF($G700="","",_xlfn.XLOOKUP($N700,resources[Resource],resources[estPerUnit],""))*$O700,"")</f>
        <v/>
      </c>
      <c r="U700" s="43" t="str">
        <f>IFERROR(IF($G700="","",_xlfn.XLOOKUP($N700,resources[Resource],resources[estPerUnit],""))*P700,"")</f>
        <v/>
      </c>
      <c r="V700" s="43" t="str">
        <f>IFERROR(IF($G700="","",_xlfn.XLOOKUP($N700,resources[Resource],resources[estPerUnit],""))*Q700,"")</f>
        <v/>
      </c>
      <c r="W700" s="43" t="str">
        <f>IFERROR(IF($G700="","",_xlfn.XLOOKUP($N700,resources[Resource],resources[estPerUnit],""))*R700,"")</f>
        <v/>
      </c>
      <c r="X700" s="43" t="str">
        <f>IFERROR(IF($G700="","",_xlfn.XLOOKUP($N700,resources[Resource],resources[estPerUnit],""))*S700,"")</f>
        <v/>
      </c>
    </row>
    <row r="701" spans="20:24" x14ac:dyDescent="0.5">
      <c r="T701" s="43" t="str">
        <f>IFERROR(IF($G701="","",_xlfn.XLOOKUP($N701,resources[Resource],resources[estPerUnit],""))*$O701,"")</f>
        <v/>
      </c>
      <c r="U701" s="43" t="str">
        <f>IFERROR(IF($G701="","",_xlfn.XLOOKUP($N701,resources[Resource],resources[estPerUnit],""))*P701,"")</f>
        <v/>
      </c>
      <c r="V701" s="43" t="str">
        <f>IFERROR(IF($G701="","",_xlfn.XLOOKUP($N701,resources[Resource],resources[estPerUnit],""))*Q701,"")</f>
        <v/>
      </c>
      <c r="W701" s="43" t="str">
        <f>IFERROR(IF($G701="","",_xlfn.XLOOKUP($N701,resources[Resource],resources[estPerUnit],""))*R701,"")</f>
        <v/>
      </c>
      <c r="X701" s="43" t="str">
        <f>IFERROR(IF($G701="","",_xlfn.XLOOKUP($N701,resources[Resource],resources[estPerUnit],""))*S701,"")</f>
        <v/>
      </c>
    </row>
    <row r="702" spans="20:24" x14ac:dyDescent="0.5">
      <c r="T702" s="43" t="str">
        <f>IFERROR(IF($G702="","",_xlfn.XLOOKUP($N702,resources[Resource],resources[estPerUnit],""))*$O702,"")</f>
        <v/>
      </c>
      <c r="U702" s="43" t="str">
        <f>IFERROR(IF($G702="","",_xlfn.XLOOKUP($N702,resources[Resource],resources[estPerUnit],""))*P702,"")</f>
        <v/>
      </c>
      <c r="V702" s="43" t="str">
        <f>IFERROR(IF($G702="","",_xlfn.XLOOKUP($N702,resources[Resource],resources[estPerUnit],""))*Q702,"")</f>
        <v/>
      </c>
      <c r="W702" s="43" t="str">
        <f>IFERROR(IF($G702="","",_xlfn.XLOOKUP($N702,resources[Resource],resources[estPerUnit],""))*R702,"")</f>
        <v/>
      </c>
      <c r="X702" s="43" t="str">
        <f>IFERROR(IF($G702="","",_xlfn.XLOOKUP($N702,resources[Resource],resources[estPerUnit],""))*S702,"")</f>
        <v/>
      </c>
    </row>
    <row r="703" spans="20:24" x14ac:dyDescent="0.5">
      <c r="T703" s="43" t="str">
        <f>IFERROR(IF($G703="","",_xlfn.XLOOKUP($N703,resources[Resource],resources[estPerUnit],""))*$O703,"")</f>
        <v/>
      </c>
      <c r="U703" s="43" t="str">
        <f>IFERROR(IF($G703="","",_xlfn.XLOOKUP($N703,resources[Resource],resources[estPerUnit],""))*P703,"")</f>
        <v/>
      </c>
      <c r="V703" s="43" t="str">
        <f>IFERROR(IF($G703="","",_xlfn.XLOOKUP($N703,resources[Resource],resources[estPerUnit],""))*Q703,"")</f>
        <v/>
      </c>
      <c r="W703" s="43" t="str">
        <f>IFERROR(IF($G703="","",_xlfn.XLOOKUP($N703,resources[Resource],resources[estPerUnit],""))*R703,"")</f>
        <v/>
      </c>
      <c r="X703" s="43" t="str">
        <f>IFERROR(IF($G703="","",_xlfn.XLOOKUP($N703,resources[Resource],resources[estPerUnit],""))*S703,"")</f>
        <v/>
      </c>
    </row>
    <row r="704" spans="20:24" x14ac:dyDescent="0.5">
      <c r="T704" s="43" t="str">
        <f>IFERROR(IF($G704="","",_xlfn.XLOOKUP($N704,resources[Resource],resources[estPerUnit],""))*$O704,"")</f>
        <v/>
      </c>
      <c r="U704" s="43" t="str">
        <f>IFERROR(IF($G704="","",_xlfn.XLOOKUP($N704,resources[Resource],resources[estPerUnit],""))*P704,"")</f>
        <v/>
      </c>
      <c r="V704" s="43" t="str">
        <f>IFERROR(IF($G704="","",_xlfn.XLOOKUP($N704,resources[Resource],resources[estPerUnit],""))*Q704,"")</f>
        <v/>
      </c>
      <c r="W704" s="43" t="str">
        <f>IFERROR(IF($G704="","",_xlfn.XLOOKUP($N704,resources[Resource],resources[estPerUnit],""))*R704,"")</f>
        <v/>
      </c>
      <c r="X704" s="43" t="str">
        <f>IFERROR(IF($G704="","",_xlfn.XLOOKUP($N704,resources[Resource],resources[estPerUnit],""))*S704,"")</f>
        <v/>
      </c>
    </row>
    <row r="705" spans="20:24" x14ac:dyDescent="0.5">
      <c r="T705" s="43" t="str">
        <f>IFERROR(IF($G705="","",_xlfn.XLOOKUP($N705,resources[Resource],resources[estPerUnit],""))*$O705,"")</f>
        <v/>
      </c>
      <c r="U705" s="43" t="str">
        <f>IFERROR(IF($G705="","",_xlfn.XLOOKUP($N705,resources[Resource],resources[estPerUnit],""))*P705,"")</f>
        <v/>
      </c>
      <c r="V705" s="43" t="str">
        <f>IFERROR(IF($G705="","",_xlfn.XLOOKUP($N705,resources[Resource],resources[estPerUnit],""))*Q705,"")</f>
        <v/>
      </c>
      <c r="W705" s="43" t="str">
        <f>IFERROR(IF($G705="","",_xlfn.XLOOKUP($N705,resources[Resource],resources[estPerUnit],""))*R705,"")</f>
        <v/>
      </c>
      <c r="X705" s="43" t="str">
        <f>IFERROR(IF($G705="","",_xlfn.XLOOKUP($N705,resources[Resource],resources[estPerUnit],""))*S705,"")</f>
        <v/>
      </c>
    </row>
    <row r="706" spans="20:24" x14ac:dyDescent="0.5">
      <c r="T706" s="43" t="str">
        <f>IFERROR(IF($G706="","",_xlfn.XLOOKUP($N706,resources[Resource],resources[estPerUnit],""))*$O706,"")</f>
        <v/>
      </c>
      <c r="U706" s="43" t="str">
        <f>IFERROR(IF($G706="","",_xlfn.XLOOKUP($N706,resources[Resource],resources[estPerUnit],""))*P706,"")</f>
        <v/>
      </c>
      <c r="V706" s="43" t="str">
        <f>IFERROR(IF($G706="","",_xlfn.XLOOKUP($N706,resources[Resource],resources[estPerUnit],""))*Q706,"")</f>
        <v/>
      </c>
      <c r="W706" s="43" t="str">
        <f>IFERROR(IF($G706="","",_xlfn.XLOOKUP($N706,resources[Resource],resources[estPerUnit],""))*R706,"")</f>
        <v/>
      </c>
      <c r="X706" s="43" t="str">
        <f>IFERROR(IF($G706="","",_xlfn.XLOOKUP($N706,resources[Resource],resources[estPerUnit],""))*S706,"")</f>
        <v/>
      </c>
    </row>
    <row r="707" spans="20:24" x14ac:dyDescent="0.5">
      <c r="T707" s="43" t="str">
        <f>IFERROR(IF($G707="","",_xlfn.XLOOKUP($N707,resources[Resource],resources[estPerUnit],""))*$O707,"")</f>
        <v/>
      </c>
      <c r="U707" s="43" t="str">
        <f>IFERROR(IF($G707="","",_xlfn.XLOOKUP($N707,resources[Resource],resources[estPerUnit],""))*P707,"")</f>
        <v/>
      </c>
      <c r="V707" s="43" t="str">
        <f>IFERROR(IF($G707="","",_xlfn.XLOOKUP($N707,resources[Resource],resources[estPerUnit],""))*Q707,"")</f>
        <v/>
      </c>
      <c r="W707" s="43" t="str">
        <f>IFERROR(IF($G707="","",_xlfn.XLOOKUP($N707,resources[Resource],resources[estPerUnit],""))*R707,"")</f>
        <v/>
      </c>
      <c r="X707" s="43" t="str">
        <f>IFERROR(IF($G707="","",_xlfn.XLOOKUP($N707,resources[Resource],resources[estPerUnit],""))*S707,"")</f>
        <v/>
      </c>
    </row>
    <row r="708" spans="20:24" x14ac:dyDescent="0.5">
      <c r="T708" s="43" t="str">
        <f>IFERROR(IF($G708="","",_xlfn.XLOOKUP($N708,resources[Resource],resources[estPerUnit],""))*$O708,"")</f>
        <v/>
      </c>
      <c r="U708" s="43" t="str">
        <f>IFERROR(IF($G708="","",_xlfn.XLOOKUP($N708,resources[Resource],resources[estPerUnit],""))*P708,"")</f>
        <v/>
      </c>
      <c r="V708" s="43" t="str">
        <f>IFERROR(IF($G708="","",_xlfn.XLOOKUP($N708,resources[Resource],resources[estPerUnit],""))*Q708,"")</f>
        <v/>
      </c>
      <c r="W708" s="43" t="str">
        <f>IFERROR(IF($G708="","",_xlfn.XLOOKUP($N708,resources[Resource],resources[estPerUnit],""))*R708,"")</f>
        <v/>
      </c>
      <c r="X708" s="43" t="str">
        <f>IFERROR(IF($G708="","",_xlfn.XLOOKUP($N708,resources[Resource],resources[estPerUnit],""))*S708,"")</f>
        <v/>
      </c>
    </row>
    <row r="709" spans="20:24" x14ac:dyDescent="0.5">
      <c r="T709" s="43" t="str">
        <f>IFERROR(IF($G709="","",_xlfn.XLOOKUP($N709,resources[Resource],resources[estPerUnit],""))*$O709,"")</f>
        <v/>
      </c>
      <c r="U709" s="43" t="str">
        <f>IFERROR(IF($G709="","",_xlfn.XLOOKUP($N709,resources[Resource],resources[estPerUnit],""))*P709,"")</f>
        <v/>
      </c>
      <c r="V709" s="43" t="str">
        <f>IFERROR(IF($G709="","",_xlfn.XLOOKUP($N709,resources[Resource],resources[estPerUnit],""))*Q709,"")</f>
        <v/>
      </c>
      <c r="W709" s="43" t="str">
        <f>IFERROR(IF($G709="","",_xlfn.XLOOKUP($N709,resources[Resource],resources[estPerUnit],""))*R709,"")</f>
        <v/>
      </c>
      <c r="X709" s="43" t="str">
        <f>IFERROR(IF($G709="","",_xlfn.XLOOKUP($N709,resources[Resource],resources[estPerUnit],""))*S709,"")</f>
        <v/>
      </c>
    </row>
    <row r="710" spans="20:24" x14ac:dyDescent="0.5">
      <c r="T710" s="43" t="str">
        <f>IFERROR(IF($G710="","",_xlfn.XLOOKUP($N710,resources[Resource],resources[estPerUnit],""))*$O710,"")</f>
        <v/>
      </c>
      <c r="U710" s="43" t="str">
        <f>IFERROR(IF($G710="","",_xlfn.XLOOKUP($N710,resources[Resource],resources[estPerUnit],""))*P710,"")</f>
        <v/>
      </c>
      <c r="V710" s="43" t="str">
        <f>IFERROR(IF($G710="","",_xlfn.XLOOKUP($N710,resources[Resource],resources[estPerUnit],""))*Q710,"")</f>
        <v/>
      </c>
      <c r="W710" s="43" t="str">
        <f>IFERROR(IF($G710="","",_xlfn.XLOOKUP($N710,resources[Resource],resources[estPerUnit],""))*R710,"")</f>
        <v/>
      </c>
      <c r="X710" s="43" t="str">
        <f>IFERROR(IF($G710="","",_xlfn.XLOOKUP($N710,resources[Resource],resources[estPerUnit],""))*S710,"")</f>
        <v/>
      </c>
    </row>
    <row r="711" spans="20:24" x14ac:dyDescent="0.5">
      <c r="T711" s="43" t="str">
        <f>IFERROR(IF($G711="","",_xlfn.XLOOKUP($N711,resources[Resource],resources[estPerUnit],""))*$O711,"")</f>
        <v/>
      </c>
      <c r="U711" s="43" t="str">
        <f>IFERROR(IF($G711="","",_xlfn.XLOOKUP($N711,resources[Resource],resources[estPerUnit],""))*P711,"")</f>
        <v/>
      </c>
      <c r="V711" s="43" t="str">
        <f>IFERROR(IF($G711="","",_xlfn.XLOOKUP($N711,resources[Resource],resources[estPerUnit],""))*Q711,"")</f>
        <v/>
      </c>
      <c r="W711" s="43" t="str">
        <f>IFERROR(IF($G711="","",_xlfn.XLOOKUP($N711,resources[Resource],resources[estPerUnit],""))*R711,"")</f>
        <v/>
      </c>
      <c r="X711" s="43" t="str">
        <f>IFERROR(IF($G711="","",_xlfn.XLOOKUP($N711,resources[Resource],resources[estPerUnit],""))*S711,"")</f>
        <v/>
      </c>
    </row>
    <row r="712" spans="20:24" x14ac:dyDescent="0.5">
      <c r="T712" s="43" t="str">
        <f>IFERROR(IF($G712="","",_xlfn.XLOOKUP($N712,resources[Resource],resources[estPerUnit],""))*$O712,"")</f>
        <v/>
      </c>
      <c r="U712" s="43" t="str">
        <f>IFERROR(IF($G712="","",_xlfn.XLOOKUP($N712,resources[Resource],resources[estPerUnit],""))*P712,"")</f>
        <v/>
      </c>
      <c r="V712" s="43" t="str">
        <f>IFERROR(IF($G712="","",_xlfn.XLOOKUP($N712,resources[Resource],resources[estPerUnit],""))*Q712,"")</f>
        <v/>
      </c>
      <c r="W712" s="43" t="str">
        <f>IFERROR(IF($G712="","",_xlfn.XLOOKUP($N712,resources[Resource],resources[estPerUnit],""))*R712,"")</f>
        <v/>
      </c>
      <c r="X712" s="43" t="str">
        <f>IFERROR(IF($G712="","",_xlfn.XLOOKUP($N712,resources[Resource],resources[estPerUnit],""))*S712,"")</f>
        <v/>
      </c>
    </row>
    <row r="713" spans="20:24" x14ac:dyDescent="0.5">
      <c r="T713" s="43" t="str">
        <f>IFERROR(IF($G713="","",_xlfn.XLOOKUP($N713,resources[Resource],resources[estPerUnit],""))*$O713,"")</f>
        <v/>
      </c>
      <c r="U713" s="43" t="str">
        <f>IFERROR(IF($G713="","",_xlfn.XLOOKUP($N713,resources[Resource],resources[estPerUnit],""))*P713,"")</f>
        <v/>
      </c>
      <c r="V713" s="43" t="str">
        <f>IFERROR(IF($G713="","",_xlfn.XLOOKUP($N713,resources[Resource],resources[estPerUnit],""))*Q713,"")</f>
        <v/>
      </c>
      <c r="W713" s="43" t="str">
        <f>IFERROR(IF($G713="","",_xlfn.XLOOKUP($N713,resources[Resource],resources[estPerUnit],""))*R713,"")</f>
        <v/>
      </c>
      <c r="X713" s="43" t="str">
        <f>IFERROR(IF($G713="","",_xlfn.XLOOKUP($N713,resources[Resource],resources[estPerUnit],""))*S713,"")</f>
        <v/>
      </c>
    </row>
    <row r="714" spans="20:24" x14ac:dyDescent="0.5">
      <c r="T714" s="43" t="str">
        <f>IFERROR(IF($G714="","",_xlfn.XLOOKUP($N714,resources[Resource],resources[estPerUnit],""))*$O714,"")</f>
        <v/>
      </c>
      <c r="U714" s="43" t="str">
        <f>IFERROR(IF($G714="","",_xlfn.XLOOKUP($N714,resources[Resource],resources[estPerUnit],""))*P714,"")</f>
        <v/>
      </c>
      <c r="V714" s="43" t="str">
        <f>IFERROR(IF($G714="","",_xlfn.XLOOKUP($N714,resources[Resource],resources[estPerUnit],""))*Q714,"")</f>
        <v/>
      </c>
      <c r="W714" s="43" t="str">
        <f>IFERROR(IF($G714="","",_xlfn.XLOOKUP($N714,resources[Resource],resources[estPerUnit],""))*R714,"")</f>
        <v/>
      </c>
      <c r="X714" s="43" t="str">
        <f>IFERROR(IF($G714="","",_xlfn.XLOOKUP($N714,resources[Resource],resources[estPerUnit],""))*S714,"")</f>
        <v/>
      </c>
    </row>
    <row r="715" spans="20:24" x14ac:dyDescent="0.5">
      <c r="T715" s="43" t="str">
        <f>IFERROR(IF($G715="","",_xlfn.XLOOKUP($N715,resources[Resource],resources[estPerUnit],""))*$O715,"")</f>
        <v/>
      </c>
      <c r="U715" s="43" t="str">
        <f>IFERROR(IF($G715="","",_xlfn.XLOOKUP($N715,resources[Resource],resources[estPerUnit],""))*P715,"")</f>
        <v/>
      </c>
      <c r="V715" s="43" t="str">
        <f>IFERROR(IF($G715="","",_xlfn.XLOOKUP($N715,resources[Resource],resources[estPerUnit],""))*Q715,"")</f>
        <v/>
      </c>
      <c r="W715" s="43" t="str">
        <f>IFERROR(IF($G715="","",_xlfn.XLOOKUP($N715,resources[Resource],resources[estPerUnit],""))*R715,"")</f>
        <v/>
      </c>
      <c r="X715" s="43" t="str">
        <f>IFERROR(IF($G715="","",_xlfn.XLOOKUP($N715,resources[Resource],resources[estPerUnit],""))*S715,"")</f>
        <v/>
      </c>
    </row>
    <row r="716" spans="20:24" x14ac:dyDescent="0.5">
      <c r="T716" s="43" t="str">
        <f>IFERROR(IF($G716="","",_xlfn.XLOOKUP($N716,resources[Resource],resources[estPerUnit],""))*$O716,"")</f>
        <v/>
      </c>
      <c r="U716" s="43" t="str">
        <f>IFERROR(IF($G716="","",_xlfn.XLOOKUP($N716,resources[Resource],resources[estPerUnit],""))*P716,"")</f>
        <v/>
      </c>
      <c r="V716" s="43" t="str">
        <f>IFERROR(IF($G716="","",_xlfn.XLOOKUP($N716,resources[Resource],resources[estPerUnit],""))*Q716,"")</f>
        <v/>
      </c>
      <c r="W716" s="43" t="str">
        <f>IFERROR(IF($G716="","",_xlfn.XLOOKUP($N716,resources[Resource],resources[estPerUnit],""))*R716,"")</f>
        <v/>
      </c>
      <c r="X716" s="43" t="str">
        <f>IFERROR(IF($G716="","",_xlfn.XLOOKUP($N716,resources[Resource],resources[estPerUnit],""))*S716,"")</f>
        <v/>
      </c>
    </row>
    <row r="717" spans="20:24" x14ac:dyDescent="0.5">
      <c r="T717" s="43" t="str">
        <f>IFERROR(IF($G717="","",_xlfn.XLOOKUP($N717,resources[Resource],resources[estPerUnit],""))*$O717,"")</f>
        <v/>
      </c>
      <c r="U717" s="43" t="str">
        <f>IFERROR(IF($G717="","",_xlfn.XLOOKUP($N717,resources[Resource],resources[estPerUnit],""))*P717,"")</f>
        <v/>
      </c>
      <c r="V717" s="43" t="str">
        <f>IFERROR(IF($G717="","",_xlfn.XLOOKUP($N717,resources[Resource],resources[estPerUnit],""))*Q717,"")</f>
        <v/>
      </c>
      <c r="W717" s="43" t="str">
        <f>IFERROR(IF($G717="","",_xlfn.XLOOKUP($N717,resources[Resource],resources[estPerUnit],""))*R717,"")</f>
        <v/>
      </c>
      <c r="X717" s="43" t="str">
        <f>IFERROR(IF($G717="","",_xlfn.XLOOKUP($N717,resources[Resource],resources[estPerUnit],""))*S717,"")</f>
        <v/>
      </c>
    </row>
    <row r="718" spans="20:24" x14ac:dyDescent="0.5">
      <c r="T718" s="43" t="str">
        <f>IFERROR(IF($G718="","",_xlfn.XLOOKUP($N718,resources[Resource],resources[estPerUnit],""))*$O718,"")</f>
        <v/>
      </c>
      <c r="U718" s="43" t="str">
        <f>IFERROR(IF($G718="","",_xlfn.XLOOKUP($N718,resources[Resource],resources[estPerUnit],""))*P718,"")</f>
        <v/>
      </c>
      <c r="V718" s="43" t="str">
        <f>IFERROR(IF($G718="","",_xlfn.XLOOKUP($N718,resources[Resource],resources[estPerUnit],""))*Q718,"")</f>
        <v/>
      </c>
      <c r="W718" s="43" t="str">
        <f>IFERROR(IF($G718="","",_xlfn.XLOOKUP($N718,resources[Resource],resources[estPerUnit],""))*R718,"")</f>
        <v/>
      </c>
      <c r="X718" s="43" t="str">
        <f>IFERROR(IF($G718="","",_xlfn.XLOOKUP($N718,resources[Resource],resources[estPerUnit],""))*S718,"")</f>
        <v/>
      </c>
    </row>
    <row r="719" spans="20:24" x14ac:dyDescent="0.5">
      <c r="T719" s="43" t="str">
        <f>IFERROR(IF($G719="","",_xlfn.XLOOKUP($N719,resources[Resource],resources[estPerUnit],""))*$O719,"")</f>
        <v/>
      </c>
      <c r="U719" s="43" t="str">
        <f>IFERROR(IF($G719="","",_xlfn.XLOOKUP($N719,resources[Resource],resources[estPerUnit],""))*P719,"")</f>
        <v/>
      </c>
      <c r="V719" s="43" t="str">
        <f>IFERROR(IF($G719="","",_xlfn.XLOOKUP($N719,resources[Resource],resources[estPerUnit],""))*Q719,"")</f>
        <v/>
      </c>
      <c r="W719" s="43" t="str">
        <f>IFERROR(IF($G719="","",_xlfn.XLOOKUP($N719,resources[Resource],resources[estPerUnit],""))*R719,"")</f>
        <v/>
      </c>
      <c r="X719" s="43" t="str">
        <f>IFERROR(IF($G719="","",_xlfn.XLOOKUP($N719,resources[Resource],resources[estPerUnit],""))*S719,"")</f>
        <v/>
      </c>
    </row>
    <row r="720" spans="20:24" x14ac:dyDescent="0.5">
      <c r="T720" s="43" t="str">
        <f>IFERROR(IF($G720="","",_xlfn.XLOOKUP($N720,resources[Resource],resources[estPerUnit],""))*$O720,"")</f>
        <v/>
      </c>
      <c r="U720" s="43" t="str">
        <f>IFERROR(IF($G720="","",_xlfn.XLOOKUP($N720,resources[Resource],resources[estPerUnit],""))*P720,"")</f>
        <v/>
      </c>
      <c r="V720" s="43" t="str">
        <f>IFERROR(IF($G720="","",_xlfn.XLOOKUP($N720,resources[Resource],resources[estPerUnit],""))*Q720,"")</f>
        <v/>
      </c>
      <c r="W720" s="43" t="str">
        <f>IFERROR(IF($G720="","",_xlfn.XLOOKUP($N720,resources[Resource],resources[estPerUnit],""))*R720,"")</f>
        <v/>
      </c>
      <c r="X720" s="43" t="str">
        <f>IFERROR(IF($G720="","",_xlfn.XLOOKUP($N720,resources[Resource],resources[estPerUnit],""))*S720,"")</f>
        <v/>
      </c>
    </row>
    <row r="721" spans="20:24" x14ac:dyDescent="0.5">
      <c r="T721" s="43" t="str">
        <f>IFERROR(IF($G721="","",_xlfn.XLOOKUP($N721,resources[Resource],resources[estPerUnit],""))*$O721,"")</f>
        <v/>
      </c>
      <c r="U721" s="43" t="str">
        <f>IFERROR(IF($G721="","",_xlfn.XLOOKUP($N721,resources[Resource],resources[estPerUnit],""))*P721,"")</f>
        <v/>
      </c>
      <c r="V721" s="43" t="str">
        <f>IFERROR(IF($G721="","",_xlfn.XLOOKUP($N721,resources[Resource],resources[estPerUnit],""))*Q721,"")</f>
        <v/>
      </c>
      <c r="W721" s="43" t="str">
        <f>IFERROR(IF($G721="","",_xlfn.XLOOKUP($N721,resources[Resource],resources[estPerUnit],""))*R721,"")</f>
        <v/>
      </c>
      <c r="X721" s="43" t="str">
        <f>IFERROR(IF($G721="","",_xlfn.XLOOKUP($N721,resources[Resource],resources[estPerUnit],""))*S721,"")</f>
        <v/>
      </c>
    </row>
    <row r="722" spans="20:24" x14ac:dyDescent="0.5">
      <c r="T722" s="43" t="str">
        <f>IFERROR(IF($G722="","",_xlfn.XLOOKUP($N722,resources[Resource],resources[estPerUnit],""))*$O722,"")</f>
        <v/>
      </c>
      <c r="U722" s="43" t="str">
        <f>IFERROR(IF($G722="","",_xlfn.XLOOKUP($N722,resources[Resource],resources[estPerUnit],""))*P722,"")</f>
        <v/>
      </c>
      <c r="V722" s="43" t="str">
        <f>IFERROR(IF($G722="","",_xlfn.XLOOKUP($N722,resources[Resource],resources[estPerUnit],""))*Q722,"")</f>
        <v/>
      </c>
      <c r="W722" s="43" t="str">
        <f>IFERROR(IF($G722="","",_xlfn.XLOOKUP($N722,resources[Resource],resources[estPerUnit],""))*R722,"")</f>
        <v/>
      </c>
      <c r="X722" s="43" t="str">
        <f>IFERROR(IF($G722="","",_xlfn.XLOOKUP($N722,resources[Resource],resources[estPerUnit],""))*S722,"")</f>
        <v/>
      </c>
    </row>
    <row r="723" spans="20:24" x14ac:dyDescent="0.5">
      <c r="T723" s="43" t="str">
        <f>IFERROR(IF($G723="","",_xlfn.XLOOKUP($N723,resources[Resource],resources[estPerUnit],""))*$O723,"")</f>
        <v/>
      </c>
      <c r="U723" s="43" t="str">
        <f>IFERROR(IF($G723="","",_xlfn.XLOOKUP($N723,resources[Resource],resources[estPerUnit],""))*P723,"")</f>
        <v/>
      </c>
      <c r="V723" s="43" t="str">
        <f>IFERROR(IF($G723="","",_xlfn.XLOOKUP($N723,resources[Resource],resources[estPerUnit],""))*Q723,"")</f>
        <v/>
      </c>
      <c r="W723" s="43" t="str">
        <f>IFERROR(IF($G723="","",_xlfn.XLOOKUP($N723,resources[Resource],resources[estPerUnit],""))*R723,"")</f>
        <v/>
      </c>
      <c r="X723" s="43" t="str">
        <f>IFERROR(IF($G723="","",_xlfn.XLOOKUP($N723,resources[Resource],resources[estPerUnit],""))*S723,"")</f>
        <v/>
      </c>
    </row>
    <row r="724" spans="20:24" x14ac:dyDescent="0.5">
      <c r="T724" s="43" t="str">
        <f>IFERROR(IF($G724="","",_xlfn.XLOOKUP($N724,resources[Resource],resources[estPerUnit],""))*$O724,"")</f>
        <v/>
      </c>
      <c r="U724" s="43" t="str">
        <f>IFERROR(IF($G724="","",_xlfn.XLOOKUP($N724,resources[Resource],resources[estPerUnit],""))*P724,"")</f>
        <v/>
      </c>
      <c r="V724" s="43" t="str">
        <f>IFERROR(IF($G724="","",_xlfn.XLOOKUP($N724,resources[Resource],resources[estPerUnit],""))*Q724,"")</f>
        <v/>
      </c>
      <c r="W724" s="43" t="str">
        <f>IFERROR(IF($G724="","",_xlfn.XLOOKUP($N724,resources[Resource],resources[estPerUnit],""))*R724,"")</f>
        <v/>
      </c>
      <c r="X724" s="43" t="str">
        <f>IFERROR(IF($G724="","",_xlfn.XLOOKUP($N724,resources[Resource],resources[estPerUnit],""))*S724,"")</f>
        <v/>
      </c>
    </row>
    <row r="725" spans="20:24" x14ac:dyDescent="0.5">
      <c r="T725" s="43" t="str">
        <f>IFERROR(IF($G725="","",_xlfn.XLOOKUP($N725,resources[Resource],resources[estPerUnit],""))*$O725,"")</f>
        <v/>
      </c>
      <c r="U725" s="43" t="str">
        <f>IFERROR(IF($G725="","",_xlfn.XLOOKUP($N725,resources[Resource],resources[estPerUnit],""))*P725,"")</f>
        <v/>
      </c>
      <c r="V725" s="43" t="str">
        <f>IFERROR(IF($G725="","",_xlfn.XLOOKUP($N725,resources[Resource],resources[estPerUnit],""))*Q725,"")</f>
        <v/>
      </c>
      <c r="W725" s="43" t="str">
        <f>IFERROR(IF($G725="","",_xlfn.XLOOKUP($N725,resources[Resource],resources[estPerUnit],""))*R725,"")</f>
        <v/>
      </c>
      <c r="X725" s="43" t="str">
        <f>IFERROR(IF($G725="","",_xlfn.XLOOKUP($N725,resources[Resource],resources[estPerUnit],""))*S725,"")</f>
        <v/>
      </c>
    </row>
    <row r="726" spans="20:24" x14ac:dyDescent="0.5">
      <c r="T726" s="43" t="str">
        <f>IFERROR(IF($G726="","",_xlfn.XLOOKUP($N726,resources[Resource],resources[estPerUnit],""))*$O726,"")</f>
        <v/>
      </c>
      <c r="U726" s="43" t="str">
        <f>IFERROR(IF($G726="","",_xlfn.XLOOKUP($N726,resources[Resource],resources[estPerUnit],""))*P726,"")</f>
        <v/>
      </c>
      <c r="V726" s="43" t="str">
        <f>IFERROR(IF($G726="","",_xlfn.XLOOKUP($N726,resources[Resource],resources[estPerUnit],""))*Q726,"")</f>
        <v/>
      </c>
      <c r="W726" s="43" t="str">
        <f>IFERROR(IF($G726="","",_xlfn.XLOOKUP($N726,resources[Resource],resources[estPerUnit],""))*R726,"")</f>
        <v/>
      </c>
      <c r="X726" s="43" t="str">
        <f>IFERROR(IF($G726="","",_xlfn.XLOOKUP($N726,resources[Resource],resources[estPerUnit],""))*S726,"")</f>
        <v/>
      </c>
    </row>
    <row r="727" spans="20:24" x14ac:dyDescent="0.5">
      <c r="T727" s="43" t="str">
        <f>IFERROR(IF($G727="","",_xlfn.XLOOKUP($N727,resources[Resource],resources[estPerUnit],""))*$O727,"")</f>
        <v/>
      </c>
      <c r="U727" s="43" t="str">
        <f>IFERROR(IF($G727="","",_xlfn.XLOOKUP($N727,resources[Resource],resources[estPerUnit],""))*P727,"")</f>
        <v/>
      </c>
      <c r="V727" s="43" t="str">
        <f>IFERROR(IF($G727="","",_xlfn.XLOOKUP($N727,resources[Resource],resources[estPerUnit],""))*Q727,"")</f>
        <v/>
      </c>
      <c r="W727" s="43" t="str">
        <f>IFERROR(IF($G727="","",_xlfn.XLOOKUP($N727,resources[Resource],resources[estPerUnit],""))*R727,"")</f>
        <v/>
      </c>
      <c r="X727" s="43" t="str">
        <f>IFERROR(IF($G727="","",_xlfn.XLOOKUP($N727,resources[Resource],resources[estPerUnit],""))*S727,"")</f>
        <v/>
      </c>
    </row>
    <row r="728" spans="20:24" x14ac:dyDescent="0.5">
      <c r="T728" s="43" t="str">
        <f>IFERROR(IF($G728="","",_xlfn.XLOOKUP($N728,resources[Resource],resources[estPerUnit],""))*$O728,"")</f>
        <v/>
      </c>
      <c r="U728" s="43" t="str">
        <f>IFERROR(IF($G728="","",_xlfn.XLOOKUP($N728,resources[Resource],resources[estPerUnit],""))*P728,"")</f>
        <v/>
      </c>
      <c r="V728" s="43" t="str">
        <f>IFERROR(IF($G728="","",_xlfn.XLOOKUP($N728,resources[Resource],resources[estPerUnit],""))*Q728,"")</f>
        <v/>
      </c>
      <c r="W728" s="43" t="str">
        <f>IFERROR(IF($G728="","",_xlfn.XLOOKUP($N728,resources[Resource],resources[estPerUnit],""))*R728,"")</f>
        <v/>
      </c>
      <c r="X728" s="43" t="str">
        <f>IFERROR(IF($G728="","",_xlfn.XLOOKUP($N728,resources[Resource],resources[estPerUnit],""))*S728,"")</f>
        <v/>
      </c>
    </row>
    <row r="729" spans="20:24" x14ac:dyDescent="0.5">
      <c r="T729" s="43" t="str">
        <f>IFERROR(IF($G729="","",_xlfn.XLOOKUP($N729,resources[Resource],resources[estPerUnit],""))*$O729,"")</f>
        <v/>
      </c>
      <c r="U729" s="43" t="str">
        <f>IFERROR(IF($G729="","",_xlfn.XLOOKUP($N729,resources[Resource],resources[estPerUnit],""))*P729,"")</f>
        <v/>
      </c>
      <c r="V729" s="43" t="str">
        <f>IFERROR(IF($G729="","",_xlfn.XLOOKUP($N729,resources[Resource],resources[estPerUnit],""))*Q729,"")</f>
        <v/>
      </c>
      <c r="W729" s="43" t="str">
        <f>IFERROR(IF($G729="","",_xlfn.XLOOKUP($N729,resources[Resource],resources[estPerUnit],""))*R729,"")</f>
        <v/>
      </c>
      <c r="X729" s="43" t="str">
        <f>IFERROR(IF($G729="","",_xlfn.XLOOKUP($N729,resources[Resource],resources[estPerUnit],""))*S729,"")</f>
        <v/>
      </c>
    </row>
    <row r="730" spans="20:24" x14ac:dyDescent="0.5">
      <c r="T730" s="43" t="str">
        <f>IFERROR(IF($G730="","",_xlfn.XLOOKUP($N730,resources[Resource],resources[estPerUnit],""))*$O730,"")</f>
        <v/>
      </c>
      <c r="U730" s="43" t="str">
        <f>IFERROR(IF($G730="","",_xlfn.XLOOKUP($N730,resources[Resource],resources[estPerUnit],""))*P730,"")</f>
        <v/>
      </c>
      <c r="V730" s="43" t="str">
        <f>IFERROR(IF($G730="","",_xlfn.XLOOKUP($N730,resources[Resource],resources[estPerUnit],""))*Q730,"")</f>
        <v/>
      </c>
      <c r="W730" s="43" t="str">
        <f>IFERROR(IF($G730="","",_xlfn.XLOOKUP($N730,resources[Resource],resources[estPerUnit],""))*R730,"")</f>
        <v/>
      </c>
      <c r="X730" s="43" t="str">
        <f>IFERROR(IF($G730="","",_xlfn.XLOOKUP($N730,resources[Resource],resources[estPerUnit],""))*S730,"")</f>
        <v/>
      </c>
    </row>
    <row r="731" spans="20:24" x14ac:dyDescent="0.5">
      <c r="T731" s="43" t="str">
        <f>IFERROR(IF($G731="","",_xlfn.XLOOKUP($N731,resources[Resource],resources[estPerUnit],""))*$O731,"")</f>
        <v/>
      </c>
      <c r="U731" s="43" t="str">
        <f>IFERROR(IF($G731="","",_xlfn.XLOOKUP($N731,resources[Resource],resources[estPerUnit],""))*P731,"")</f>
        <v/>
      </c>
      <c r="V731" s="43" t="str">
        <f>IFERROR(IF($G731="","",_xlfn.XLOOKUP($N731,resources[Resource],resources[estPerUnit],""))*Q731,"")</f>
        <v/>
      </c>
      <c r="W731" s="43" t="str">
        <f>IFERROR(IF($G731="","",_xlfn.XLOOKUP($N731,resources[Resource],resources[estPerUnit],""))*R731,"")</f>
        <v/>
      </c>
      <c r="X731" s="43" t="str">
        <f>IFERROR(IF($G731="","",_xlfn.XLOOKUP($N731,resources[Resource],resources[estPerUnit],""))*S731,"")</f>
        <v/>
      </c>
    </row>
    <row r="732" spans="20:24" x14ac:dyDescent="0.5">
      <c r="T732" s="43" t="str">
        <f>IFERROR(IF($G732="","",_xlfn.XLOOKUP($N732,resources[Resource],resources[estPerUnit],""))*$O732,"")</f>
        <v/>
      </c>
      <c r="U732" s="43" t="str">
        <f>IFERROR(IF($G732="","",_xlfn.XLOOKUP($N732,resources[Resource],resources[estPerUnit],""))*P732,"")</f>
        <v/>
      </c>
      <c r="V732" s="43" t="str">
        <f>IFERROR(IF($G732="","",_xlfn.XLOOKUP($N732,resources[Resource],resources[estPerUnit],""))*Q732,"")</f>
        <v/>
      </c>
      <c r="W732" s="43" t="str">
        <f>IFERROR(IF($G732="","",_xlfn.XLOOKUP($N732,resources[Resource],resources[estPerUnit],""))*R732,"")</f>
        <v/>
      </c>
      <c r="X732" s="43" t="str">
        <f>IFERROR(IF($G732="","",_xlfn.XLOOKUP($N732,resources[Resource],resources[estPerUnit],""))*S732,"")</f>
        <v/>
      </c>
    </row>
    <row r="733" spans="20:24" x14ac:dyDescent="0.5">
      <c r="T733" s="43" t="str">
        <f>IFERROR(IF($G733="","",_xlfn.XLOOKUP($N733,resources[Resource],resources[estPerUnit],""))*$O733,"")</f>
        <v/>
      </c>
      <c r="U733" s="43" t="str">
        <f>IFERROR(IF($G733="","",_xlfn.XLOOKUP($N733,resources[Resource],resources[estPerUnit],""))*P733,"")</f>
        <v/>
      </c>
      <c r="V733" s="43" t="str">
        <f>IFERROR(IF($G733="","",_xlfn.XLOOKUP($N733,resources[Resource],resources[estPerUnit],""))*Q733,"")</f>
        <v/>
      </c>
      <c r="W733" s="43" t="str">
        <f>IFERROR(IF($G733="","",_xlfn.XLOOKUP($N733,resources[Resource],resources[estPerUnit],""))*R733,"")</f>
        <v/>
      </c>
      <c r="X733" s="43" t="str">
        <f>IFERROR(IF($G733="","",_xlfn.XLOOKUP($N733,resources[Resource],resources[estPerUnit],""))*S733,"")</f>
        <v/>
      </c>
    </row>
    <row r="734" spans="20:24" x14ac:dyDescent="0.5">
      <c r="T734" s="43" t="str">
        <f>IFERROR(IF($G734="","",_xlfn.XLOOKUP($N734,resources[Resource],resources[estPerUnit],""))*$O734,"")</f>
        <v/>
      </c>
      <c r="U734" s="43" t="str">
        <f>IFERROR(IF($G734="","",_xlfn.XLOOKUP($N734,resources[Resource],resources[estPerUnit],""))*P734,"")</f>
        <v/>
      </c>
      <c r="V734" s="43" t="str">
        <f>IFERROR(IF($G734="","",_xlfn.XLOOKUP($N734,resources[Resource],resources[estPerUnit],""))*Q734,"")</f>
        <v/>
      </c>
      <c r="W734" s="43" t="str">
        <f>IFERROR(IF($G734="","",_xlfn.XLOOKUP($N734,resources[Resource],resources[estPerUnit],""))*R734,"")</f>
        <v/>
      </c>
      <c r="X734" s="43" t="str">
        <f>IFERROR(IF($G734="","",_xlfn.XLOOKUP($N734,resources[Resource],resources[estPerUnit],""))*S734,"")</f>
        <v/>
      </c>
    </row>
    <row r="735" spans="20:24" x14ac:dyDescent="0.5">
      <c r="T735" s="43" t="str">
        <f>IFERROR(IF($G735="","",_xlfn.XLOOKUP($N735,resources[Resource],resources[estPerUnit],""))*$O735,"")</f>
        <v/>
      </c>
      <c r="U735" s="43" t="str">
        <f>IFERROR(IF($G735="","",_xlfn.XLOOKUP($N735,resources[Resource],resources[estPerUnit],""))*P735,"")</f>
        <v/>
      </c>
      <c r="V735" s="43" t="str">
        <f>IFERROR(IF($G735="","",_xlfn.XLOOKUP($N735,resources[Resource],resources[estPerUnit],""))*Q735,"")</f>
        <v/>
      </c>
      <c r="W735" s="43" t="str">
        <f>IFERROR(IF($G735="","",_xlfn.XLOOKUP($N735,resources[Resource],resources[estPerUnit],""))*R735,"")</f>
        <v/>
      </c>
      <c r="X735" s="43" t="str">
        <f>IFERROR(IF($G735="","",_xlfn.XLOOKUP($N735,resources[Resource],resources[estPerUnit],""))*S735,"")</f>
        <v/>
      </c>
    </row>
    <row r="736" spans="20:24" x14ac:dyDescent="0.5">
      <c r="T736" s="43" t="str">
        <f>IFERROR(IF($G736="","",_xlfn.XLOOKUP($N736,resources[Resource],resources[estPerUnit],""))*$O736,"")</f>
        <v/>
      </c>
      <c r="U736" s="43" t="str">
        <f>IFERROR(IF($G736="","",_xlfn.XLOOKUP($N736,resources[Resource],resources[estPerUnit],""))*P736,"")</f>
        <v/>
      </c>
      <c r="V736" s="43" t="str">
        <f>IFERROR(IF($G736="","",_xlfn.XLOOKUP($N736,resources[Resource],resources[estPerUnit],""))*Q736,"")</f>
        <v/>
      </c>
      <c r="W736" s="43" t="str">
        <f>IFERROR(IF($G736="","",_xlfn.XLOOKUP($N736,resources[Resource],resources[estPerUnit],""))*R736,"")</f>
        <v/>
      </c>
      <c r="X736" s="43" t="str">
        <f>IFERROR(IF($G736="","",_xlfn.XLOOKUP($N736,resources[Resource],resources[estPerUnit],""))*S736,"")</f>
        <v/>
      </c>
    </row>
    <row r="737" spans="20:24" x14ac:dyDescent="0.5">
      <c r="T737" s="43" t="str">
        <f>IFERROR(IF($G737="","",_xlfn.XLOOKUP($N737,resources[Resource],resources[estPerUnit],""))*$O737,"")</f>
        <v/>
      </c>
      <c r="U737" s="43" t="str">
        <f>IFERROR(IF($G737="","",_xlfn.XLOOKUP($N737,resources[Resource],resources[estPerUnit],""))*P737,"")</f>
        <v/>
      </c>
      <c r="V737" s="43" t="str">
        <f>IFERROR(IF($G737="","",_xlfn.XLOOKUP($N737,resources[Resource],resources[estPerUnit],""))*Q737,"")</f>
        <v/>
      </c>
      <c r="W737" s="43" t="str">
        <f>IFERROR(IF($G737="","",_xlfn.XLOOKUP($N737,resources[Resource],resources[estPerUnit],""))*R737,"")</f>
        <v/>
      </c>
      <c r="X737" s="43" t="str">
        <f>IFERROR(IF($G737="","",_xlfn.XLOOKUP($N737,resources[Resource],resources[estPerUnit],""))*S737,"")</f>
        <v/>
      </c>
    </row>
    <row r="738" spans="20:24" x14ac:dyDescent="0.5">
      <c r="T738" s="43" t="str">
        <f>IFERROR(IF($G738="","",_xlfn.XLOOKUP($N738,resources[Resource],resources[estPerUnit],""))*$O738,"")</f>
        <v/>
      </c>
      <c r="U738" s="43" t="str">
        <f>IFERROR(IF($G738="","",_xlfn.XLOOKUP($N738,resources[Resource],resources[estPerUnit],""))*P738,"")</f>
        <v/>
      </c>
      <c r="V738" s="43" t="str">
        <f>IFERROR(IF($G738="","",_xlfn.XLOOKUP($N738,resources[Resource],resources[estPerUnit],""))*Q738,"")</f>
        <v/>
      </c>
      <c r="W738" s="43" t="str">
        <f>IFERROR(IF($G738="","",_xlfn.XLOOKUP($N738,resources[Resource],resources[estPerUnit],""))*R738,"")</f>
        <v/>
      </c>
      <c r="X738" s="43" t="str">
        <f>IFERROR(IF($G738="","",_xlfn.XLOOKUP($N738,resources[Resource],resources[estPerUnit],""))*S738,"")</f>
        <v/>
      </c>
    </row>
    <row r="739" spans="20:24" x14ac:dyDescent="0.5">
      <c r="T739" s="43" t="str">
        <f>IFERROR(IF($G739="","",_xlfn.XLOOKUP($N739,resources[Resource],resources[estPerUnit],""))*$O739,"")</f>
        <v/>
      </c>
      <c r="U739" s="43" t="str">
        <f>IFERROR(IF($G739="","",_xlfn.XLOOKUP($N739,resources[Resource],resources[estPerUnit],""))*P739,"")</f>
        <v/>
      </c>
      <c r="V739" s="43" t="str">
        <f>IFERROR(IF($G739="","",_xlfn.XLOOKUP($N739,resources[Resource],resources[estPerUnit],""))*Q739,"")</f>
        <v/>
      </c>
      <c r="W739" s="43" t="str">
        <f>IFERROR(IF($G739="","",_xlfn.XLOOKUP($N739,resources[Resource],resources[estPerUnit],""))*R739,"")</f>
        <v/>
      </c>
      <c r="X739" s="43" t="str">
        <f>IFERROR(IF($G739="","",_xlfn.XLOOKUP($N739,resources[Resource],resources[estPerUnit],""))*S739,"")</f>
        <v/>
      </c>
    </row>
    <row r="740" spans="20:24" x14ac:dyDescent="0.5">
      <c r="T740" s="43" t="str">
        <f>IFERROR(IF($G740="","",_xlfn.XLOOKUP($N740,resources[Resource],resources[estPerUnit],""))*$O740,"")</f>
        <v/>
      </c>
      <c r="U740" s="43" t="str">
        <f>IFERROR(IF($G740="","",_xlfn.XLOOKUP($N740,resources[Resource],resources[estPerUnit],""))*P740,"")</f>
        <v/>
      </c>
      <c r="V740" s="43" t="str">
        <f>IFERROR(IF($G740="","",_xlfn.XLOOKUP($N740,resources[Resource],resources[estPerUnit],""))*Q740,"")</f>
        <v/>
      </c>
      <c r="W740" s="43" t="str">
        <f>IFERROR(IF($G740="","",_xlfn.XLOOKUP($N740,resources[Resource],resources[estPerUnit],""))*R740,"")</f>
        <v/>
      </c>
      <c r="X740" s="43" t="str">
        <f>IFERROR(IF($G740="","",_xlfn.XLOOKUP($N740,resources[Resource],resources[estPerUnit],""))*S740,"")</f>
        <v/>
      </c>
    </row>
    <row r="741" spans="20:24" x14ac:dyDescent="0.5">
      <c r="T741" s="43" t="str">
        <f>IFERROR(IF($G741="","",_xlfn.XLOOKUP($N741,resources[Resource],resources[estPerUnit],""))*$O741,"")</f>
        <v/>
      </c>
      <c r="U741" s="43" t="str">
        <f>IFERROR(IF($G741="","",_xlfn.XLOOKUP($N741,resources[Resource],resources[estPerUnit],""))*P741,"")</f>
        <v/>
      </c>
      <c r="V741" s="43" t="str">
        <f>IFERROR(IF($G741="","",_xlfn.XLOOKUP($N741,resources[Resource],resources[estPerUnit],""))*Q741,"")</f>
        <v/>
      </c>
      <c r="W741" s="43" t="str">
        <f>IFERROR(IF($G741="","",_xlfn.XLOOKUP($N741,resources[Resource],resources[estPerUnit],""))*R741,"")</f>
        <v/>
      </c>
      <c r="X741" s="43" t="str">
        <f>IFERROR(IF($G741="","",_xlfn.XLOOKUP($N741,resources[Resource],resources[estPerUnit],""))*S741,"")</f>
        <v/>
      </c>
    </row>
    <row r="742" spans="20:24" x14ac:dyDescent="0.5">
      <c r="T742" s="43" t="str">
        <f>IFERROR(IF($G742="","",_xlfn.XLOOKUP($N742,resources[Resource],resources[estPerUnit],""))*$O742,"")</f>
        <v/>
      </c>
      <c r="U742" s="43" t="str">
        <f>IFERROR(IF($G742="","",_xlfn.XLOOKUP($N742,resources[Resource],resources[estPerUnit],""))*P742,"")</f>
        <v/>
      </c>
      <c r="V742" s="43" t="str">
        <f>IFERROR(IF($G742="","",_xlfn.XLOOKUP($N742,resources[Resource],resources[estPerUnit],""))*Q742,"")</f>
        <v/>
      </c>
      <c r="W742" s="43" t="str">
        <f>IFERROR(IF($G742="","",_xlfn.XLOOKUP($N742,resources[Resource],resources[estPerUnit],""))*R742,"")</f>
        <v/>
      </c>
      <c r="X742" s="43" t="str">
        <f>IFERROR(IF($G742="","",_xlfn.XLOOKUP($N742,resources[Resource],resources[estPerUnit],""))*S742,"")</f>
        <v/>
      </c>
    </row>
    <row r="743" spans="20:24" x14ac:dyDescent="0.5">
      <c r="T743" s="43" t="str">
        <f>IFERROR(IF($G743="","",_xlfn.XLOOKUP($N743,resources[Resource],resources[estPerUnit],""))*$O743,"")</f>
        <v/>
      </c>
      <c r="U743" s="43" t="str">
        <f>IFERROR(IF($G743="","",_xlfn.XLOOKUP($N743,resources[Resource],resources[estPerUnit],""))*P743,"")</f>
        <v/>
      </c>
      <c r="V743" s="43" t="str">
        <f>IFERROR(IF($G743="","",_xlfn.XLOOKUP($N743,resources[Resource],resources[estPerUnit],""))*Q743,"")</f>
        <v/>
      </c>
      <c r="W743" s="43" t="str">
        <f>IFERROR(IF($G743="","",_xlfn.XLOOKUP($N743,resources[Resource],resources[estPerUnit],""))*R743,"")</f>
        <v/>
      </c>
      <c r="X743" s="43" t="str">
        <f>IFERROR(IF($G743="","",_xlfn.XLOOKUP($N743,resources[Resource],resources[estPerUnit],""))*S743,"")</f>
        <v/>
      </c>
    </row>
    <row r="744" spans="20:24" x14ac:dyDescent="0.5">
      <c r="T744" s="43" t="str">
        <f>IFERROR(IF($G744="","",_xlfn.XLOOKUP($N744,resources[Resource],resources[estPerUnit],""))*$O744,"")</f>
        <v/>
      </c>
      <c r="U744" s="43" t="str">
        <f>IFERROR(IF($G744="","",_xlfn.XLOOKUP($N744,resources[Resource],resources[estPerUnit],""))*P744,"")</f>
        <v/>
      </c>
      <c r="V744" s="43" t="str">
        <f>IFERROR(IF($G744="","",_xlfn.XLOOKUP($N744,resources[Resource],resources[estPerUnit],""))*Q744,"")</f>
        <v/>
      </c>
      <c r="W744" s="43" t="str">
        <f>IFERROR(IF($G744="","",_xlfn.XLOOKUP($N744,resources[Resource],resources[estPerUnit],""))*R744,"")</f>
        <v/>
      </c>
      <c r="X744" s="43" t="str">
        <f>IFERROR(IF($G744="","",_xlfn.XLOOKUP($N744,resources[Resource],resources[estPerUnit],""))*S744,"")</f>
        <v/>
      </c>
    </row>
    <row r="745" spans="20:24" x14ac:dyDescent="0.5">
      <c r="T745" s="43" t="str">
        <f>IFERROR(IF($G745="","",_xlfn.XLOOKUP($N745,resources[Resource],resources[estPerUnit],""))*$O745,"")</f>
        <v/>
      </c>
      <c r="U745" s="43" t="str">
        <f>IFERROR(IF($G745="","",_xlfn.XLOOKUP($N745,resources[Resource],resources[estPerUnit],""))*P745,"")</f>
        <v/>
      </c>
      <c r="V745" s="43" t="str">
        <f>IFERROR(IF($G745="","",_xlfn.XLOOKUP($N745,resources[Resource],resources[estPerUnit],""))*Q745,"")</f>
        <v/>
      </c>
      <c r="W745" s="43" t="str">
        <f>IFERROR(IF($G745="","",_xlfn.XLOOKUP($N745,resources[Resource],resources[estPerUnit],""))*R745,"")</f>
        <v/>
      </c>
      <c r="X745" s="43" t="str">
        <f>IFERROR(IF($G745="","",_xlfn.XLOOKUP($N745,resources[Resource],resources[estPerUnit],""))*S745,"")</f>
        <v/>
      </c>
    </row>
    <row r="746" spans="20:24" x14ac:dyDescent="0.5">
      <c r="T746" s="43" t="str">
        <f>IFERROR(IF($G746="","",_xlfn.XLOOKUP($N746,resources[Resource],resources[estPerUnit],""))*$O746,"")</f>
        <v/>
      </c>
      <c r="U746" s="43" t="str">
        <f>IFERROR(IF($G746="","",_xlfn.XLOOKUP($N746,resources[Resource],resources[estPerUnit],""))*P746,"")</f>
        <v/>
      </c>
      <c r="V746" s="43" t="str">
        <f>IFERROR(IF($G746="","",_xlfn.XLOOKUP($N746,resources[Resource],resources[estPerUnit],""))*Q746,"")</f>
        <v/>
      </c>
      <c r="W746" s="43" t="str">
        <f>IFERROR(IF($G746="","",_xlfn.XLOOKUP($N746,resources[Resource],resources[estPerUnit],""))*R746,"")</f>
        <v/>
      </c>
      <c r="X746" s="43" t="str">
        <f>IFERROR(IF($G746="","",_xlfn.XLOOKUP($N746,resources[Resource],resources[estPerUnit],""))*S746,"")</f>
        <v/>
      </c>
    </row>
    <row r="747" spans="20:24" x14ac:dyDescent="0.5">
      <c r="T747" s="43" t="str">
        <f>IFERROR(IF($G747="","",_xlfn.XLOOKUP($N747,resources[Resource],resources[estPerUnit],""))*$O747,"")</f>
        <v/>
      </c>
      <c r="U747" s="43" t="str">
        <f>IFERROR(IF($G747="","",_xlfn.XLOOKUP($N747,resources[Resource],resources[estPerUnit],""))*P747,"")</f>
        <v/>
      </c>
      <c r="V747" s="43" t="str">
        <f>IFERROR(IF($G747="","",_xlfn.XLOOKUP($N747,resources[Resource],resources[estPerUnit],""))*Q747,"")</f>
        <v/>
      </c>
      <c r="W747" s="43" t="str">
        <f>IFERROR(IF($G747="","",_xlfn.XLOOKUP($N747,resources[Resource],resources[estPerUnit],""))*R747,"")</f>
        <v/>
      </c>
      <c r="X747" s="43" t="str">
        <f>IFERROR(IF($G747="","",_xlfn.XLOOKUP($N747,resources[Resource],resources[estPerUnit],""))*S747,"")</f>
        <v/>
      </c>
    </row>
    <row r="748" spans="20:24" x14ac:dyDescent="0.5">
      <c r="T748" s="43" t="str">
        <f>IFERROR(IF($G748="","",_xlfn.XLOOKUP($N748,resources[Resource],resources[estPerUnit],""))*$O748,"")</f>
        <v/>
      </c>
      <c r="U748" s="43" t="str">
        <f>IFERROR(IF($G748="","",_xlfn.XLOOKUP($N748,resources[Resource],resources[estPerUnit],""))*P748,"")</f>
        <v/>
      </c>
      <c r="V748" s="43" t="str">
        <f>IFERROR(IF($G748="","",_xlfn.XLOOKUP($N748,resources[Resource],resources[estPerUnit],""))*Q748,"")</f>
        <v/>
      </c>
      <c r="W748" s="43" t="str">
        <f>IFERROR(IF($G748="","",_xlfn.XLOOKUP($N748,resources[Resource],resources[estPerUnit],""))*R748,"")</f>
        <v/>
      </c>
      <c r="X748" s="43" t="str">
        <f>IFERROR(IF($G748="","",_xlfn.XLOOKUP($N748,resources[Resource],resources[estPerUnit],""))*S748,"")</f>
        <v/>
      </c>
    </row>
    <row r="749" spans="20:24" x14ac:dyDescent="0.5">
      <c r="T749" s="43" t="str">
        <f>IFERROR(IF($G749="","",_xlfn.XLOOKUP($N749,resources[Resource],resources[estPerUnit],""))*$O749,"")</f>
        <v/>
      </c>
      <c r="U749" s="43" t="str">
        <f>IFERROR(IF($G749="","",_xlfn.XLOOKUP($N749,resources[Resource],resources[estPerUnit],""))*P749,"")</f>
        <v/>
      </c>
      <c r="V749" s="43" t="str">
        <f>IFERROR(IF($G749="","",_xlfn.XLOOKUP($N749,resources[Resource],resources[estPerUnit],""))*Q749,"")</f>
        <v/>
      </c>
      <c r="W749" s="43" t="str">
        <f>IFERROR(IF($G749="","",_xlfn.XLOOKUP($N749,resources[Resource],resources[estPerUnit],""))*R749,"")</f>
        <v/>
      </c>
      <c r="X749" s="43" t="str">
        <f>IFERROR(IF($G749="","",_xlfn.XLOOKUP($N749,resources[Resource],resources[estPerUnit],""))*S749,"")</f>
        <v/>
      </c>
    </row>
    <row r="750" spans="20:24" x14ac:dyDescent="0.5">
      <c r="T750" s="43" t="str">
        <f>IFERROR(IF($G750="","",_xlfn.XLOOKUP($N750,resources[Resource],resources[estPerUnit],""))*$O750,"")</f>
        <v/>
      </c>
      <c r="U750" s="43" t="str">
        <f>IFERROR(IF($G750="","",_xlfn.XLOOKUP($N750,resources[Resource],resources[estPerUnit],""))*P750,"")</f>
        <v/>
      </c>
      <c r="V750" s="43" t="str">
        <f>IFERROR(IF($G750="","",_xlfn.XLOOKUP($N750,resources[Resource],resources[estPerUnit],""))*Q750,"")</f>
        <v/>
      </c>
      <c r="W750" s="43" t="str">
        <f>IFERROR(IF($G750="","",_xlfn.XLOOKUP($N750,resources[Resource],resources[estPerUnit],""))*R750,"")</f>
        <v/>
      </c>
      <c r="X750" s="43" t="str">
        <f>IFERROR(IF($G750="","",_xlfn.XLOOKUP($N750,resources[Resource],resources[estPerUnit],""))*S750,"")</f>
        <v/>
      </c>
    </row>
    <row r="751" spans="20:24" x14ac:dyDescent="0.5">
      <c r="T751" s="43" t="str">
        <f>IFERROR(IF($G751="","",_xlfn.XLOOKUP($N751,resources[Resource],resources[estPerUnit],""))*$O751,"")</f>
        <v/>
      </c>
      <c r="U751" s="43" t="str">
        <f>IFERROR(IF($G751="","",_xlfn.XLOOKUP($N751,resources[Resource],resources[estPerUnit],""))*P751,"")</f>
        <v/>
      </c>
      <c r="V751" s="43" t="str">
        <f>IFERROR(IF($G751="","",_xlfn.XLOOKUP($N751,resources[Resource],resources[estPerUnit],""))*Q751,"")</f>
        <v/>
      </c>
      <c r="W751" s="43" t="str">
        <f>IFERROR(IF($G751="","",_xlfn.XLOOKUP($N751,resources[Resource],resources[estPerUnit],""))*R751,"")</f>
        <v/>
      </c>
      <c r="X751" s="43" t="str">
        <f>IFERROR(IF($G751="","",_xlfn.XLOOKUP($N751,resources[Resource],resources[estPerUnit],""))*S751,"")</f>
        <v/>
      </c>
    </row>
    <row r="752" spans="20:24" x14ac:dyDescent="0.5">
      <c r="T752" s="43" t="str">
        <f>IFERROR(IF($G752="","",_xlfn.XLOOKUP($N752,resources[Resource],resources[estPerUnit],""))*$O752,"")</f>
        <v/>
      </c>
      <c r="U752" s="43" t="str">
        <f>IFERROR(IF($G752="","",_xlfn.XLOOKUP($N752,resources[Resource],resources[estPerUnit],""))*P752,"")</f>
        <v/>
      </c>
      <c r="V752" s="43" t="str">
        <f>IFERROR(IF($G752="","",_xlfn.XLOOKUP($N752,resources[Resource],resources[estPerUnit],""))*Q752,"")</f>
        <v/>
      </c>
      <c r="W752" s="43" t="str">
        <f>IFERROR(IF($G752="","",_xlfn.XLOOKUP($N752,resources[Resource],resources[estPerUnit],""))*R752,"")</f>
        <v/>
      </c>
      <c r="X752" s="43" t="str">
        <f>IFERROR(IF($G752="","",_xlfn.XLOOKUP($N752,resources[Resource],resources[estPerUnit],""))*S752,"")</f>
        <v/>
      </c>
    </row>
    <row r="753" spans="20:24" x14ac:dyDescent="0.5">
      <c r="T753" s="43" t="str">
        <f>IFERROR(IF($G753="","",_xlfn.XLOOKUP($N753,resources[Resource],resources[estPerUnit],""))*$O753,"")</f>
        <v/>
      </c>
      <c r="U753" s="43" t="str">
        <f>IFERROR(IF($G753="","",_xlfn.XLOOKUP($N753,resources[Resource],resources[estPerUnit],""))*P753,"")</f>
        <v/>
      </c>
      <c r="V753" s="43" t="str">
        <f>IFERROR(IF($G753="","",_xlfn.XLOOKUP($N753,resources[Resource],resources[estPerUnit],""))*Q753,"")</f>
        <v/>
      </c>
      <c r="W753" s="43" t="str">
        <f>IFERROR(IF($G753="","",_xlfn.XLOOKUP($N753,resources[Resource],resources[estPerUnit],""))*R753,"")</f>
        <v/>
      </c>
      <c r="X753" s="43" t="str">
        <f>IFERROR(IF($G753="","",_xlfn.XLOOKUP($N753,resources[Resource],resources[estPerUnit],""))*S753,"")</f>
        <v/>
      </c>
    </row>
    <row r="754" spans="20:24" x14ac:dyDescent="0.5">
      <c r="T754" s="43" t="str">
        <f>IFERROR(IF($G754="","",_xlfn.XLOOKUP($N754,resources[Resource],resources[estPerUnit],""))*$O754,"")</f>
        <v/>
      </c>
      <c r="U754" s="43" t="str">
        <f>IFERROR(IF($G754="","",_xlfn.XLOOKUP($N754,resources[Resource],resources[estPerUnit],""))*P754,"")</f>
        <v/>
      </c>
      <c r="V754" s="43" t="str">
        <f>IFERROR(IF($G754="","",_xlfn.XLOOKUP($N754,resources[Resource],resources[estPerUnit],""))*Q754,"")</f>
        <v/>
      </c>
      <c r="W754" s="43" t="str">
        <f>IFERROR(IF($G754="","",_xlfn.XLOOKUP($N754,resources[Resource],resources[estPerUnit],""))*R754,"")</f>
        <v/>
      </c>
      <c r="X754" s="43" t="str">
        <f>IFERROR(IF($G754="","",_xlfn.XLOOKUP($N754,resources[Resource],resources[estPerUnit],""))*S754,"")</f>
        <v/>
      </c>
    </row>
    <row r="755" spans="20:24" x14ac:dyDescent="0.5">
      <c r="T755" s="43" t="str">
        <f>IFERROR(IF($G755="","",_xlfn.XLOOKUP($N755,resources[Resource],resources[estPerUnit],""))*$O755,"")</f>
        <v/>
      </c>
      <c r="U755" s="43" t="str">
        <f>IFERROR(IF($G755="","",_xlfn.XLOOKUP($N755,resources[Resource],resources[estPerUnit],""))*P755,"")</f>
        <v/>
      </c>
      <c r="V755" s="43" t="str">
        <f>IFERROR(IF($G755="","",_xlfn.XLOOKUP($N755,resources[Resource],resources[estPerUnit],""))*Q755,"")</f>
        <v/>
      </c>
      <c r="W755" s="43" t="str">
        <f>IFERROR(IF($G755="","",_xlfn.XLOOKUP($N755,resources[Resource],resources[estPerUnit],""))*R755,"")</f>
        <v/>
      </c>
      <c r="X755" s="43" t="str">
        <f>IFERROR(IF($G755="","",_xlfn.XLOOKUP($N755,resources[Resource],resources[estPerUnit],""))*S755,"")</f>
        <v/>
      </c>
    </row>
    <row r="756" spans="20:24" x14ac:dyDescent="0.5">
      <c r="T756" s="43" t="str">
        <f>IFERROR(IF($G756="","",_xlfn.XLOOKUP($N756,resources[Resource],resources[estPerUnit],""))*$O756,"")</f>
        <v/>
      </c>
      <c r="U756" s="43" t="str">
        <f>IFERROR(IF($G756="","",_xlfn.XLOOKUP($N756,resources[Resource],resources[estPerUnit],""))*P756,"")</f>
        <v/>
      </c>
      <c r="V756" s="43" t="str">
        <f>IFERROR(IF($G756="","",_xlfn.XLOOKUP($N756,resources[Resource],resources[estPerUnit],""))*Q756,"")</f>
        <v/>
      </c>
      <c r="W756" s="43" t="str">
        <f>IFERROR(IF($G756="","",_xlfn.XLOOKUP($N756,resources[Resource],resources[estPerUnit],""))*R756,"")</f>
        <v/>
      </c>
      <c r="X756" s="43" t="str">
        <f>IFERROR(IF($G756="","",_xlfn.XLOOKUP($N756,resources[Resource],resources[estPerUnit],""))*S756,"")</f>
        <v/>
      </c>
    </row>
    <row r="757" spans="20:24" x14ac:dyDescent="0.5">
      <c r="T757" s="43" t="str">
        <f>IFERROR(IF($G757="","",_xlfn.XLOOKUP($N757,resources[Resource],resources[estPerUnit],""))*$O757,"")</f>
        <v/>
      </c>
      <c r="U757" s="43" t="str">
        <f>IFERROR(IF($G757="","",_xlfn.XLOOKUP($N757,resources[Resource],resources[estPerUnit],""))*P757,"")</f>
        <v/>
      </c>
      <c r="V757" s="43" t="str">
        <f>IFERROR(IF($G757="","",_xlfn.XLOOKUP($N757,resources[Resource],resources[estPerUnit],""))*Q757,"")</f>
        <v/>
      </c>
      <c r="W757" s="43" t="str">
        <f>IFERROR(IF($G757="","",_xlfn.XLOOKUP($N757,resources[Resource],resources[estPerUnit],""))*R757,"")</f>
        <v/>
      </c>
      <c r="X757" s="43" t="str">
        <f>IFERROR(IF($G757="","",_xlfn.XLOOKUP($N757,resources[Resource],resources[estPerUnit],""))*S757,"")</f>
        <v/>
      </c>
    </row>
    <row r="758" spans="20:24" x14ac:dyDescent="0.5">
      <c r="T758" s="43" t="str">
        <f>IFERROR(IF($G758="","",_xlfn.XLOOKUP($N758,resources[Resource],resources[estPerUnit],""))*$O758,"")</f>
        <v/>
      </c>
      <c r="U758" s="43" t="str">
        <f>IFERROR(IF($G758="","",_xlfn.XLOOKUP($N758,resources[Resource],resources[estPerUnit],""))*P758,"")</f>
        <v/>
      </c>
      <c r="V758" s="43" t="str">
        <f>IFERROR(IF($G758="","",_xlfn.XLOOKUP($N758,resources[Resource],resources[estPerUnit],""))*Q758,"")</f>
        <v/>
      </c>
      <c r="W758" s="43" t="str">
        <f>IFERROR(IF($G758="","",_xlfn.XLOOKUP($N758,resources[Resource],resources[estPerUnit],""))*R758,"")</f>
        <v/>
      </c>
      <c r="X758" s="43" t="str">
        <f>IFERROR(IF($G758="","",_xlfn.XLOOKUP($N758,resources[Resource],resources[estPerUnit],""))*S758,"")</f>
        <v/>
      </c>
    </row>
    <row r="759" spans="20:24" x14ac:dyDescent="0.5">
      <c r="T759" s="43" t="str">
        <f>IFERROR(IF($G759="","",_xlfn.XLOOKUP($N759,resources[Resource],resources[estPerUnit],""))*$O759,"")</f>
        <v/>
      </c>
      <c r="U759" s="43" t="str">
        <f>IFERROR(IF($G759="","",_xlfn.XLOOKUP($N759,resources[Resource],resources[estPerUnit],""))*P759,"")</f>
        <v/>
      </c>
      <c r="V759" s="43" t="str">
        <f>IFERROR(IF($G759="","",_xlfn.XLOOKUP($N759,resources[Resource],resources[estPerUnit],""))*Q759,"")</f>
        <v/>
      </c>
      <c r="W759" s="43" t="str">
        <f>IFERROR(IF($G759="","",_xlfn.XLOOKUP($N759,resources[Resource],resources[estPerUnit],""))*R759,"")</f>
        <v/>
      </c>
      <c r="X759" s="43" t="str">
        <f>IFERROR(IF($G759="","",_xlfn.XLOOKUP($N759,resources[Resource],resources[estPerUnit],""))*S759,"")</f>
        <v/>
      </c>
    </row>
    <row r="760" spans="20:24" x14ac:dyDescent="0.5">
      <c r="T760" s="43" t="str">
        <f>IFERROR(IF($G760="","",_xlfn.XLOOKUP($N760,resources[Resource],resources[estPerUnit],""))*$O760,"")</f>
        <v/>
      </c>
      <c r="U760" s="43" t="str">
        <f>IFERROR(IF($G760="","",_xlfn.XLOOKUP($N760,resources[Resource],resources[estPerUnit],""))*P760,"")</f>
        <v/>
      </c>
      <c r="V760" s="43" t="str">
        <f>IFERROR(IF($G760="","",_xlfn.XLOOKUP($N760,resources[Resource],resources[estPerUnit],""))*Q760,"")</f>
        <v/>
      </c>
      <c r="W760" s="43" t="str">
        <f>IFERROR(IF($G760="","",_xlfn.XLOOKUP($N760,resources[Resource],resources[estPerUnit],""))*R760,"")</f>
        <v/>
      </c>
      <c r="X760" s="43" t="str">
        <f>IFERROR(IF($G760="","",_xlfn.XLOOKUP($N760,resources[Resource],resources[estPerUnit],""))*S760,"")</f>
        <v/>
      </c>
    </row>
    <row r="761" spans="20:24" x14ac:dyDescent="0.5">
      <c r="T761" s="43" t="str">
        <f>IFERROR(IF($G761="","",_xlfn.XLOOKUP($N761,resources[Resource],resources[estPerUnit],""))*$O761,"")</f>
        <v/>
      </c>
      <c r="U761" s="43" t="str">
        <f>IFERROR(IF($G761="","",_xlfn.XLOOKUP($N761,resources[Resource],resources[estPerUnit],""))*P761,"")</f>
        <v/>
      </c>
      <c r="V761" s="43" t="str">
        <f>IFERROR(IF($G761="","",_xlfn.XLOOKUP($N761,resources[Resource],resources[estPerUnit],""))*Q761,"")</f>
        <v/>
      </c>
      <c r="W761" s="43" t="str">
        <f>IFERROR(IF($G761="","",_xlfn.XLOOKUP($N761,resources[Resource],resources[estPerUnit],""))*R761,"")</f>
        <v/>
      </c>
      <c r="X761" s="43" t="str">
        <f>IFERROR(IF($G761="","",_xlfn.XLOOKUP($N761,resources[Resource],resources[estPerUnit],""))*S761,"")</f>
        <v/>
      </c>
    </row>
    <row r="762" spans="20:24" x14ac:dyDescent="0.5">
      <c r="T762" s="43" t="str">
        <f>IFERROR(IF($G762="","",_xlfn.XLOOKUP($N762,resources[Resource],resources[estPerUnit],""))*$O762,"")</f>
        <v/>
      </c>
      <c r="U762" s="43" t="str">
        <f>IFERROR(IF($G762="","",_xlfn.XLOOKUP($N762,resources[Resource],resources[estPerUnit],""))*P762,"")</f>
        <v/>
      </c>
      <c r="V762" s="43" t="str">
        <f>IFERROR(IF($G762="","",_xlfn.XLOOKUP($N762,resources[Resource],resources[estPerUnit],""))*Q762,"")</f>
        <v/>
      </c>
      <c r="W762" s="43" t="str">
        <f>IFERROR(IF($G762="","",_xlfn.XLOOKUP($N762,resources[Resource],resources[estPerUnit],""))*R762,"")</f>
        <v/>
      </c>
      <c r="X762" s="43" t="str">
        <f>IFERROR(IF($G762="","",_xlfn.XLOOKUP($N762,resources[Resource],resources[estPerUnit],""))*S762,"")</f>
        <v/>
      </c>
    </row>
    <row r="763" spans="20:24" x14ac:dyDescent="0.5">
      <c r="T763" s="43" t="str">
        <f>IFERROR(IF($G763="","",_xlfn.XLOOKUP($N763,resources[Resource],resources[estPerUnit],""))*$O763,"")</f>
        <v/>
      </c>
      <c r="U763" s="43" t="str">
        <f>IFERROR(IF($G763="","",_xlfn.XLOOKUP($N763,resources[Resource],resources[estPerUnit],""))*P763,"")</f>
        <v/>
      </c>
      <c r="V763" s="43" t="str">
        <f>IFERROR(IF($G763="","",_xlfn.XLOOKUP($N763,resources[Resource],resources[estPerUnit],""))*Q763,"")</f>
        <v/>
      </c>
      <c r="W763" s="43" t="str">
        <f>IFERROR(IF($G763="","",_xlfn.XLOOKUP($N763,resources[Resource],resources[estPerUnit],""))*R763,"")</f>
        <v/>
      </c>
      <c r="X763" s="43" t="str">
        <f>IFERROR(IF($G763="","",_xlfn.XLOOKUP($N763,resources[Resource],resources[estPerUnit],""))*S763,"")</f>
        <v/>
      </c>
    </row>
    <row r="764" spans="20:24" x14ac:dyDescent="0.5">
      <c r="T764" s="43" t="str">
        <f>IFERROR(IF($G764="","",_xlfn.XLOOKUP($N764,resources[Resource],resources[estPerUnit],""))*$O764,"")</f>
        <v/>
      </c>
      <c r="U764" s="43" t="str">
        <f>IFERROR(IF($G764="","",_xlfn.XLOOKUP($N764,resources[Resource],resources[estPerUnit],""))*P764,"")</f>
        <v/>
      </c>
      <c r="V764" s="43" t="str">
        <f>IFERROR(IF($G764="","",_xlfn.XLOOKUP($N764,resources[Resource],resources[estPerUnit],""))*Q764,"")</f>
        <v/>
      </c>
      <c r="W764" s="43" t="str">
        <f>IFERROR(IF($G764="","",_xlfn.XLOOKUP($N764,resources[Resource],resources[estPerUnit],""))*R764,"")</f>
        <v/>
      </c>
      <c r="X764" s="43" t="str">
        <f>IFERROR(IF($G764="","",_xlfn.XLOOKUP($N764,resources[Resource],resources[estPerUnit],""))*S764,"")</f>
        <v/>
      </c>
    </row>
    <row r="765" spans="20:24" x14ac:dyDescent="0.5">
      <c r="T765" s="43" t="str">
        <f>IFERROR(IF($G765="","",_xlfn.XLOOKUP($N765,resources[Resource],resources[estPerUnit],""))*$O765,"")</f>
        <v/>
      </c>
      <c r="U765" s="43" t="str">
        <f>IFERROR(IF($G765="","",_xlfn.XLOOKUP($N765,resources[Resource],resources[estPerUnit],""))*P765,"")</f>
        <v/>
      </c>
      <c r="V765" s="43" t="str">
        <f>IFERROR(IF($G765="","",_xlfn.XLOOKUP($N765,resources[Resource],resources[estPerUnit],""))*Q765,"")</f>
        <v/>
      </c>
      <c r="W765" s="43" t="str">
        <f>IFERROR(IF($G765="","",_xlfn.XLOOKUP($N765,resources[Resource],resources[estPerUnit],""))*R765,"")</f>
        <v/>
      </c>
      <c r="X765" s="43" t="str">
        <f>IFERROR(IF($G765="","",_xlfn.XLOOKUP($N765,resources[Resource],resources[estPerUnit],""))*S765,"")</f>
        <v/>
      </c>
    </row>
    <row r="766" spans="20:24" x14ac:dyDescent="0.5">
      <c r="T766" s="43" t="str">
        <f>IFERROR(IF($G766="","",_xlfn.XLOOKUP($N766,resources[Resource],resources[estPerUnit],""))*$O766,"")</f>
        <v/>
      </c>
      <c r="U766" s="43" t="str">
        <f>IFERROR(IF($G766="","",_xlfn.XLOOKUP($N766,resources[Resource],resources[estPerUnit],""))*P766,"")</f>
        <v/>
      </c>
      <c r="V766" s="43" t="str">
        <f>IFERROR(IF($G766="","",_xlfn.XLOOKUP($N766,resources[Resource],resources[estPerUnit],""))*Q766,"")</f>
        <v/>
      </c>
      <c r="W766" s="43" t="str">
        <f>IFERROR(IF($G766="","",_xlfn.XLOOKUP($N766,resources[Resource],resources[estPerUnit],""))*R766,"")</f>
        <v/>
      </c>
      <c r="X766" s="43" t="str">
        <f>IFERROR(IF($G766="","",_xlfn.XLOOKUP($N766,resources[Resource],resources[estPerUnit],""))*S766,"")</f>
        <v/>
      </c>
    </row>
    <row r="767" spans="20:24" x14ac:dyDescent="0.5">
      <c r="T767" s="43" t="str">
        <f>IFERROR(IF($G767="","",_xlfn.XLOOKUP($N767,resources[Resource],resources[estPerUnit],""))*$O767,"")</f>
        <v/>
      </c>
      <c r="U767" s="43" t="str">
        <f>IFERROR(IF($G767="","",_xlfn.XLOOKUP($N767,resources[Resource],resources[estPerUnit],""))*P767,"")</f>
        <v/>
      </c>
      <c r="V767" s="43" t="str">
        <f>IFERROR(IF($G767="","",_xlfn.XLOOKUP($N767,resources[Resource],resources[estPerUnit],""))*Q767,"")</f>
        <v/>
      </c>
      <c r="W767" s="43" t="str">
        <f>IFERROR(IF($G767="","",_xlfn.XLOOKUP($N767,resources[Resource],resources[estPerUnit],""))*R767,"")</f>
        <v/>
      </c>
      <c r="X767" s="43" t="str">
        <f>IFERROR(IF($G767="","",_xlfn.XLOOKUP($N767,resources[Resource],resources[estPerUnit],""))*S767,"")</f>
        <v/>
      </c>
    </row>
    <row r="768" spans="20:24" x14ac:dyDescent="0.5">
      <c r="T768" s="43" t="str">
        <f>IFERROR(IF($G768="","",_xlfn.XLOOKUP($N768,resources[Resource],resources[estPerUnit],""))*$O768,"")</f>
        <v/>
      </c>
      <c r="U768" s="43" t="str">
        <f>IFERROR(IF($G768="","",_xlfn.XLOOKUP($N768,resources[Resource],resources[estPerUnit],""))*P768,"")</f>
        <v/>
      </c>
      <c r="V768" s="43" t="str">
        <f>IFERROR(IF($G768="","",_xlfn.XLOOKUP($N768,resources[Resource],resources[estPerUnit],""))*Q768,"")</f>
        <v/>
      </c>
      <c r="W768" s="43" t="str">
        <f>IFERROR(IF($G768="","",_xlfn.XLOOKUP($N768,resources[Resource],resources[estPerUnit],""))*R768,"")</f>
        <v/>
      </c>
      <c r="X768" s="43" t="str">
        <f>IFERROR(IF($G768="","",_xlfn.XLOOKUP($N768,resources[Resource],resources[estPerUnit],""))*S768,"")</f>
        <v/>
      </c>
    </row>
    <row r="769" spans="20:24" x14ac:dyDescent="0.5">
      <c r="T769" s="43" t="str">
        <f>IFERROR(IF($G769="","",_xlfn.XLOOKUP($N769,resources[Resource],resources[estPerUnit],""))*$O769,"")</f>
        <v/>
      </c>
      <c r="U769" s="43" t="str">
        <f>IFERROR(IF($G769="","",_xlfn.XLOOKUP($N769,resources[Resource],resources[estPerUnit],""))*P769,"")</f>
        <v/>
      </c>
      <c r="V769" s="43" t="str">
        <f>IFERROR(IF($G769="","",_xlfn.XLOOKUP($N769,resources[Resource],resources[estPerUnit],""))*Q769,"")</f>
        <v/>
      </c>
      <c r="W769" s="43" t="str">
        <f>IFERROR(IF($G769="","",_xlfn.XLOOKUP($N769,resources[Resource],resources[estPerUnit],""))*R769,"")</f>
        <v/>
      </c>
      <c r="X769" s="43" t="str">
        <f>IFERROR(IF($G769="","",_xlfn.XLOOKUP($N769,resources[Resource],resources[estPerUnit],""))*S769,"")</f>
        <v/>
      </c>
    </row>
    <row r="770" spans="20:24" x14ac:dyDescent="0.5">
      <c r="T770" s="43" t="str">
        <f>IFERROR(IF($G770="","",_xlfn.XLOOKUP($N770,resources[Resource],resources[estPerUnit],""))*$O770,"")</f>
        <v/>
      </c>
      <c r="U770" s="43" t="str">
        <f>IFERROR(IF($G770="","",_xlfn.XLOOKUP($N770,resources[Resource],resources[estPerUnit],""))*P770,"")</f>
        <v/>
      </c>
      <c r="V770" s="43" t="str">
        <f>IFERROR(IF($G770="","",_xlfn.XLOOKUP($N770,resources[Resource],resources[estPerUnit],""))*Q770,"")</f>
        <v/>
      </c>
      <c r="W770" s="43" t="str">
        <f>IFERROR(IF($G770="","",_xlfn.XLOOKUP($N770,resources[Resource],resources[estPerUnit],""))*R770,"")</f>
        <v/>
      </c>
      <c r="X770" s="43" t="str">
        <f>IFERROR(IF($G770="","",_xlfn.XLOOKUP($N770,resources[Resource],resources[estPerUnit],""))*S770,"")</f>
        <v/>
      </c>
    </row>
    <row r="771" spans="20:24" x14ac:dyDescent="0.5">
      <c r="T771" s="43" t="str">
        <f>IFERROR(IF($G771="","",_xlfn.XLOOKUP($N771,resources[Resource],resources[estPerUnit],""))*$O771,"")</f>
        <v/>
      </c>
      <c r="U771" s="43" t="str">
        <f>IFERROR(IF($G771="","",_xlfn.XLOOKUP($N771,resources[Resource],resources[estPerUnit],""))*P771,"")</f>
        <v/>
      </c>
      <c r="V771" s="43" t="str">
        <f>IFERROR(IF($G771="","",_xlfn.XLOOKUP($N771,resources[Resource],resources[estPerUnit],""))*Q771,"")</f>
        <v/>
      </c>
      <c r="W771" s="43" t="str">
        <f>IFERROR(IF($G771="","",_xlfn.XLOOKUP($N771,resources[Resource],resources[estPerUnit],""))*R771,"")</f>
        <v/>
      </c>
      <c r="X771" s="43" t="str">
        <f>IFERROR(IF($G771="","",_xlfn.XLOOKUP($N771,resources[Resource],resources[estPerUnit],""))*S771,"")</f>
        <v/>
      </c>
    </row>
    <row r="772" spans="20:24" x14ac:dyDescent="0.5">
      <c r="T772" s="43" t="str">
        <f>IFERROR(IF($G772="","",_xlfn.XLOOKUP($N772,resources[Resource],resources[estPerUnit],""))*$O772,"")</f>
        <v/>
      </c>
      <c r="U772" s="43" t="str">
        <f>IFERROR(IF($G772="","",_xlfn.XLOOKUP($N772,resources[Resource],resources[estPerUnit],""))*P772,"")</f>
        <v/>
      </c>
      <c r="V772" s="43" t="str">
        <f>IFERROR(IF($G772="","",_xlfn.XLOOKUP($N772,resources[Resource],resources[estPerUnit],""))*Q772,"")</f>
        <v/>
      </c>
      <c r="W772" s="43" t="str">
        <f>IFERROR(IF($G772="","",_xlfn.XLOOKUP($N772,resources[Resource],resources[estPerUnit],""))*R772,"")</f>
        <v/>
      </c>
      <c r="X772" s="43" t="str">
        <f>IFERROR(IF($G772="","",_xlfn.XLOOKUP($N772,resources[Resource],resources[estPerUnit],""))*S772,"")</f>
        <v/>
      </c>
    </row>
    <row r="773" spans="20:24" x14ac:dyDescent="0.5">
      <c r="T773" s="43" t="str">
        <f>IFERROR(IF($G773="","",_xlfn.XLOOKUP($N773,resources[Resource],resources[estPerUnit],""))*$O773,"")</f>
        <v/>
      </c>
      <c r="U773" s="43" t="str">
        <f>IFERROR(IF($G773="","",_xlfn.XLOOKUP($N773,resources[Resource],resources[estPerUnit],""))*P773,"")</f>
        <v/>
      </c>
      <c r="V773" s="43" t="str">
        <f>IFERROR(IF($G773="","",_xlfn.XLOOKUP($N773,resources[Resource],resources[estPerUnit],""))*Q773,"")</f>
        <v/>
      </c>
      <c r="W773" s="43" t="str">
        <f>IFERROR(IF($G773="","",_xlfn.XLOOKUP($N773,resources[Resource],resources[estPerUnit],""))*R773,"")</f>
        <v/>
      </c>
      <c r="X773" s="43" t="str">
        <f>IFERROR(IF($G773="","",_xlfn.XLOOKUP($N773,resources[Resource],resources[estPerUnit],""))*S773,"")</f>
        <v/>
      </c>
    </row>
    <row r="774" spans="20:24" x14ac:dyDescent="0.5">
      <c r="T774" s="43" t="str">
        <f>IFERROR(IF($G774="","",_xlfn.XLOOKUP($N774,resources[Resource],resources[estPerUnit],""))*$O774,"")</f>
        <v/>
      </c>
      <c r="U774" s="43" t="str">
        <f>IFERROR(IF($G774="","",_xlfn.XLOOKUP($N774,resources[Resource],resources[estPerUnit],""))*P774,"")</f>
        <v/>
      </c>
      <c r="V774" s="43" t="str">
        <f>IFERROR(IF($G774="","",_xlfn.XLOOKUP($N774,resources[Resource],resources[estPerUnit],""))*Q774,"")</f>
        <v/>
      </c>
      <c r="W774" s="43" t="str">
        <f>IFERROR(IF($G774="","",_xlfn.XLOOKUP($N774,resources[Resource],resources[estPerUnit],""))*R774,"")</f>
        <v/>
      </c>
      <c r="X774" s="43" t="str">
        <f>IFERROR(IF($G774="","",_xlfn.XLOOKUP($N774,resources[Resource],resources[estPerUnit],""))*S774,"")</f>
        <v/>
      </c>
    </row>
    <row r="775" spans="20:24" x14ac:dyDescent="0.5">
      <c r="T775" s="43" t="str">
        <f>IFERROR(IF($G775="","",_xlfn.XLOOKUP($N775,resources[Resource],resources[estPerUnit],""))*$O775,"")</f>
        <v/>
      </c>
      <c r="U775" s="43" t="str">
        <f>IFERROR(IF($G775="","",_xlfn.XLOOKUP($N775,resources[Resource],resources[estPerUnit],""))*P775,"")</f>
        <v/>
      </c>
      <c r="V775" s="43" t="str">
        <f>IFERROR(IF($G775="","",_xlfn.XLOOKUP($N775,resources[Resource],resources[estPerUnit],""))*Q775,"")</f>
        <v/>
      </c>
      <c r="W775" s="43" t="str">
        <f>IFERROR(IF($G775="","",_xlfn.XLOOKUP($N775,resources[Resource],resources[estPerUnit],""))*R775,"")</f>
        <v/>
      </c>
      <c r="X775" s="43" t="str">
        <f>IFERROR(IF($G775="","",_xlfn.XLOOKUP($N775,resources[Resource],resources[estPerUnit],""))*S775,"")</f>
        <v/>
      </c>
    </row>
    <row r="776" spans="20:24" x14ac:dyDescent="0.5">
      <c r="T776" s="43" t="str">
        <f>IFERROR(IF($G776="","",_xlfn.XLOOKUP($N776,resources[Resource],resources[estPerUnit],""))*$O776,"")</f>
        <v/>
      </c>
      <c r="U776" s="43" t="str">
        <f>IFERROR(IF($G776="","",_xlfn.XLOOKUP($N776,resources[Resource],resources[estPerUnit],""))*P776,"")</f>
        <v/>
      </c>
      <c r="V776" s="43" t="str">
        <f>IFERROR(IF($G776="","",_xlfn.XLOOKUP($N776,resources[Resource],resources[estPerUnit],""))*Q776,"")</f>
        <v/>
      </c>
      <c r="W776" s="43" t="str">
        <f>IFERROR(IF($G776="","",_xlfn.XLOOKUP($N776,resources[Resource],resources[estPerUnit],""))*R776,"")</f>
        <v/>
      </c>
      <c r="X776" s="43" t="str">
        <f>IFERROR(IF($G776="","",_xlfn.XLOOKUP($N776,resources[Resource],resources[estPerUnit],""))*S776,"")</f>
        <v/>
      </c>
    </row>
    <row r="777" spans="20:24" x14ac:dyDescent="0.5">
      <c r="T777" s="43" t="str">
        <f>IFERROR(IF($G777="","",_xlfn.XLOOKUP($N777,resources[Resource],resources[estPerUnit],""))*$O777,"")</f>
        <v/>
      </c>
      <c r="U777" s="43" t="str">
        <f>IFERROR(IF($G777="","",_xlfn.XLOOKUP($N777,resources[Resource],resources[estPerUnit],""))*P777,"")</f>
        <v/>
      </c>
      <c r="V777" s="43" t="str">
        <f>IFERROR(IF($G777="","",_xlfn.XLOOKUP($N777,resources[Resource],resources[estPerUnit],""))*Q777,"")</f>
        <v/>
      </c>
      <c r="W777" s="43" t="str">
        <f>IFERROR(IF($G777="","",_xlfn.XLOOKUP($N777,resources[Resource],resources[estPerUnit],""))*R777,"")</f>
        <v/>
      </c>
      <c r="X777" s="43" t="str">
        <f>IFERROR(IF($G777="","",_xlfn.XLOOKUP($N777,resources[Resource],resources[estPerUnit],""))*S777,"")</f>
        <v/>
      </c>
    </row>
    <row r="778" spans="20:24" x14ac:dyDescent="0.5">
      <c r="T778" s="43" t="str">
        <f>IFERROR(IF($G778="","",_xlfn.XLOOKUP($N778,resources[Resource],resources[estPerUnit],""))*$O778,"")</f>
        <v/>
      </c>
      <c r="U778" s="43" t="str">
        <f>IFERROR(IF($G778="","",_xlfn.XLOOKUP($N778,resources[Resource],resources[estPerUnit],""))*P778,"")</f>
        <v/>
      </c>
      <c r="V778" s="43" t="str">
        <f>IFERROR(IF($G778="","",_xlfn.XLOOKUP($N778,resources[Resource],resources[estPerUnit],""))*Q778,"")</f>
        <v/>
      </c>
      <c r="W778" s="43" t="str">
        <f>IFERROR(IF($G778="","",_xlfn.XLOOKUP($N778,resources[Resource],resources[estPerUnit],""))*R778,"")</f>
        <v/>
      </c>
      <c r="X778" s="43" t="str">
        <f>IFERROR(IF($G778="","",_xlfn.XLOOKUP($N778,resources[Resource],resources[estPerUnit],""))*S778,"")</f>
        <v/>
      </c>
    </row>
    <row r="779" spans="20:24" x14ac:dyDescent="0.5">
      <c r="T779" s="43" t="str">
        <f>IFERROR(IF($G779="","",_xlfn.XLOOKUP($N779,resources[Resource],resources[estPerUnit],""))*$O779,"")</f>
        <v/>
      </c>
      <c r="U779" s="43" t="str">
        <f>IFERROR(IF($G779="","",_xlfn.XLOOKUP($N779,resources[Resource],resources[estPerUnit],""))*P779,"")</f>
        <v/>
      </c>
      <c r="V779" s="43" t="str">
        <f>IFERROR(IF($G779="","",_xlfn.XLOOKUP($N779,resources[Resource],resources[estPerUnit],""))*Q779,"")</f>
        <v/>
      </c>
      <c r="W779" s="43" t="str">
        <f>IFERROR(IF($G779="","",_xlfn.XLOOKUP($N779,resources[Resource],resources[estPerUnit],""))*R779,"")</f>
        <v/>
      </c>
      <c r="X779" s="43" t="str">
        <f>IFERROR(IF($G779="","",_xlfn.XLOOKUP($N779,resources[Resource],resources[estPerUnit],""))*S779,"")</f>
        <v/>
      </c>
    </row>
    <row r="780" spans="20:24" x14ac:dyDescent="0.5">
      <c r="T780" s="43" t="str">
        <f>IFERROR(IF($G780="","",_xlfn.XLOOKUP($N780,resources[Resource],resources[estPerUnit],""))*$O780,"")</f>
        <v/>
      </c>
      <c r="U780" s="43" t="str">
        <f>IFERROR(IF($G780="","",_xlfn.XLOOKUP($N780,resources[Resource],resources[estPerUnit],""))*P780,"")</f>
        <v/>
      </c>
      <c r="V780" s="43" t="str">
        <f>IFERROR(IF($G780="","",_xlfn.XLOOKUP($N780,resources[Resource],resources[estPerUnit],""))*Q780,"")</f>
        <v/>
      </c>
      <c r="W780" s="43" t="str">
        <f>IFERROR(IF($G780="","",_xlfn.XLOOKUP($N780,resources[Resource],resources[estPerUnit],""))*R780,"")</f>
        <v/>
      </c>
      <c r="X780" s="43" t="str">
        <f>IFERROR(IF($G780="","",_xlfn.XLOOKUP($N780,resources[Resource],resources[estPerUnit],""))*S780,"")</f>
        <v/>
      </c>
    </row>
    <row r="781" spans="20:24" x14ac:dyDescent="0.5">
      <c r="T781" s="43" t="str">
        <f>IFERROR(IF($G781="","",_xlfn.XLOOKUP($N781,resources[Resource],resources[estPerUnit],""))*$O781,"")</f>
        <v/>
      </c>
      <c r="U781" s="43" t="str">
        <f>IFERROR(IF($G781="","",_xlfn.XLOOKUP($N781,resources[Resource],resources[estPerUnit],""))*P781,"")</f>
        <v/>
      </c>
      <c r="V781" s="43" t="str">
        <f>IFERROR(IF($G781="","",_xlfn.XLOOKUP($N781,resources[Resource],resources[estPerUnit],""))*Q781,"")</f>
        <v/>
      </c>
      <c r="W781" s="43" t="str">
        <f>IFERROR(IF($G781="","",_xlfn.XLOOKUP($N781,resources[Resource],resources[estPerUnit],""))*R781,"")</f>
        <v/>
      </c>
      <c r="X781" s="43" t="str">
        <f>IFERROR(IF($G781="","",_xlfn.XLOOKUP($N781,resources[Resource],resources[estPerUnit],""))*S781,"")</f>
        <v/>
      </c>
    </row>
    <row r="782" spans="20:24" x14ac:dyDescent="0.5">
      <c r="T782" s="43" t="str">
        <f>IFERROR(IF($G782="","",_xlfn.XLOOKUP($N782,resources[Resource],resources[estPerUnit],""))*$O782,"")</f>
        <v/>
      </c>
      <c r="U782" s="43" t="str">
        <f>IFERROR(IF($G782="","",_xlfn.XLOOKUP($N782,resources[Resource],resources[estPerUnit],""))*P782,"")</f>
        <v/>
      </c>
      <c r="V782" s="43" t="str">
        <f>IFERROR(IF($G782="","",_xlfn.XLOOKUP($N782,resources[Resource],resources[estPerUnit],""))*Q782,"")</f>
        <v/>
      </c>
      <c r="W782" s="43" t="str">
        <f>IFERROR(IF($G782="","",_xlfn.XLOOKUP($N782,resources[Resource],resources[estPerUnit],""))*R782,"")</f>
        <v/>
      </c>
      <c r="X782" s="43" t="str">
        <f>IFERROR(IF($G782="","",_xlfn.XLOOKUP($N782,resources[Resource],resources[estPerUnit],""))*S782,"")</f>
        <v/>
      </c>
    </row>
    <row r="783" spans="20:24" x14ac:dyDescent="0.5">
      <c r="T783" s="43" t="str">
        <f>IFERROR(IF($G783="","",_xlfn.XLOOKUP($N783,resources[Resource],resources[estPerUnit],""))*$O783,"")</f>
        <v/>
      </c>
      <c r="U783" s="43" t="str">
        <f>IFERROR(IF($G783="","",_xlfn.XLOOKUP($N783,resources[Resource],resources[estPerUnit],""))*P783,"")</f>
        <v/>
      </c>
      <c r="V783" s="43" t="str">
        <f>IFERROR(IF($G783="","",_xlfn.XLOOKUP($N783,resources[Resource],resources[estPerUnit],""))*Q783,"")</f>
        <v/>
      </c>
      <c r="W783" s="43" t="str">
        <f>IFERROR(IF($G783="","",_xlfn.XLOOKUP($N783,resources[Resource],resources[estPerUnit],""))*R783,"")</f>
        <v/>
      </c>
      <c r="X783" s="43" t="str">
        <f>IFERROR(IF($G783="","",_xlfn.XLOOKUP($N783,resources[Resource],resources[estPerUnit],""))*S783,"")</f>
        <v/>
      </c>
    </row>
    <row r="784" spans="20:24" x14ac:dyDescent="0.5">
      <c r="T784" s="43" t="str">
        <f>IFERROR(IF($G784="","",_xlfn.XLOOKUP($N784,resources[Resource],resources[estPerUnit],""))*$O784,"")</f>
        <v/>
      </c>
      <c r="U784" s="43" t="str">
        <f>IFERROR(IF($G784="","",_xlfn.XLOOKUP($N784,resources[Resource],resources[estPerUnit],""))*P784,"")</f>
        <v/>
      </c>
      <c r="V784" s="43" t="str">
        <f>IFERROR(IF($G784="","",_xlfn.XLOOKUP($N784,resources[Resource],resources[estPerUnit],""))*Q784,"")</f>
        <v/>
      </c>
      <c r="W784" s="43" t="str">
        <f>IFERROR(IF($G784="","",_xlfn.XLOOKUP($N784,resources[Resource],resources[estPerUnit],""))*R784,"")</f>
        <v/>
      </c>
      <c r="X784" s="43" t="str">
        <f>IFERROR(IF($G784="","",_xlfn.XLOOKUP($N784,resources[Resource],resources[estPerUnit],""))*S784,"")</f>
        <v/>
      </c>
    </row>
    <row r="785" spans="20:24" x14ac:dyDescent="0.5">
      <c r="T785" s="43" t="str">
        <f>IFERROR(IF($G785="","",_xlfn.XLOOKUP($N785,resources[Resource],resources[estPerUnit],""))*$O785,"")</f>
        <v/>
      </c>
      <c r="U785" s="43" t="str">
        <f>IFERROR(IF($G785="","",_xlfn.XLOOKUP($N785,resources[Resource],resources[estPerUnit],""))*P785,"")</f>
        <v/>
      </c>
      <c r="V785" s="43" t="str">
        <f>IFERROR(IF($G785="","",_xlfn.XLOOKUP($N785,resources[Resource],resources[estPerUnit],""))*Q785,"")</f>
        <v/>
      </c>
      <c r="W785" s="43" t="str">
        <f>IFERROR(IF($G785="","",_xlfn.XLOOKUP($N785,resources[Resource],resources[estPerUnit],""))*R785,"")</f>
        <v/>
      </c>
      <c r="X785" s="43" t="str">
        <f>IFERROR(IF($G785="","",_xlfn.XLOOKUP($N785,resources[Resource],resources[estPerUnit],""))*S785,"")</f>
        <v/>
      </c>
    </row>
    <row r="786" spans="20:24" x14ac:dyDescent="0.5">
      <c r="T786" s="43" t="str">
        <f>IFERROR(IF($G786="","",_xlfn.XLOOKUP($N786,resources[Resource],resources[estPerUnit],""))*$O786,"")</f>
        <v/>
      </c>
      <c r="U786" s="43" t="str">
        <f>IFERROR(IF($G786="","",_xlfn.XLOOKUP($N786,resources[Resource],resources[estPerUnit],""))*P786,"")</f>
        <v/>
      </c>
      <c r="V786" s="43" t="str">
        <f>IFERROR(IF($G786="","",_xlfn.XLOOKUP($N786,resources[Resource],resources[estPerUnit],""))*Q786,"")</f>
        <v/>
      </c>
      <c r="W786" s="43" t="str">
        <f>IFERROR(IF($G786="","",_xlfn.XLOOKUP($N786,resources[Resource],resources[estPerUnit],""))*R786,"")</f>
        <v/>
      </c>
      <c r="X786" s="43" t="str">
        <f>IFERROR(IF($G786="","",_xlfn.XLOOKUP($N786,resources[Resource],resources[estPerUnit],""))*S786,"")</f>
        <v/>
      </c>
    </row>
    <row r="787" spans="20:24" x14ac:dyDescent="0.5">
      <c r="T787" s="43" t="str">
        <f>IFERROR(IF($G787="","",_xlfn.XLOOKUP($N787,resources[Resource],resources[estPerUnit],""))*$O787,"")</f>
        <v/>
      </c>
      <c r="U787" s="43" t="str">
        <f>IFERROR(IF($G787="","",_xlfn.XLOOKUP($N787,resources[Resource],resources[estPerUnit],""))*P787,"")</f>
        <v/>
      </c>
      <c r="V787" s="43" t="str">
        <f>IFERROR(IF($G787="","",_xlfn.XLOOKUP($N787,resources[Resource],resources[estPerUnit],""))*Q787,"")</f>
        <v/>
      </c>
      <c r="W787" s="43" t="str">
        <f>IFERROR(IF($G787="","",_xlfn.XLOOKUP($N787,resources[Resource],resources[estPerUnit],""))*R787,"")</f>
        <v/>
      </c>
      <c r="X787" s="43" t="str">
        <f>IFERROR(IF($G787="","",_xlfn.XLOOKUP($N787,resources[Resource],resources[estPerUnit],""))*S787,"")</f>
        <v/>
      </c>
    </row>
    <row r="788" spans="20:24" x14ac:dyDescent="0.5">
      <c r="T788" s="43" t="str">
        <f>IFERROR(IF($G788="","",_xlfn.XLOOKUP($N788,resources[Resource],resources[estPerUnit],""))*$O788,"")</f>
        <v/>
      </c>
      <c r="U788" s="43" t="str">
        <f>IFERROR(IF($G788="","",_xlfn.XLOOKUP($N788,resources[Resource],resources[estPerUnit],""))*P788,"")</f>
        <v/>
      </c>
      <c r="V788" s="43" t="str">
        <f>IFERROR(IF($G788="","",_xlfn.XLOOKUP($N788,resources[Resource],resources[estPerUnit],""))*Q788,"")</f>
        <v/>
      </c>
      <c r="W788" s="43" t="str">
        <f>IFERROR(IF($G788="","",_xlfn.XLOOKUP($N788,resources[Resource],resources[estPerUnit],""))*R788,"")</f>
        <v/>
      </c>
      <c r="X788" s="43" t="str">
        <f>IFERROR(IF($G788="","",_xlfn.XLOOKUP($N788,resources[Resource],resources[estPerUnit],""))*S788,"")</f>
        <v/>
      </c>
    </row>
    <row r="789" spans="20:24" x14ac:dyDescent="0.5">
      <c r="T789" s="43" t="str">
        <f>IFERROR(IF($G789="","",_xlfn.XLOOKUP($N789,resources[Resource],resources[estPerUnit],""))*$O789,"")</f>
        <v/>
      </c>
      <c r="U789" s="43" t="str">
        <f>IFERROR(IF($G789="","",_xlfn.XLOOKUP($N789,resources[Resource],resources[estPerUnit],""))*P789,"")</f>
        <v/>
      </c>
      <c r="V789" s="43" t="str">
        <f>IFERROR(IF($G789="","",_xlfn.XLOOKUP($N789,resources[Resource],resources[estPerUnit],""))*Q789,"")</f>
        <v/>
      </c>
      <c r="W789" s="43" t="str">
        <f>IFERROR(IF($G789="","",_xlfn.XLOOKUP($N789,resources[Resource],resources[estPerUnit],""))*R789,"")</f>
        <v/>
      </c>
      <c r="X789" s="43" t="str">
        <f>IFERROR(IF($G789="","",_xlfn.XLOOKUP($N789,resources[Resource],resources[estPerUnit],""))*S789,"")</f>
        <v/>
      </c>
    </row>
    <row r="790" spans="20:24" x14ac:dyDescent="0.5">
      <c r="T790" s="43" t="str">
        <f>IFERROR(IF($G790="","",_xlfn.XLOOKUP($N790,resources[Resource],resources[estPerUnit],""))*$O790,"")</f>
        <v/>
      </c>
      <c r="U790" s="43" t="str">
        <f>IFERROR(IF($G790="","",_xlfn.XLOOKUP($N790,resources[Resource],resources[estPerUnit],""))*P790,"")</f>
        <v/>
      </c>
      <c r="V790" s="43" t="str">
        <f>IFERROR(IF($G790="","",_xlfn.XLOOKUP($N790,resources[Resource],resources[estPerUnit],""))*Q790,"")</f>
        <v/>
      </c>
      <c r="W790" s="43" t="str">
        <f>IFERROR(IF($G790="","",_xlfn.XLOOKUP($N790,resources[Resource],resources[estPerUnit],""))*R790,"")</f>
        <v/>
      </c>
      <c r="X790" s="43" t="str">
        <f>IFERROR(IF($G790="","",_xlfn.XLOOKUP($N790,resources[Resource],resources[estPerUnit],""))*S790,"")</f>
        <v/>
      </c>
    </row>
    <row r="791" spans="20:24" x14ac:dyDescent="0.5">
      <c r="T791" s="43" t="str">
        <f>IFERROR(IF($G791="","",_xlfn.XLOOKUP($N791,resources[Resource],resources[estPerUnit],""))*$O791,"")</f>
        <v/>
      </c>
      <c r="U791" s="43" t="str">
        <f>IFERROR(IF($G791="","",_xlfn.XLOOKUP($N791,resources[Resource],resources[estPerUnit],""))*P791,"")</f>
        <v/>
      </c>
      <c r="V791" s="43" t="str">
        <f>IFERROR(IF($G791="","",_xlfn.XLOOKUP($N791,resources[Resource],resources[estPerUnit],""))*Q791,"")</f>
        <v/>
      </c>
      <c r="W791" s="43" t="str">
        <f>IFERROR(IF($G791="","",_xlfn.XLOOKUP($N791,resources[Resource],resources[estPerUnit],""))*R791,"")</f>
        <v/>
      </c>
      <c r="X791" s="43" t="str">
        <f>IFERROR(IF($G791="","",_xlfn.XLOOKUP($N791,resources[Resource],resources[estPerUnit],""))*S791,"")</f>
        <v/>
      </c>
    </row>
    <row r="792" spans="20:24" x14ac:dyDescent="0.5">
      <c r="T792" s="43" t="str">
        <f>IFERROR(IF($G792="","",_xlfn.XLOOKUP($N792,resources[Resource],resources[estPerUnit],""))*$O792,"")</f>
        <v/>
      </c>
      <c r="U792" s="43" t="str">
        <f>IFERROR(IF($G792="","",_xlfn.XLOOKUP($N792,resources[Resource],resources[estPerUnit],""))*P792,"")</f>
        <v/>
      </c>
      <c r="V792" s="43" t="str">
        <f>IFERROR(IF($G792="","",_xlfn.XLOOKUP($N792,resources[Resource],resources[estPerUnit],""))*Q792,"")</f>
        <v/>
      </c>
      <c r="W792" s="43" t="str">
        <f>IFERROR(IF($G792="","",_xlfn.XLOOKUP($N792,resources[Resource],resources[estPerUnit],""))*R792,"")</f>
        <v/>
      </c>
      <c r="X792" s="43" t="str">
        <f>IFERROR(IF($G792="","",_xlfn.XLOOKUP($N792,resources[Resource],resources[estPerUnit],""))*S792,"")</f>
        <v/>
      </c>
    </row>
    <row r="793" spans="20:24" x14ac:dyDescent="0.5">
      <c r="T793" s="43" t="str">
        <f>IFERROR(IF($G793="","",_xlfn.XLOOKUP($N793,resources[Resource],resources[estPerUnit],""))*$O793,"")</f>
        <v/>
      </c>
      <c r="U793" s="43" t="str">
        <f>IFERROR(IF($G793="","",_xlfn.XLOOKUP($N793,resources[Resource],resources[estPerUnit],""))*P793,"")</f>
        <v/>
      </c>
      <c r="V793" s="43" t="str">
        <f>IFERROR(IF($G793="","",_xlfn.XLOOKUP($N793,resources[Resource],resources[estPerUnit],""))*Q793,"")</f>
        <v/>
      </c>
      <c r="W793" s="43" t="str">
        <f>IFERROR(IF($G793="","",_xlfn.XLOOKUP($N793,resources[Resource],resources[estPerUnit],""))*R793,"")</f>
        <v/>
      </c>
      <c r="X793" s="43" t="str">
        <f>IFERROR(IF($G793="","",_xlfn.XLOOKUP($N793,resources[Resource],resources[estPerUnit],""))*S793,"")</f>
        <v/>
      </c>
    </row>
    <row r="794" spans="20:24" x14ac:dyDescent="0.5">
      <c r="T794" s="43" t="str">
        <f>IFERROR(IF($G794="","",_xlfn.XLOOKUP($N794,resources[Resource],resources[estPerUnit],""))*$O794,"")</f>
        <v/>
      </c>
      <c r="U794" s="43" t="str">
        <f>IFERROR(IF($G794="","",_xlfn.XLOOKUP($N794,resources[Resource],resources[estPerUnit],""))*P794,"")</f>
        <v/>
      </c>
      <c r="V794" s="43" t="str">
        <f>IFERROR(IF($G794="","",_xlfn.XLOOKUP($N794,resources[Resource],resources[estPerUnit],""))*Q794,"")</f>
        <v/>
      </c>
      <c r="W794" s="43" t="str">
        <f>IFERROR(IF($G794="","",_xlfn.XLOOKUP($N794,resources[Resource],resources[estPerUnit],""))*R794,"")</f>
        <v/>
      </c>
      <c r="X794" s="43" t="str">
        <f>IFERROR(IF($G794="","",_xlfn.XLOOKUP($N794,resources[Resource],resources[estPerUnit],""))*S794,"")</f>
        <v/>
      </c>
    </row>
    <row r="795" spans="20:24" x14ac:dyDescent="0.5">
      <c r="T795" s="43" t="str">
        <f>IFERROR(IF($G795="","",_xlfn.XLOOKUP($N795,resources[Resource],resources[estPerUnit],""))*$O795,"")</f>
        <v/>
      </c>
      <c r="U795" s="43" t="str">
        <f>IFERROR(IF($G795="","",_xlfn.XLOOKUP($N795,resources[Resource],resources[estPerUnit],""))*P795,"")</f>
        <v/>
      </c>
      <c r="V795" s="43" t="str">
        <f>IFERROR(IF($G795="","",_xlfn.XLOOKUP($N795,resources[Resource],resources[estPerUnit],""))*Q795,"")</f>
        <v/>
      </c>
      <c r="W795" s="43" t="str">
        <f>IFERROR(IF($G795="","",_xlfn.XLOOKUP($N795,resources[Resource],resources[estPerUnit],""))*R795,"")</f>
        <v/>
      </c>
      <c r="X795" s="43" t="str">
        <f>IFERROR(IF($G795="","",_xlfn.XLOOKUP($N795,resources[Resource],resources[estPerUnit],""))*S795,"")</f>
        <v/>
      </c>
    </row>
    <row r="796" spans="20:24" x14ac:dyDescent="0.5">
      <c r="T796" s="43" t="str">
        <f>IFERROR(IF($G796="","",_xlfn.XLOOKUP($N796,resources[Resource],resources[estPerUnit],""))*$O796,"")</f>
        <v/>
      </c>
      <c r="U796" s="43" t="str">
        <f>IFERROR(IF($G796="","",_xlfn.XLOOKUP($N796,resources[Resource],resources[estPerUnit],""))*P796,"")</f>
        <v/>
      </c>
      <c r="V796" s="43" t="str">
        <f>IFERROR(IF($G796="","",_xlfn.XLOOKUP($N796,resources[Resource],resources[estPerUnit],""))*Q796,"")</f>
        <v/>
      </c>
      <c r="W796" s="43" t="str">
        <f>IFERROR(IF($G796="","",_xlfn.XLOOKUP($N796,resources[Resource],resources[estPerUnit],""))*R796,"")</f>
        <v/>
      </c>
      <c r="X796" s="43" t="str">
        <f>IFERROR(IF($G796="","",_xlfn.XLOOKUP($N796,resources[Resource],resources[estPerUnit],""))*S796,"")</f>
        <v/>
      </c>
    </row>
    <row r="797" spans="20:24" x14ac:dyDescent="0.5">
      <c r="T797" s="43" t="str">
        <f>IFERROR(IF($G797="","",_xlfn.XLOOKUP($N797,resources[Resource],resources[estPerUnit],""))*$O797,"")</f>
        <v/>
      </c>
      <c r="U797" s="43" t="str">
        <f>IFERROR(IF($G797="","",_xlfn.XLOOKUP($N797,resources[Resource],resources[estPerUnit],""))*P797,"")</f>
        <v/>
      </c>
      <c r="V797" s="43" t="str">
        <f>IFERROR(IF($G797="","",_xlfn.XLOOKUP($N797,resources[Resource],resources[estPerUnit],""))*Q797,"")</f>
        <v/>
      </c>
      <c r="W797" s="43" t="str">
        <f>IFERROR(IF($G797="","",_xlfn.XLOOKUP($N797,resources[Resource],resources[estPerUnit],""))*R797,"")</f>
        <v/>
      </c>
      <c r="X797" s="43" t="str">
        <f>IFERROR(IF($G797="","",_xlfn.XLOOKUP($N797,resources[Resource],resources[estPerUnit],""))*S797,"")</f>
        <v/>
      </c>
    </row>
    <row r="798" spans="20:24" x14ac:dyDescent="0.5">
      <c r="T798" s="43" t="str">
        <f>IFERROR(IF($G798="","",_xlfn.XLOOKUP($N798,resources[Resource],resources[estPerUnit],""))*$O798,"")</f>
        <v/>
      </c>
      <c r="U798" s="43" t="str">
        <f>IFERROR(IF($G798="","",_xlfn.XLOOKUP($N798,resources[Resource],resources[estPerUnit],""))*P798,"")</f>
        <v/>
      </c>
      <c r="V798" s="43" t="str">
        <f>IFERROR(IF($G798="","",_xlfn.XLOOKUP($N798,resources[Resource],resources[estPerUnit],""))*Q798,"")</f>
        <v/>
      </c>
      <c r="W798" s="43" t="str">
        <f>IFERROR(IF($G798="","",_xlfn.XLOOKUP($N798,resources[Resource],resources[estPerUnit],""))*R798,"")</f>
        <v/>
      </c>
      <c r="X798" s="43" t="str">
        <f>IFERROR(IF($G798="","",_xlfn.XLOOKUP($N798,resources[Resource],resources[estPerUnit],""))*S798,"")</f>
        <v/>
      </c>
    </row>
    <row r="799" spans="20:24" x14ac:dyDescent="0.5">
      <c r="T799" s="43" t="str">
        <f>IFERROR(IF($G799="","",_xlfn.XLOOKUP($N799,resources[Resource],resources[estPerUnit],""))*$O799,"")</f>
        <v/>
      </c>
      <c r="U799" s="43" t="str">
        <f>IFERROR(IF($G799="","",_xlfn.XLOOKUP($N799,resources[Resource],resources[estPerUnit],""))*P799,"")</f>
        <v/>
      </c>
      <c r="V799" s="43" t="str">
        <f>IFERROR(IF($G799="","",_xlfn.XLOOKUP($N799,resources[Resource],resources[estPerUnit],""))*Q799,"")</f>
        <v/>
      </c>
      <c r="W799" s="43" t="str">
        <f>IFERROR(IF($G799="","",_xlfn.XLOOKUP($N799,resources[Resource],resources[estPerUnit],""))*R799,"")</f>
        <v/>
      </c>
      <c r="X799" s="43" t="str">
        <f>IFERROR(IF($G799="","",_xlfn.XLOOKUP($N799,resources[Resource],resources[estPerUnit],""))*S799,"")</f>
        <v/>
      </c>
    </row>
    <row r="800" spans="20:24" x14ac:dyDescent="0.5">
      <c r="T800" s="43" t="str">
        <f>IFERROR(IF($G800="","",_xlfn.XLOOKUP($N800,resources[Resource],resources[estPerUnit],""))*$O800,"")</f>
        <v/>
      </c>
      <c r="U800" s="43" t="str">
        <f>IFERROR(IF($G800="","",_xlfn.XLOOKUP($N800,resources[Resource],resources[estPerUnit],""))*P800,"")</f>
        <v/>
      </c>
      <c r="V800" s="43" t="str">
        <f>IFERROR(IF($G800="","",_xlfn.XLOOKUP($N800,resources[Resource],resources[estPerUnit],""))*Q800,"")</f>
        <v/>
      </c>
      <c r="W800" s="43" t="str">
        <f>IFERROR(IF($G800="","",_xlfn.XLOOKUP($N800,resources[Resource],resources[estPerUnit],""))*R800,"")</f>
        <v/>
      </c>
      <c r="X800" s="43" t="str">
        <f>IFERROR(IF($G800="","",_xlfn.XLOOKUP($N800,resources[Resource],resources[estPerUnit],""))*S800,"")</f>
        <v/>
      </c>
    </row>
    <row r="801" spans="20:24" x14ac:dyDescent="0.5">
      <c r="T801" s="43" t="str">
        <f>IFERROR(IF($G801="","",_xlfn.XLOOKUP($N801,resources[Resource],resources[estPerUnit],""))*$O801,"")</f>
        <v/>
      </c>
      <c r="U801" s="43" t="str">
        <f>IFERROR(IF($G801="","",_xlfn.XLOOKUP($N801,resources[Resource],resources[estPerUnit],""))*P801,"")</f>
        <v/>
      </c>
      <c r="V801" s="43" t="str">
        <f>IFERROR(IF($G801="","",_xlfn.XLOOKUP($N801,resources[Resource],resources[estPerUnit],""))*Q801,"")</f>
        <v/>
      </c>
      <c r="W801" s="43" t="str">
        <f>IFERROR(IF($G801="","",_xlfn.XLOOKUP($N801,resources[Resource],resources[estPerUnit],""))*R801,"")</f>
        <v/>
      </c>
      <c r="X801" s="43" t="str">
        <f>IFERROR(IF($G801="","",_xlfn.XLOOKUP($N801,resources[Resource],resources[estPerUnit],""))*S801,"")</f>
        <v/>
      </c>
    </row>
    <row r="802" spans="20:24" x14ac:dyDescent="0.5">
      <c r="T802" s="43" t="str">
        <f>IFERROR(IF($G802="","",_xlfn.XLOOKUP($N802,resources[Resource],resources[estPerUnit],""))*$O802,"")</f>
        <v/>
      </c>
      <c r="U802" s="43" t="str">
        <f>IFERROR(IF($G802="","",_xlfn.XLOOKUP($N802,resources[Resource],resources[estPerUnit],""))*P802,"")</f>
        <v/>
      </c>
      <c r="V802" s="43" t="str">
        <f>IFERROR(IF($G802="","",_xlfn.XLOOKUP($N802,resources[Resource],resources[estPerUnit],""))*Q802,"")</f>
        <v/>
      </c>
      <c r="W802" s="43" t="str">
        <f>IFERROR(IF($G802="","",_xlfn.XLOOKUP($N802,resources[Resource],resources[estPerUnit],""))*R802,"")</f>
        <v/>
      </c>
      <c r="X802" s="43" t="str">
        <f>IFERROR(IF($G802="","",_xlfn.XLOOKUP($N802,resources[Resource],resources[estPerUnit],""))*S802,"")</f>
        <v/>
      </c>
    </row>
    <row r="803" spans="20:24" x14ac:dyDescent="0.5">
      <c r="T803" s="43" t="str">
        <f>IFERROR(IF($G803="","",_xlfn.XLOOKUP($N803,resources[Resource],resources[estPerUnit],""))*$O803,"")</f>
        <v/>
      </c>
      <c r="U803" s="43" t="str">
        <f>IFERROR(IF($G803="","",_xlfn.XLOOKUP($N803,resources[Resource],resources[estPerUnit],""))*P803,"")</f>
        <v/>
      </c>
      <c r="V803" s="43" t="str">
        <f>IFERROR(IF($G803="","",_xlfn.XLOOKUP($N803,resources[Resource],resources[estPerUnit],""))*Q803,"")</f>
        <v/>
      </c>
      <c r="W803" s="43" t="str">
        <f>IFERROR(IF($G803="","",_xlfn.XLOOKUP($N803,resources[Resource],resources[estPerUnit],""))*R803,"")</f>
        <v/>
      </c>
      <c r="X803" s="43" t="str">
        <f>IFERROR(IF($G803="","",_xlfn.XLOOKUP($N803,resources[Resource],resources[estPerUnit],""))*S803,"")</f>
        <v/>
      </c>
    </row>
    <row r="804" spans="20:24" x14ac:dyDescent="0.5">
      <c r="T804" s="43" t="str">
        <f>IFERROR(IF($G804="","",_xlfn.XLOOKUP($N804,resources[Resource],resources[estPerUnit],""))*$O804,"")</f>
        <v/>
      </c>
      <c r="U804" s="43" t="str">
        <f>IFERROR(IF($G804="","",_xlfn.XLOOKUP($N804,resources[Resource],resources[estPerUnit],""))*P804,"")</f>
        <v/>
      </c>
      <c r="V804" s="43" t="str">
        <f>IFERROR(IF($G804="","",_xlfn.XLOOKUP($N804,resources[Resource],resources[estPerUnit],""))*Q804,"")</f>
        <v/>
      </c>
      <c r="W804" s="43" t="str">
        <f>IFERROR(IF($G804="","",_xlfn.XLOOKUP($N804,resources[Resource],resources[estPerUnit],""))*R804,"")</f>
        <v/>
      </c>
      <c r="X804" s="43" t="str">
        <f>IFERROR(IF($G804="","",_xlfn.XLOOKUP($N804,resources[Resource],resources[estPerUnit],""))*S804,"")</f>
        <v/>
      </c>
    </row>
    <row r="805" spans="20:24" x14ac:dyDescent="0.5">
      <c r="T805" s="43" t="str">
        <f>IFERROR(IF($G805="","",_xlfn.XLOOKUP($N805,resources[Resource],resources[estPerUnit],""))*$O805,"")</f>
        <v/>
      </c>
      <c r="U805" s="43" t="str">
        <f>IFERROR(IF($G805="","",_xlfn.XLOOKUP($N805,resources[Resource],resources[estPerUnit],""))*P805,"")</f>
        <v/>
      </c>
      <c r="V805" s="43" t="str">
        <f>IFERROR(IF($G805="","",_xlfn.XLOOKUP($N805,resources[Resource],resources[estPerUnit],""))*Q805,"")</f>
        <v/>
      </c>
      <c r="W805" s="43" t="str">
        <f>IFERROR(IF($G805="","",_xlfn.XLOOKUP($N805,resources[Resource],resources[estPerUnit],""))*R805,"")</f>
        <v/>
      </c>
      <c r="X805" s="43" t="str">
        <f>IFERROR(IF($G805="","",_xlfn.XLOOKUP($N805,resources[Resource],resources[estPerUnit],""))*S805,"")</f>
        <v/>
      </c>
    </row>
    <row r="806" spans="20:24" x14ac:dyDescent="0.5">
      <c r="T806" s="43" t="str">
        <f>IFERROR(IF($G806="","",_xlfn.XLOOKUP($N806,resources[Resource],resources[estPerUnit],""))*$O806,"")</f>
        <v/>
      </c>
      <c r="U806" s="43" t="str">
        <f>IFERROR(IF($G806="","",_xlfn.XLOOKUP($N806,resources[Resource],resources[estPerUnit],""))*P806,"")</f>
        <v/>
      </c>
      <c r="V806" s="43" t="str">
        <f>IFERROR(IF($G806="","",_xlfn.XLOOKUP($N806,resources[Resource],resources[estPerUnit],""))*Q806,"")</f>
        <v/>
      </c>
      <c r="W806" s="43" t="str">
        <f>IFERROR(IF($G806="","",_xlfn.XLOOKUP($N806,resources[Resource],resources[estPerUnit],""))*R806,"")</f>
        <v/>
      </c>
      <c r="X806" s="43" t="str">
        <f>IFERROR(IF($G806="","",_xlfn.XLOOKUP($N806,resources[Resource],resources[estPerUnit],""))*S806,"")</f>
        <v/>
      </c>
    </row>
    <row r="807" spans="20:24" x14ac:dyDescent="0.5">
      <c r="T807" s="43" t="str">
        <f>IFERROR(IF($G807="","",_xlfn.XLOOKUP($N807,resources[Resource],resources[estPerUnit],""))*$O807,"")</f>
        <v/>
      </c>
      <c r="U807" s="43" t="str">
        <f>IFERROR(IF($G807="","",_xlfn.XLOOKUP($N807,resources[Resource],resources[estPerUnit],""))*P807,"")</f>
        <v/>
      </c>
      <c r="V807" s="43" t="str">
        <f>IFERROR(IF($G807="","",_xlfn.XLOOKUP($N807,resources[Resource],resources[estPerUnit],""))*Q807,"")</f>
        <v/>
      </c>
      <c r="W807" s="43" t="str">
        <f>IFERROR(IF($G807="","",_xlfn.XLOOKUP($N807,resources[Resource],resources[estPerUnit],""))*R807,"")</f>
        <v/>
      </c>
      <c r="X807" s="43" t="str">
        <f>IFERROR(IF($G807="","",_xlfn.XLOOKUP($N807,resources[Resource],resources[estPerUnit],""))*S807,"")</f>
        <v/>
      </c>
    </row>
    <row r="808" spans="20:24" x14ac:dyDescent="0.5">
      <c r="T808" s="43" t="str">
        <f>IFERROR(IF($G808="","",_xlfn.XLOOKUP($N808,resources[Resource],resources[estPerUnit],""))*$O808,"")</f>
        <v/>
      </c>
      <c r="U808" s="43" t="str">
        <f>IFERROR(IF($G808="","",_xlfn.XLOOKUP($N808,resources[Resource],resources[estPerUnit],""))*P808,"")</f>
        <v/>
      </c>
      <c r="V808" s="43" t="str">
        <f>IFERROR(IF($G808="","",_xlfn.XLOOKUP($N808,resources[Resource],resources[estPerUnit],""))*Q808,"")</f>
        <v/>
      </c>
      <c r="W808" s="43" t="str">
        <f>IFERROR(IF($G808="","",_xlfn.XLOOKUP($N808,resources[Resource],resources[estPerUnit],""))*R808,"")</f>
        <v/>
      </c>
      <c r="X808" s="43" t="str">
        <f>IFERROR(IF($G808="","",_xlfn.XLOOKUP($N808,resources[Resource],resources[estPerUnit],""))*S808,"")</f>
        <v/>
      </c>
    </row>
    <row r="809" spans="20:24" x14ac:dyDescent="0.5">
      <c r="T809" s="43" t="str">
        <f>IFERROR(IF($G809="","",_xlfn.XLOOKUP($N809,resources[Resource],resources[estPerUnit],""))*$O809,"")</f>
        <v/>
      </c>
      <c r="U809" s="43" t="str">
        <f>IFERROR(IF($G809="","",_xlfn.XLOOKUP($N809,resources[Resource],resources[estPerUnit],""))*P809,"")</f>
        <v/>
      </c>
      <c r="V809" s="43" t="str">
        <f>IFERROR(IF($G809="","",_xlfn.XLOOKUP($N809,resources[Resource],resources[estPerUnit],""))*Q809,"")</f>
        <v/>
      </c>
      <c r="W809" s="43" t="str">
        <f>IFERROR(IF($G809="","",_xlfn.XLOOKUP($N809,resources[Resource],resources[estPerUnit],""))*R809,"")</f>
        <v/>
      </c>
      <c r="X809" s="43" t="str">
        <f>IFERROR(IF($G809="","",_xlfn.XLOOKUP($N809,resources[Resource],resources[estPerUnit],""))*S809,"")</f>
        <v/>
      </c>
    </row>
    <row r="810" spans="20:24" x14ac:dyDescent="0.5">
      <c r="T810" s="43" t="str">
        <f>IFERROR(IF($G810="","",_xlfn.XLOOKUP($N810,resources[Resource],resources[estPerUnit],""))*$O810,"")</f>
        <v/>
      </c>
      <c r="U810" s="43" t="str">
        <f>IFERROR(IF($G810="","",_xlfn.XLOOKUP($N810,resources[Resource],resources[estPerUnit],""))*P810,"")</f>
        <v/>
      </c>
      <c r="V810" s="43" t="str">
        <f>IFERROR(IF($G810="","",_xlfn.XLOOKUP($N810,resources[Resource],resources[estPerUnit],""))*Q810,"")</f>
        <v/>
      </c>
      <c r="W810" s="43" t="str">
        <f>IFERROR(IF($G810="","",_xlfn.XLOOKUP($N810,resources[Resource],resources[estPerUnit],""))*R810,"")</f>
        <v/>
      </c>
      <c r="X810" s="43" t="str">
        <f>IFERROR(IF($G810="","",_xlfn.XLOOKUP($N810,resources[Resource],resources[estPerUnit],""))*S810,"")</f>
        <v/>
      </c>
    </row>
    <row r="811" spans="20:24" x14ac:dyDescent="0.5">
      <c r="T811" s="43" t="str">
        <f>IFERROR(IF($G811="","",_xlfn.XLOOKUP($N811,resources[Resource],resources[estPerUnit],""))*$O811,"")</f>
        <v/>
      </c>
      <c r="U811" s="43" t="str">
        <f>IFERROR(IF($G811="","",_xlfn.XLOOKUP($N811,resources[Resource],resources[estPerUnit],""))*P811,"")</f>
        <v/>
      </c>
      <c r="V811" s="43" t="str">
        <f>IFERROR(IF($G811="","",_xlfn.XLOOKUP($N811,resources[Resource],resources[estPerUnit],""))*Q811,"")</f>
        <v/>
      </c>
      <c r="W811" s="43" t="str">
        <f>IFERROR(IF($G811="","",_xlfn.XLOOKUP($N811,resources[Resource],resources[estPerUnit],""))*R811,"")</f>
        <v/>
      </c>
      <c r="X811" s="43" t="str">
        <f>IFERROR(IF($G811="","",_xlfn.XLOOKUP($N811,resources[Resource],resources[estPerUnit],""))*S811,"")</f>
        <v/>
      </c>
    </row>
    <row r="812" spans="20:24" x14ac:dyDescent="0.5">
      <c r="T812" s="43" t="str">
        <f>IFERROR(IF($G812="","",_xlfn.XLOOKUP($N812,resources[Resource],resources[estPerUnit],""))*$O812,"")</f>
        <v/>
      </c>
      <c r="U812" s="43" t="str">
        <f>IFERROR(IF($G812="","",_xlfn.XLOOKUP($N812,resources[Resource],resources[estPerUnit],""))*P812,"")</f>
        <v/>
      </c>
      <c r="V812" s="43" t="str">
        <f>IFERROR(IF($G812="","",_xlfn.XLOOKUP($N812,resources[Resource],resources[estPerUnit],""))*Q812,"")</f>
        <v/>
      </c>
      <c r="W812" s="43" t="str">
        <f>IFERROR(IF($G812="","",_xlfn.XLOOKUP($N812,resources[Resource],resources[estPerUnit],""))*R812,"")</f>
        <v/>
      </c>
      <c r="X812" s="43" t="str">
        <f>IFERROR(IF($G812="","",_xlfn.XLOOKUP($N812,resources[Resource],resources[estPerUnit],""))*S812,"")</f>
        <v/>
      </c>
    </row>
    <row r="813" spans="20:24" x14ac:dyDescent="0.5">
      <c r="T813" s="43" t="str">
        <f>IFERROR(IF($G813="","",_xlfn.XLOOKUP($N813,resources[Resource],resources[estPerUnit],""))*$O813,"")</f>
        <v/>
      </c>
      <c r="U813" s="43" t="str">
        <f>IFERROR(IF($G813="","",_xlfn.XLOOKUP($N813,resources[Resource],resources[estPerUnit],""))*P813,"")</f>
        <v/>
      </c>
      <c r="V813" s="43" t="str">
        <f>IFERROR(IF($G813="","",_xlfn.XLOOKUP($N813,resources[Resource],resources[estPerUnit],""))*Q813,"")</f>
        <v/>
      </c>
      <c r="W813" s="43" t="str">
        <f>IFERROR(IF($G813="","",_xlfn.XLOOKUP($N813,resources[Resource],resources[estPerUnit],""))*R813,"")</f>
        <v/>
      </c>
      <c r="X813" s="43" t="str">
        <f>IFERROR(IF($G813="","",_xlfn.XLOOKUP($N813,resources[Resource],resources[estPerUnit],""))*S813,"")</f>
        <v/>
      </c>
    </row>
    <row r="814" spans="20:24" x14ac:dyDescent="0.5">
      <c r="T814" s="43" t="str">
        <f>IFERROR(IF($G814="","",_xlfn.XLOOKUP($N814,resources[Resource],resources[estPerUnit],""))*$O814,"")</f>
        <v/>
      </c>
      <c r="U814" s="43" t="str">
        <f>IFERROR(IF($G814="","",_xlfn.XLOOKUP($N814,resources[Resource],resources[estPerUnit],""))*P814,"")</f>
        <v/>
      </c>
      <c r="V814" s="43" t="str">
        <f>IFERROR(IF($G814="","",_xlfn.XLOOKUP($N814,resources[Resource],resources[estPerUnit],""))*Q814,"")</f>
        <v/>
      </c>
      <c r="W814" s="43" t="str">
        <f>IFERROR(IF($G814="","",_xlfn.XLOOKUP($N814,resources[Resource],resources[estPerUnit],""))*R814,"")</f>
        <v/>
      </c>
      <c r="X814" s="43" t="str">
        <f>IFERROR(IF($G814="","",_xlfn.XLOOKUP($N814,resources[Resource],resources[estPerUnit],""))*S814,"")</f>
        <v/>
      </c>
    </row>
    <row r="815" spans="20:24" x14ac:dyDescent="0.5">
      <c r="T815" s="43" t="str">
        <f>IFERROR(IF($G815="","",_xlfn.XLOOKUP($N815,resources[Resource],resources[estPerUnit],""))*$O815,"")</f>
        <v/>
      </c>
      <c r="U815" s="43" t="str">
        <f>IFERROR(IF($G815="","",_xlfn.XLOOKUP($N815,resources[Resource],resources[estPerUnit],""))*P815,"")</f>
        <v/>
      </c>
      <c r="V815" s="43" t="str">
        <f>IFERROR(IF($G815="","",_xlfn.XLOOKUP($N815,resources[Resource],resources[estPerUnit],""))*Q815,"")</f>
        <v/>
      </c>
      <c r="W815" s="43" t="str">
        <f>IFERROR(IF($G815="","",_xlfn.XLOOKUP($N815,resources[Resource],resources[estPerUnit],""))*R815,"")</f>
        <v/>
      </c>
      <c r="X815" s="43" t="str">
        <f>IFERROR(IF($G815="","",_xlfn.XLOOKUP($N815,resources[Resource],resources[estPerUnit],""))*S815,"")</f>
        <v/>
      </c>
    </row>
    <row r="816" spans="20:24" x14ac:dyDescent="0.5">
      <c r="T816" s="43" t="str">
        <f>IFERROR(IF($G816="","",_xlfn.XLOOKUP($N816,resources[Resource],resources[estPerUnit],""))*$O816,"")</f>
        <v/>
      </c>
      <c r="U816" s="43" t="str">
        <f>IFERROR(IF($G816="","",_xlfn.XLOOKUP($N816,resources[Resource],resources[estPerUnit],""))*P816,"")</f>
        <v/>
      </c>
      <c r="V816" s="43" t="str">
        <f>IFERROR(IF($G816="","",_xlfn.XLOOKUP($N816,resources[Resource],resources[estPerUnit],""))*Q816,"")</f>
        <v/>
      </c>
      <c r="W816" s="43" t="str">
        <f>IFERROR(IF($G816="","",_xlfn.XLOOKUP($N816,resources[Resource],resources[estPerUnit],""))*R816,"")</f>
        <v/>
      </c>
      <c r="X816" s="43" t="str">
        <f>IFERROR(IF($G816="","",_xlfn.XLOOKUP($N816,resources[Resource],resources[estPerUnit],""))*S816,"")</f>
        <v/>
      </c>
    </row>
    <row r="817" spans="20:24" x14ac:dyDescent="0.5">
      <c r="T817" s="43" t="str">
        <f>IFERROR(IF($G817="","",_xlfn.XLOOKUP($N817,resources[Resource],resources[estPerUnit],""))*$O817,"")</f>
        <v/>
      </c>
      <c r="U817" s="43" t="str">
        <f>IFERROR(IF($G817="","",_xlfn.XLOOKUP($N817,resources[Resource],resources[estPerUnit],""))*P817,"")</f>
        <v/>
      </c>
      <c r="V817" s="43" t="str">
        <f>IFERROR(IF($G817="","",_xlfn.XLOOKUP($N817,resources[Resource],resources[estPerUnit],""))*Q817,"")</f>
        <v/>
      </c>
      <c r="W817" s="43" t="str">
        <f>IFERROR(IF($G817="","",_xlfn.XLOOKUP($N817,resources[Resource],resources[estPerUnit],""))*R817,"")</f>
        <v/>
      </c>
      <c r="X817" s="43" t="str">
        <f>IFERROR(IF($G817="","",_xlfn.XLOOKUP($N817,resources[Resource],resources[estPerUnit],""))*S817,"")</f>
        <v/>
      </c>
    </row>
    <row r="818" spans="20:24" x14ac:dyDescent="0.5">
      <c r="T818" s="43" t="str">
        <f>IFERROR(IF($G818="","",_xlfn.XLOOKUP($N818,resources[Resource],resources[estPerUnit],""))*$O818,"")</f>
        <v/>
      </c>
      <c r="U818" s="43" t="str">
        <f>IFERROR(IF($G818="","",_xlfn.XLOOKUP($N818,resources[Resource],resources[estPerUnit],""))*P818,"")</f>
        <v/>
      </c>
      <c r="V818" s="43" t="str">
        <f>IFERROR(IF($G818="","",_xlfn.XLOOKUP($N818,resources[Resource],resources[estPerUnit],""))*Q818,"")</f>
        <v/>
      </c>
      <c r="W818" s="43" t="str">
        <f>IFERROR(IF($G818="","",_xlfn.XLOOKUP($N818,resources[Resource],resources[estPerUnit],""))*R818,"")</f>
        <v/>
      </c>
      <c r="X818" s="43" t="str">
        <f>IFERROR(IF($G818="","",_xlfn.XLOOKUP($N818,resources[Resource],resources[estPerUnit],""))*S818,"")</f>
        <v/>
      </c>
    </row>
    <row r="819" spans="20:24" x14ac:dyDescent="0.5">
      <c r="T819" s="43" t="str">
        <f>IFERROR(IF($G819="","",_xlfn.XLOOKUP($N819,resources[Resource],resources[estPerUnit],""))*$O819,"")</f>
        <v/>
      </c>
      <c r="U819" s="43" t="str">
        <f>IFERROR(IF($G819="","",_xlfn.XLOOKUP($N819,resources[Resource],resources[estPerUnit],""))*P819,"")</f>
        <v/>
      </c>
      <c r="V819" s="43" t="str">
        <f>IFERROR(IF($G819="","",_xlfn.XLOOKUP($N819,resources[Resource],resources[estPerUnit],""))*Q819,"")</f>
        <v/>
      </c>
      <c r="W819" s="43" t="str">
        <f>IFERROR(IF($G819="","",_xlfn.XLOOKUP($N819,resources[Resource],resources[estPerUnit],""))*R819,"")</f>
        <v/>
      </c>
      <c r="X819" s="43" t="str">
        <f>IFERROR(IF($G819="","",_xlfn.XLOOKUP($N819,resources[Resource],resources[estPerUnit],""))*S819,"")</f>
        <v/>
      </c>
    </row>
    <row r="820" spans="20:24" x14ac:dyDescent="0.5">
      <c r="T820" s="43" t="str">
        <f>IFERROR(IF($G820="","",_xlfn.XLOOKUP($N820,resources[Resource],resources[estPerUnit],""))*$O820,"")</f>
        <v/>
      </c>
      <c r="U820" s="43" t="str">
        <f>IFERROR(IF($G820="","",_xlfn.XLOOKUP($N820,resources[Resource],resources[estPerUnit],""))*P820,"")</f>
        <v/>
      </c>
      <c r="V820" s="43" t="str">
        <f>IFERROR(IF($G820="","",_xlfn.XLOOKUP($N820,resources[Resource],resources[estPerUnit],""))*Q820,"")</f>
        <v/>
      </c>
      <c r="W820" s="43" t="str">
        <f>IFERROR(IF($G820="","",_xlfn.XLOOKUP($N820,resources[Resource],resources[estPerUnit],""))*R820,"")</f>
        <v/>
      </c>
      <c r="X820" s="43" t="str">
        <f>IFERROR(IF($G820="","",_xlfn.XLOOKUP($N820,resources[Resource],resources[estPerUnit],""))*S820,"")</f>
        <v/>
      </c>
    </row>
    <row r="821" spans="20:24" x14ac:dyDescent="0.5">
      <c r="T821" s="43" t="str">
        <f>IFERROR(IF($G821="","",_xlfn.XLOOKUP($N821,resources[Resource],resources[estPerUnit],""))*$O821,"")</f>
        <v/>
      </c>
      <c r="U821" s="43" t="str">
        <f>IFERROR(IF($G821="","",_xlfn.XLOOKUP($N821,resources[Resource],resources[estPerUnit],""))*P821,"")</f>
        <v/>
      </c>
      <c r="V821" s="43" t="str">
        <f>IFERROR(IF($G821="","",_xlfn.XLOOKUP($N821,resources[Resource],resources[estPerUnit],""))*Q821,"")</f>
        <v/>
      </c>
      <c r="W821" s="43" t="str">
        <f>IFERROR(IF($G821="","",_xlfn.XLOOKUP($N821,resources[Resource],resources[estPerUnit],""))*R821,"")</f>
        <v/>
      </c>
      <c r="X821" s="43" t="str">
        <f>IFERROR(IF($G821="","",_xlfn.XLOOKUP($N821,resources[Resource],resources[estPerUnit],""))*S821,"")</f>
        <v/>
      </c>
    </row>
    <row r="822" spans="20:24" x14ac:dyDescent="0.5">
      <c r="T822" s="43" t="str">
        <f>IFERROR(IF($G822="","",_xlfn.XLOOKUP($N822,resources[Resource],resources[estPerUnit],""))*$O822,"")</f>
        <v/>
      </c>
      <c r="U822" s="43" t="str">
        <f>IFERROR(IF($G822="","",_xlfn.XLOOKUP($N822,resources[Resource],resources[estPerUnit],""))*P822,"")</f>
        <v/>
      </c>
      <c r="V822" s="43" t="str">
        <f>IFERROR(IF($G822="","",_xlfn.XLOOKUP($N822,resources[Resource],resources[estPerUnit],""))*Q822,"")</f>
        <v/>
      </c>
      <c r="W822" s="43" t="str">
        <f>IFERROR(IF($G822="","",_xlfn.XLOOKUP($N822,resources[Resource],resources[estPerUnit],""))*R822,"")</f>
        <v/>
      </c>
      <c r="X822" s="43" t="str">
        <f>IFERROR(IF($G822="","",_xlfn.XLOOKUP($N822,resources[Resource],resources[estPerUnit],""))*S822,"")</f>
        <v/>
      </c>
    </row>
    <row r="823" spans="20:24" x14ac:dyDescent="0.5">
      <c r="T823" s="43" t="str">
        <f>IFERROR(IF($G823="","",_xlfn.XLOOKUP($N823,resources[Resource],resources[estPerUnit],""))*$O823,"")</f>
        <v/>
      </c>
      <c r="U823" s="43" t="str">
        <f>IFERROR(IF($G823="","",_xlfn.XLOOKUP($N823,resources[Resource],resources[estPerUnit],""))*P823,"")</f>
        <v/>
      </c>
      <c r="V823" s="43" t="str">
        <f>IFERROR(IF($G823="","",_xlfn.XLOOKUP($N823,resources[Resource],resources[estPerUnit],""))*Q823,"")</f>
        <v/>
      </c>
      <c r="W823" s="43" t="str">
        <f>IFERROR(IF($G823="","",_xlfn.XLOOKUP($N823,resources[Resource],resources[estPerUnit],""))*R823,"")</f>
        <v/>
      </c>
      <c r="X823" s="43" t="str">
        <f>IFERROR(IF($G823="","",_xlfn.XLOOKUP($N823,resources[Resource],resources[estPerUnit],""))*S823,"")</f>
        <v/>
      </c>
    </row>
    <row r="824" spans="20:24" x14ac:dyDescent="0.5">
      <c r="T824" s="43" t="str">
        <f>IFERROR(IF($G824="","",_xlfn.XLOOKUP($N824,resources[Resource],resources[estPerUnit],""))*$O824,"")</f>
        <v/>
      </c>
      <c r="U824" s="43" t="str">
        <f>IFERROR(IF($G824="","",_xlfn.XLOOKUP($N824,resources[Resource],resources[estPerUnit],""))*P824,"")</f>
        <v/>
      </c>
      <c r="V824" s="43" t="str">
        <f>IFERROR(IF($G824="","",_xlfn.XLOOKUP($N824,resources[Resource],resources[estPerUnit],""))*Q824,"")</f>
        <v/>
      </c>
      <c r="W824" s="43" t="str">
        <f>IFERROR(IF($G824="","",_xlfn.XLOOKUP($N824,resources[Resource],resources[estPerUnit],""))*R824,"")</f>
        <v/>
      </c>
      <c r="X824" s="43" t="str">
        <f>IFERROR(IF($G824="","",_xlfn.XLOOKUP($N824,resources[Resource],resources[estPerUnit],""))*S824,"")</f>
        <v/>
      </c>
    </row>
    <row r="825" spans="20:24" x14ac:dyDescent="0.5">
      <c r="T825" s="43" t="str">
        <f>IFERROR(IF($G825="","",_xlfn.XLOOKUP($N825,resources[Resource],resources[estPerUnit],""))*$O825,"")</f>
        <v/>
      </c>
      <c r="U825" s="43" t="str">
        <f>IFERROR(IF($G825="","",_xlfn.XLOOKUP($N825,resources[Resource],resources[estPerUnit],""))*P825,"")</f>
        <v/>
      </c>
      <c r="V825" s="43" t="str">
        <f>IFERROR(IF($G825="","",_xlfn.XLOOKUP($N825,resources[Resource],resources[estPerUnit],""))*Q825,"")</f>
        <v/>
      </c>
      <c r="W825" s="43" t="str">
        <f>IFERROR(IF($G825="","",_xlfn.XLOOKUP($N825,resources[Resource],resources[estPerUnit],""))*R825,"")</f>
        <v/>
      </c>
      <c r="X825" s="43" t="str">
        <f>IFERROR(IF($G825="","",_xlfn.XLOOKUP($N825,resources[Resource],resources[estPerUnit],""))*S825,"")</f>
        <v/>
      </c>
    </row>
    <row r="826" spans="20:24" x14ac:dyDescent="0.5">
      <c r="T826" s="43" t="str">
        <f>IFERROR(IF($G826="","",_xlfn.XLOOKUP($N826,resources[Resource],resources[estPerUnit],""))*$O826,"")</f>
        <v/>
      </c>
      <c r="U826" s="43" t="str">
        <f>IFERROR(IF($G826="","",_xlfn.XLOOKUP($N826,resources[Resource],resources[estPerUnit],""))*P826,"")</f>
        <v/>
      </c>
      <c r="V826" s="43" t="str">
        <f>IFERROR(IF($G826="","",_xlfn.XLOOKUP($N826,resources[Resource],resources[estPerUnit],""))*Q826,"")</f>
        <v/>
      </c>
      <c r="W826" s="43" t="str">
        <f>IFERROR(IF($G826="","",_xlfn.XLOOKUP($N826,resources[Resource],resources[estPerUnit],""))*R826,"")</f>
        <v/>
      </c>
      <c r="X826" s="43" t="str">
        <f>IFERROR(IF($G826="","",_xlfn.XLOOKUP($N826,resources[Resource],resources[estPerUnit],""))*S826,"")</f>
        <v/>
      </c>
    </row>
    <row r="827" spans="20:24" x14ac:dyDescent="0.5">
      <c r="T827" s="43" t="str">
        <f>IFERROR(IF($G827="","",_xlfn.XLOOKUP($N827,resources[Resource],resources[estPerUnit],""))*$O827,"")</f>
        <v/>
      </c>
      <c r="U827" s="43" t="str">
        <f>IFERROR(IF($G827="","",_xlfn.XLOOKUP($N827,resources[Resource],resources[estPerUnit],""))*P827,"")</f>
        <v/>
      </c>
      <c r="V827" s="43" t="str">
        <f>IFERROR(IF($G827="","",_xlfn.XLOOKUP($N827,resources[Resource],resources[estPerUnit],""))*Q827,"")</f>
        <v/>
      </c>
      <c r="W827" s="43" t="str">
        <f>IFERROR(IF($G827="","",_xlfn.XLOOKUP($N827,resources[Resource],resources[estPerUnit],""))*R827,"")</f>
        <v/>
      </c>
      <c r="X827" s="43" t="str">
        <f>IFERROR(IF($G827="","",_xlfn.XLOOKUP($N827,resources[Resource],resources[estPerUnit],""))*S827,"")</f>
        <v/>
      </c>
    </row>
    <row r="828" spans="20:24" x14ac:dyDescent="0.5">
      <c r="T828" s="43" t="str">
        <f>IFERROR(IF($G828="","",_xlfn.XLOOKUP($N828,resources[Resource],resources[estPerUnit],""))*$O828,"")</f>
        <v/>
      </c>
      <c r="U828" s="43" t="str">
        <f>IFERROR(IF($G828="","",_xlfn.XLOOKUP($N828,resources[Resource],resources[estPerUnit],""))*P828,"")</f>
        <v/>
      </c>
      <c r="V828" s="43" t="str">
        <f>IFERROR(IF($G828="","",_xlfn.XLOOKUP($N828,resources[Resource],resources[estPerUnit],""))*Q828,"")</f>
        <v/>
      </c>
      <c r="W828" s="43" t="str">
        <f>IFERROR(IF($G828="","",_xlfn.XLOOKUP($N828,resources[Resource],resources[estPerUnit],""))*R828,"")</f>
        <v/>
      </c>
      <c r="X828" s="43" t="str">
        <f>IFERROR(IF($G828="","",_xlfn.XLOOKUP($N828,resources[Resource],resources[estPerUnit],""))*S828,"")</f>
        <v/>
      </c>
    </row>
    <row r="829" spans="20:24" x14ac:dyDescent="0.5">
      <c r="T829" s="43" t="str">
        <f>IFERROR(IF($G829="","",_xlfn.XLOOKUP($N829,resources[Resource],resources[estPerUnit],""))*$O829,"")</f>
        <v/>
      </c>
      <c r="U829" s="43" t="str">
        <f>IFERROR(IF($G829="","",_xlfn.XLOOKUP($N829,resources[Resource],resources[estPerUnit],""))*P829,"")</f>
        <v/>
      </c>
      <c r="V829" s="43" t="str">
        <f>IFERROR(IF($G829="","",_xlfn.XLOOKUP($N829,resources[Resource],resources[estPerUnit],""))*Q829,"")</f>
        <v/>
      </c>
      <c r="W829" s="43" t="str">
        <f>IFERROR(IF($G829="","",_xlfn.XLOOKUP($N829,resources[Resource],resources[estPerUnit],""))*R829,"")</f>
        <v/>
      </c>
      <c r="X829" s="43" t="str">
        <f>IFERROR(IF($G829="","",_xlfn.XLOOKUP($N829,resources[Resource],resources[estPerUnit],""))*S829,"")</f>
        <v/>
      </c>
    </row>
    <row r="830" spans="20:24" x14ac:dyDescent="0.5">
      <c r="T830" s="43" t="str">
        <f>IFERROR(IF($G830="","",_xlfn.XLOOKUP($N830,resources[Resource],resources[estPerUnit],""))*$O830,"")</f>
        <v/>
      </c>
      <c r="U830" s="43" t="str">
        <f>IFERROR(IF($G830="","",_xlfn.XLOOKUP($N830,resources[Resource],resources[estPerUnit],""))*P830,"")</f>
        <v/>
      </c>
      <c r="V830" s="43" t="str">
        <f>IFERROR(IF($G830="","",_xlfn.XLOOKUP($N830,resources[Resource],resources[estPerUnit],""))*Q830,"")</f>
        <v/>
      </c>
      <c r="W830" s="43" t="str">
        <f>IFERROR(IF($G830="","",_xlfn.XLOOKUP($N830,resources[Resource],resources[estPerUnit],""))*R830,"")</f>
        <v/>
      </c>
      <c r="X830" s="43" t="str">
        <f>IFERROR(IF($G830="","",_xlfn.XLOOKUP($N830,resources[Resource],resources[estPerUnit],""))*S830,"")</f>
        <v/>
      </c>
    </row>
    <row r="831" spans="20:24" x14ac:dyDescent="0.5">
      <c r="T831" s="43" t="str">
        <f>IFERROR(IF($G831="","",_xlfn.XLOOKUP($N831,resources[Resource],resources[estPerUnit],""))*$O831,"")</f>
        <v/>
      </c>
      <c r="U831" s="43" t="str">
        <f>IFERROR(IF($G831="","",_xlfn.XLOOKUP($N831,resources[Resource],resources[estPerUnit],""))*P831,"")</f>
        <v/>
      </c>
      <c r="V831" s="43" t="str">
        <f>IFERROR(IF($G831="","",_xlfn.XLOOKUP($N831,resources[Resource],resources[estPerUnit],""))*Q831,"")</f>
        <v/>
      </c>
      <c r="W831" s="43" t="str">
        <f>IFERROR(IF($G831="","",_xlfn.XLOOKUP($N831,resources[Resource],resources[estPerUnit],""))*R831,"")</f>
        <v/>
      </c>
      <c r="X831" s="43" t="str">
        <f>IFERROR(IF($G831="","",_xlfn.XLOOKUP($N831,resources[Resource],resources[estPerUnit],""))*S831,"")</f>
        <v/>
      </c>
    </row>
    <row r="832" spans="20:24" x14ac:dyDescent="0.5">
      <c r="T832" s="43" t="str">
        <f>IFERROR(IF($G832="","",_xlfn.XLOOKUP($N832,resources[Resource],resources[estPerUnit],""))*$O832,"")</f>
        <v/>
      </c>
      <c r="U832" s="43" t="str">
        <f>IFERROR(IF($G832="","",_xlfn.XLOOKUP($N832,resources[Resource],resources[estPerUnit],""))*P832,"")</f>
        <v/>
      </c>
      <c r="V832" s="43" t="str">
        <f>IFERROR(IF($G832="","",_xlfn.XLOOKUP($N832,resources[Resource],resources[estPerUnit],""))*Q832,"")</f>
        <v/>
      </c>
      <c r="W832" s="43" t="str">
        <f>IFERROR(IF($G832="","",_xlfn.XLOOKUP($N832,resources[Resource],resources[estPerUnit],""))*R832,"")</f>
        <v/>
      </c>
      <c r="X832" s="43" t="str">
        <f>IFERROR(IF($G832="","",_xlfn.XLOOKUP($N832,resources[Resource],resources[estPerUnit],""))*S832,"")</f>
        <v/>
      </c>
    </row>
    <row r="833" spans="20:24" x14ac:dyDescent="0.5">
      <c r="T833" s="43" t="str">
        <f>IFERROR(IF($G833="","",_xlfn.XLOOKUP($N833,resources[Resource],resources[estPerUnit],""))*$O833,"")</f>
        <v/>
      </c>
      <c r="U833" s="43" t="str">
        <f>IFERROR(IF($G833="","",_xlfn.XLOOKUP($N833,resources[Resource],resources[estPerUnit],""))*P833,"")</f>
        <v/>
      </c>
      <c r="V833" s="43" t="str">
        <f>IFERROR(IF($G833="","",_xlfn.XLOOKUP($N833,resources[Resource],resources[estPerUnit],""))*Q833,"")</f>
        <v/>
      </c>
      <c r="W833" s="43" t="str">
        <f>IFERROR(IF($G833="","",_xlfn.XLOOKUP($N833,resources[Resource],resources[estPerUnit],""))*R833,"")</f>
        <v/>
      </c>
      <c r="X833" s="43" t="str">
        <f>IFERROR(IF($G833="","",_xlfn.XLOOKUP($N833,resources[Resource],resources[estPerUnit],""))*S833,"")</f>
        <v/>
      </c>
    </row>
    <row r="834" spans="20:24" x14ac:dyDescent="0.5">
      <c r="T834" s="43" t="str">
        <f>IFERROR(IF($G834="","",_xlfn.XLOOKUP($N834,resources[Resource],resources[estPerUnit],""))*$O834,"")</f>
        <v/>
      </c>
      <c r="U834" s="43" t="str">
        <f>IFERROR(IF($G834="","",_xlfn.XLOOKUP($N834,resources[Resource],resources[estPerUnit],""))*P834,"")</f>
        <v/>
      </c>
      <c r="V834" s="43" t="str">
        <f>IFERROR(IF($G834="","",_xlfn.XLOOKUP($N834,resources[Resource],resources[estPerUnit],""))*Q834,"")</f>
        <v/>
      </c>
      <c r="W834" s="43" t="str">
        <f>IFERROR(IF($G834="","",_xlfn.XLOOKUP($N834,resources[Resource],resources[estPerUnit],""))*R834,"")</f>
        <v/>
      </c>
      <c r="X834" s="43" t="str">
        <f>IFERROR(IF($G834="","",_xlfn.XLOOKUP($N834,resources[Resource],resources[estPerUnit],""))*S834,"")</f>
        <v/>
      </c>
    </row>
    <row r="835" spans="20:24" x14ac:dyDescent="0.5">
      <c r="T835" s="43" t="str">
        <f>IFERROR(IF($G835="","",_xlfn.XLOOKUP($N835,resources[Resource],resources[estPerUnit],""))*$O835,"")</f>
        <v/>
      </c>
      <c r="U835" s="43" t="str">
        <f>IFERROR(IF($G835="","",_xlfn.XLOOKUP($N835,resources[Resource],resources[estPerUnit],""))*P835,"")</f>
        <v/>
      </c>
      <c r="V835" s="43" t="str">
        <f>IFERROR(IF($G835="","",_xlfn.XLOOKUP($N835,resources[Resource],resources[estPerUnit],""))*Q835,"")</f>
        <v/>
      </c>
      <c r="W835" s="43" t="str">
        <f>IFERROR(IF($G835="","",_xlfn.XLOOKUP($N835,resources[Resource],resources[estPerUnit],""))*R835,"")</f>
        <v/>
      </c>
      <c r="X835" s="43" t="str">
        <f>IFERROR(IF($G835="","",_xlfn.XLOOKUP($N835,resources[Resource],resources[estPerUnit],""))*S835,"")</f>
        <v/>
      </c>
    </row>
    <row r="836" spans="20:24" x14ac:dyDescent="0.5">
      <c r="T836" s="43" t="str">
        <f>IFERROR(IF($G836="","",_xlfn.XLOOKUP($N836,resources[Resource],resources[estPerUnit],""))*$O836,"")</f>
        <v/>
      </c>
      <c r="U836" s="43" t="str">
        <f>IFERROR(IF($G836="","",_xlfn.XLOOKUP($N836,resources[Resource],resources[estPerUnit],""))*P836,"")</f>
        <v/>
      </c>
      <c r="V836" s="43" t="str">
        <f>IFERROR(IF($G836="","",_xlfn.XLOOKUP($N836,resources[Resource],resources[estPerUnit],""))*Q836,"")</f>
        <v/>
      </c>
      <c r="W836" s="43" t="str">
        <f>IFERROR(IF($G836="","",_xlfn.XLOOKUP($N836,resources[Resource],resources[estPerUnit],""))*R836,"")</f>
        <v/>
      </c>
      <c r="X836" s="43" t="str">
        <f>IFERROR(IF($G836="","",_xlfn.XLOOKUP($N836,resources[Resource],resources[estPerUnit],""))*S836,"")</f>
        <v/>
      </c>
    </row>
    <row r="837" spans="20:24" x14ac:dyDescent="0.5">
      <c r="T837" s="43" t="str">
        <f>IFERROR(IF($G837="","",_xlfn.XLOOKUP($N837,resources[Resource],resources[estPerUnit],""))*$O837,"")</f>
        <v/>
      </c>
      <c r="U837" s="43" t="str">
        <f>IFERROR(IF($G837="","",_xlfn.XLOOKUP($N837,resources[Resource],resources[estPerUnit],""))*P837,"")</f>
        <v/>
      </c>
      <c r="V837" s="43" t="str">
        <f>IFERROR(IF($G837="","",_xlfn.XLOOKUP($N837,resources[Resource],resources[estPerUnit],""))*Q837,"")</f>
        <v/>
      </c>
      <c r="W837" s="43" t="str">
        <f>IFERROR(IF($G837="","",_xlfn.XLOOKUP($N837,resources[Resource],resources[estPerUnit],""))*R837,"")</f>
        <v/>
      </c>
      <c r="X837" s="43" t="str">
        <f>IFERROR(IF($G837="","",_xlfn.XLOOKUP($N837,resources[Resource],resources[estPerUnit],""))*S837,"")</f>
        <v/>
      </c>
    </row>
    <row r="838" spans="20:24" x14ac:dyDescent="0.5">
      <c r="T838" s="43" t="str">
        <f>IFERROR(IF($G838="","",_xlfn.XLOOKUP($N838,resources[Resource],resources[estPerUnit],""))*$O838,"")</f>
        <v/>
      </c>
      <c r="U838" s="43" t="str">
        <f>IFERROR(IF($G838="","",_xlfn.XLOOKUP($N838,resources[Resource],resources[estPerUnit],""))*P838,"")</f>
        <v/>
      </c>
      <c r="V838" s="43" t="str">
        <f>IFERROR(IF($G838="","",_xlfn.XLOOKUP($N838,resources[Resource],resources[estPerUnit],""))*Q838,"")</f>
        <v/>
      </c>
      <c r="W838" s="43" t="str">
        <f>IFERROR(IF($G838="","",_xlfn.XLOOKUP($N838,resources[Resource],resources[estPerUnit],""))*R838,"")</f>
        <v/>
      </c>
      <c r="X838" s="43" t="str">
        <f>IFERROR(IF($G838="","",_xlfn.XLOOKUP($N838,resources[Resource],resources[estPerUnit],""))*S838,"")</f>
        <v/>
      </c>
    </row>
    <row r="839" spans="20:24" x14ac:dyDescent="0.5">
      <c r="T839" s="43" t="str">
        <f>IFERROR(IF($G839="","",_xlfn.XLOOKUP($N839,resources[Resource],resources[estPerUnit],""))*$O839,"")</f>
        <v/>
      </c>
      <c r="U839" s="43" t="str">
        <f>IFERROR(IF($G839="","",_xlfn.XLOOKUP($N839,resources[Resource],resources[estPerUnit],""))*P839,"")</f>
        <v/>
      </c>
      <c r="V839" s="43" t="str">
        <f>IFERROR(IF($G839="","",_xlfn.XLOOKUP($N839,resources[Resource],resources[estPerUnit],""))*Q839,"")</f>
        <v/>
      </c>
      <c r="W839" s="43" t="str">
        <f>IFERROR(IF($G839="","",_xlfn.XLOOKUP($N839,resources[Resource],resources[estPerUnit],""))*R839,"")</f>
        <v/>
      </c>
      <c r="X839" s="43" t="str">
        <f>IFERROR(IF($G839="","",_xlfn.XLOOKUP($N839,resources[Resource],resources[estPerUnit],""))*S839,"")</f>
        <v/>
      </c>
    </row>
    <row r="840" spans="20:24" x14ac:dyDescent="0.5">
      <c r="T840" s="43" t="str">
        <f>IFERROR(IF($G840="","",_xlfn.XLOOKUP($N840,resources[Resource],resources[estPerUnit],""))*$O840,"")</f>
        <v/>
      </c>
      <c r="U840" s="43" t="str">
        <f>IFERROR(IF($G840="","",_xlfn.XLOOKUP($N840,resources[Resource],resources[estPerUnit],""))*P840,"")</f>
        <v/>
      </c>
      <c r="V840" s="43" t="str">
        <f>IFERROR(IF($G840="","",_xlfn.XLOOKUP($N840,resources[Resource],resources[estPerUnit],""))*Q840,"")</f>
        <v/>
      </c>
      <c r="W840" s="43" t="str">
        <f>IFERROR(IF($G840="","",_xlfn.XLOOKUP($N840,resources[Resource],resources[estPerUnit],""))*R840,"")</f>
        <v/>
      </c>
      <c r="X840" s="43" t="str">
        <f>IFERROR(IF($G840="","",_xlfn.XLOOKUP($N840,resources[Resource],resources[estPerUnit],""))*S840,"")</f>
        <v/>
      </c>
    </row>
    <row r="841" spans="20:24" x14ac:dyDescent="0.5">
      <c r="T841" s="43" t="str">
        <f>IFERROR(IF($G841="","",_xlfn.XLOOKUP($N841,resources[Resource],resources[estPerUnit],""))*$O841,"")</f>
        <v/>
      </c>
      <c r="U841" s="43" t="str">
        <f>IFERROR(IF($G841="","",_xlfn.XLOOKUP($N841,resources[Resource],resources[estPerUnit],""))*P841,"")</f>
        <v/>
      </c>
      <c r="V841" s="43" t="str">
        <f>IFERROR(IF($G841="","",_xlfn.XLOOKUP($N841,resources[Resource],resources[estPerUnit],""))*Q841,"")</f>
        <v/>
      </c>
      <c r="W841" s="43" t="str">
        <f>IFERROR(IF($G841="","",_xlfn.XLOOKUP($N841,resources[Resource],resources[estPerUnit],""))*R841,"")</f>
        <v/>
      </c>
      <c r="X841" s="43" t="str">
        <f>IFERROR(IF($G841="","",_xlfn.XLOOKUP($N841,resources[Resource],resources[estPerUnit],""))*S841,"")</f>
        <v/>
      </c>
    </row>
    <row r="842" spans="20:24" x14ac:dyDescent="0.5">
      <c r="T842" s="43" t="str">
        <f>IFERROR(IF($G842="","",_xlfn.XLOOKUP($N842,resources[Resource],resources[estPerUnit],""))*$O842,"")</f>
        <v/>
      </c>
      <c r="U842" s="43" t="str">
        <f>IFERROR(IF($G842="","",_xlfn.XLOOKUP($N842,resources[Resource],resources[estPerUnit],""))*P842,"")</f>
        <v/>
      </c>
      <c r="V842" s="43" t="str">
        <f>IFERROR(IF($G842="","",_xlfn.XLOOKUP($N842,resources[Resource],resources[estPerUnit],""))*Q842,"")</f>
        <v/>
      </c>
      <c r="W842" s="43" t="str">
        <f>IFERROR(IF($G842="","",_xlfn.XLOOKUP($N842,resources[Resource],resources[estPerUnit],""))*R842,"")</f>
        <v/>
      </c>
      <c r="X842" s="43" t="str">
        <f>IFERROR(IF($G842="","",_xlfn.XLOOKUP($N842,resources[Resource],resources[estPerUnit],""))*S842,"")</f>
        <v/>
      </c>
    </row>
    <row r="843" spans="20:24" x14ac:dyDescent="0.5">
      <c r="T843" s="43" t="str">
        <f>IFERROR(IF($G843="","",_xlfn.XLOOKUP($N843,resources[Resource],resources[estPerUnit],""))*$O843,"")</f>
        <v/>
      </c>
      <c r="U843" s="43" t="str">
        <f>IFERROR(IF($G843="","",_xlfn.XLOOKUP($N843,resources[Resource],resources[estPerUnit],""))*P843,"")</f>
        <v/>
      </c>
      <c r="V843" s="43" t="str">
        <f>IFERROR(IF($G843="","",_xlfn.XLOOKUP($N843,resources[Resource],resources[estPerUnit],""))*Q843,"")</f>
        <v/>
      </c>
      <c r="W843" s="43" t="str">
        <f>IFERROR(IF($G843="","",_xlfn.XLOOKUP($N843,resources[Resource],resources[estPerUnit],""))*R843,"")</f>
        <v/>
      </c>
      <c r="X843" s="43" t="str">
        <f>IFERROR(IF($G843="","",_xlfn.XLOOKUP($N843,resources[Resource],resources[estPerUnit],""))*S843,"")</f>
        <v/>
      </c>
    </row>
    <row r="844" spans="20:24" x14ac:dyDescent="0.5">
      <c r="T844" s="43" t="str">
        <f>IFERROR(IF($G844="","",_xlfn.XLOOKUP($N844,resources[Resource],resources[estPerUnit],""))*$O844,"")</f>
        <v/>
      </c>
      <c r="U844" s="43" t="str">
        <f>IFERROR(IF($G844="","",_xlfn.XLOOKUP($N844,resources[Resource],resources[estPerUnit],""))*P844,"")</f>
        <v/>
      </c>
      <c r="V844" s="43" t="str">
        <f>IFERROR(IF($G844="","",_xlfn.XLOOKUP($N844,resources[Resource],resources[estPerUnit],""))*Q844,"")</f>
        <v/>
      </c>
      <c r="W844" s="43" t="str">
        <f>IFERROR(IF($G844="","",_xlfn.XLOOKUP($N844,resources[Resource],resources[estPerUnit],""))*R844,"")</f>
        <v/>
      </c>
      <c r="X844" s="43" t="str">
        <f>IFERROR(IF($G844="","",_xlfn.XLOOKUP($N844,resources[Resource],resources[estPerUnit],""))*S844,"")</f>
        <v/>
      </c>
    </row>
    <row r="845" spans="20:24" x14ac:dyDescent="0.5">
      <c r="T845" s="43" t="str">
        <f>IFERROR(IF($G845="","",_xlfn.XLOOKUP($N845,resources[Resource],resources[estPerUnit],""))*$O845,"")</f>
        <v/>
      </c>
      <c r="U845" s="43" t="str">
        <f>IFERROR(IF($G845="","",_xlfn.XLOOKUP($N845,resources[Resource],resources[estPerUnit],""))*P845,"")</f>
        <v/>
      </c>
      <c r="V845" s="43" t="str">
        <f>IFERROR(IF($G845="","",_xlfn.XLOOKUP($N845,resources[Resource],resources[estPerUnit],""))*Q845,"")</f>
        <v/>
      </c>
      <c r="W845" s="43" t="str">
        <f>IFERROR(IF($G845="","",_xlfn.XLOOKUP($N845,resources[Resource],resources[estPerUnit],""))*R845,"")</f>
        <v/>
      </c>
      <c r="X845" s="43" t="str">
        <f>IFERROR(IF($G845="","",_xlfn.XLOOKUP($N845,resources[Resource],resources[estPerUnit],""))*S845,"")</f>
        <v/>
      </c>
    </row>
    <row r="846" spans="20:24" x14ac:dyDescent="0.5">
      <c r="T846" s="43" t="str">
        <f>IFERROR(IF($G846="","",_xlfn.XLOOKUP($N846,resources[Resource],resources[estPerUnit],""))*$O846,"")</f>
        <v/>
      </c>
      <c r="U846" s="43" t="str">
        <f>IFERROR(IF($G846="","",_xlfn.XLOOKUP($N846,resources[Resource],resources[estPerUnit],""))*P846,"")</f>
        <v/>
      </c>
      <c r="V846" s="43" t="str">
        <f>IFERROR(IF($G846="","",_xlfn.XLOOKUP($N846,resources[Resource],resources[estPerUnit],""))*Q846,"")</f>
        <v/>
      </c>
      <c r="W846" s="43" t="str">
        <f>IFERROR(IF($G846="","",_xlfn.XLOOKUP($N846,resources[Resource],resources[estPerUnit],""))*R846,"")</f>
        <v/>
      </c>
      <c r="X846" s="43" t="str">
        <f>IFERROR(IF($G846="","",_xlfn.XLOOKUP($N846,resources[Resource],resources[estPerUnit],""))*S846,"")</f>
        <v/>
      </c>
    </row>
    <row r="847" spans="20:24" x14ac:dyDescent="0.5">
      <c r="T847" s="43" t="str">
        <f>IFERROR(IF($G847="","",_xlfn.XLOOKUP($N847,resources[Resource],resources[estPerUnit],""))*$O847,"")</f>
        <v/>
      </c>
      <c r="U847" s="43" t="str">
        <f>IFERROR(IF($G847="","",_xlfn.XLOOKUP($N847,resources[Resource],resources[estPerUnit],""))*P847,"")</f>
        <v/>
      </c>
      <c r="V847" s="43" t="str">
        <f>IFERROR(IF($G847="","",_xlfn.XLOOKUP($N847,resources[Resource],resources[estPerUnit],""))*Q847,"")</f>
        <v/>
      </c>
      <c r="W847" s="43" t="str">
        <f>IFERROR(IF($G847="","",_xlfn.XLOOKUP($N847,resources[Resource],resources[estPerUnit],""))*R847,"")</f>
        <v/>
      </c>
      <c r="X847" s="43" t="str">
        <f>IFERROR(IF($G847="","",_xlfn.XLOOKUP($N847,resources[Resource],resources[estPerUnit],""))*S847,"")</f>
        <v/>
      </c>
    </row>
    <row r="848" spans="20:24" x14ac:dyDescent="0.5">
      <c r="T848" s="43" t="str">
        <f>IFERROR(IF($G848="","",_xlfn.XLOOKUP($N848,resources[Resource],resources[estPerUnit],""))*$O848,"")</f>
        <v/>
      </c>
      <c r="U848" s="43" t="str">
        <f>IFERROR(IF($G848="","",_xlfn.XLOOKUP($N848,resources[Resource],resources[estPerUnit],""))*P848,"")</f>
        <v/>
      </c>
      <c r="V848" s="43" t="str">
        <f>IFERROR(IF($G848="","",_xlfn.XLOOKUP($N848,resources[Resource],resources[estPerUnit],""))*Q848,"")</f>
        <v/>
      </c>
      <c r="W848" s="43" t="str">
        <f>IFERROR(IF($G848="","",_xlfn.XLOOKUP($N848,resources[Resource],resources[estPerUnit],""))*R848,"")</f>
        <v/>
      </c>
      <c r="X848" s="43" t="str">
        <f>IFERROR(IF($G848="","",_xlfn.XLOOKUP($N848,resources[Resource],resources[estPerUnit],""))*S848,"")</f>
        <v/>
      </c>
    </row>
    <row r="849" spans="20:24" x14ac:dyDescent="0.5">
      <c r="T849" s="43" t="str">
        <f>IFERROR(IF($G849="","",_xlfn.XLOOKUP($N849,resources[Resource],resources[estPerUnit],""))*$O849,"")</f>
        <v/>
      </c>
      <c r="U849" s="43" t="str">
        <f>IFERROR(IF($G849="","",_xlfn.XLOOKUP($N849,resources[Resource],resources[estPerUnit],""))*P849,"")</f>
        <v/>
      </c>
      <c r="V849" s="43" t="str">
        <f>IFERROR(IF($G849="","",_xlfn.XLOOKUP($N849,resources[Resource],resources[estPerUnit],""))*Q849,"")</f>
        <v/>
      </c>
      <c r="W849" s="43" t="str">
        <f>IFERROR(IF($G849="","",_xlfn.XLOOKUP($N849,resources[Resource],resources[estPerUnit],""))*R849,"")</f>
        <v/>
      </c>
      <c r="X849" s="43" t="str">
        <f>IFERROR(IF($G849="","",_xlfn.XLOOKUP($N849,resources[Resource],resources[estPerUnit],""))*S849,"")</f>
        <v/>
      </c>
    </row>
    <row r="850" spans="20:24" x14ac:dyDescent="0.5">
      <c r="T850" s="43" t="str">
        <f>IFERROR(IF($G850="","",_xlfn.XLOOKUP($N850,resources[Resource],resources[estPerUnit],""))*$O850,"")</f>
        <v/>
      </c>
      <c r="U850" s="43" t="str">
        <f>IFERROR(IF($G850="","",_xlfn.XLOOKUP($N850,resources[Resource],resources[estPerUnit],""))*P850,"")</f>
        <v/>
      </c>
      <c r="V850" s="43" t="str">
        <f>IFERROR(IF($G850="","",_xlfn.XLOOKUP($N850,resources[Resource],resources[estPerUnit],""))*Q850,"")</f>
        <v/>
      </c>
      <c r="W850" s="43" t="str">
        <f>IFERROR(IF($G850="","",_xlfn.XLOOKUP($N850,resources[Resource],resources[estPerUnit],""))*R850,"")</f>
        <v/>
      </c>
      <c r="X850" s="43" t="str">
        <f>IFERROR(IF($G850="","",_xlfn.XLOOKUP($N850,resources[Resource],resources[estPerUnit],""))*S850,"")</f>
        <v/>
      </c>
    </row>
    <row r="851" spans="20:24" x14ac:dyDescent="0.5">
      <c r="T851" s="43" t="str">
        <f>IFERROR(IF($G851="","",_xlfn.XLOOKUP($N851,resources[Resource],resources[estPerUnit],""))*$O851,"")</f>
        <v/>
      </c>
      <c r="U851" s="43" t="str">
        <f>IFERROR(IF($G851="","",_xlfn.XLOOKUP($N851,resources[Resource],resources[estPerUnit],""))*P851,"")</f>
        <v/>
      </c>
      <c r="V851" s="43" t="str">
        <f>IFERROR(IF($G851="","",_xlfn.XLOOKUP($N851,resources[Resource],resources[estPerUnit],""))*Q851,"")</f>
        <v/>
      </c>
      <c r="W851" s="43" t="str">
        <f>IFERROR(IF($G851="","",_xlfn.XLOOKUP($N851,resources[Resource],resources[estPerUnit],""))*R851,"")</f>
        <v/>
      </c>
      <c r="X851" s="43" t="str">
        <f>IFERROR(IF($G851="","",_xlfn.XLOOKUP($N851,resources[Resource],resources[estPerUnit],""))*S851,"")</f>
        <v/>
      </c>
    </row>
    <row r="852" spans="20:24" x14ac:dyDescent="0.5">
      <c r="T852" s="43" t="str">
        <f>IFERROR(IF($G852="","",_xlfn.XLOOKUP($N852,resources[Resource],resources[estPerUnit],""))*$O852,"")</f>
        <v/>
      </c>
      <c r="U852" s="43" t="str">
        <f>IFERROR(IF($G852="","",_xlfn.XLOOKUP($N852,resources[Resource],resources[estPerUnit],""))*P852,"")</f>
        <v/>
      </c>
      <c r="V852" s="43" t="str">
        <f>IFERROR(IF($G852="","",_xlfn.XLOOKUP($N852,resources[Resource],resources[estPerUnit],""))*Q852,"")</f>
        <v/>
      </c>
      <c r="W852" s="43" t="str">
        <f>IFERROR(IF($G852="","",_xlfn.XLOOKUP($N852,resources[Resource],resources[estPerUnit],""))*R852,"")</f>
        <v/>
      </c>
      <c r="X852" s="43" t="str">
        <f>IFERROR(IF($G852="","",_xlfn.XLOOKUP($N852,resources[Resource],resources[estPerUnit],""))*S852,"")</f>
        <v/>
      </c>
    </row>
    <row r="853" spans="20:24" x14ac:dyDescent="0.5">
      <c r="T853" s="43" t="str">
        <f>IFERROR(IF($G853="","",_xlfn.XLOOKUP($N853,resources[Resource],resources[estPerUnit],""))*$O853,"")</f>
        <v/>
      </c>
      <c r="U853" s="43" t="str">
        <f>IFERROR(IF($G853="","",_xlfn.XLOOKUP($N853,resources[Resource],resources[estPerUnit],""))*P853,"")</f>
        <v/>
      </c>
      <c r="V853" s="43" t="str">
        <f>IFERROR(IF($G853="","",_xlfn.XLOOKUP($N853,resources[Resource],resources[estPerUnit],""))*Q853,"")</f>
        <v/>
      </c>
      <c r="W853" s="43" t="str">
        <f>IFERROR(IF($G853="","",_xlfn.XLOOKUP($N853,resources[Resource],resources[estPerUnit],""))*R853,"")</f>
        <v/>
      </c>
      <c r="X853" s="43" t="str">
        <f>IFERROR(IF($G853="","",_xlfn.XLOOKUP($N853,resources[Resource],resources[estPerUnit],""))*S853,"")</f>
        <v/>
      </c>
    </row>
    <row r="854" spans="20:24" x14ac:dyDescent="0.5">
      <c r="T854" s="43" t="str">
        <f>IFERROR(IF($G854="","",_xlfn.XLOOKUP($N854,resources[Resource],resources[estPerUnit],""))*$O854,"")</f>
        <v/>
      </c>
      <c r="U854" s="43" t="str">
        <f>IFERROR(IF($G854="","",_xlfn.XLOOKUP($N854,resources[Resource],resources[estPerUnit],""))*P854,"")</f>
        <v/>
      </c>
      <c r="V854" s="43" t="str">
        <f>IFERROR(IF($G854="","",_xlfn.XLOOKUP($N854,resources[Resource],resources[estPerUnit],""))*Q854,"")</f>
        <v/>
      </c>
      <c r="W854" s="43" t="str">
        <f>IFERROR(IF($G854="","",_xlfn.XLOOKUP($N854,resources[Resource],resources[estPerUnit],""))*R854,"")</f>
        <v/>
      </c>
      <c r="X854" s="43" t="str">
        <f>IFERROR(IF($G854="","",_xlfn.XLOOKUP($N854,resources[Resource],resources[estPerUnit],""))*S854,"")</f>
        <v/>
      </c>
    </row>
    <row r="855" spans="20:24" x14ac:dyDescent="0.5">
      <c r="T855" s="43" t="str">
        <f>IFERROR(IF($G855="","",_xlfn.XLOOKUP($N855,resources[Resource],resources[estPerUnit],""))*$O855,"")</f>
        <v/>
      </c>
      <c r="U855" s="43" t="str">
        <f>IFERROR(IF($G855="","",_xlfn.XLOOKUP($N855,resources[Resource],resources[estPerUnit],""))*P855,"")</f>
        <v/>
      </c>
      <c r="V855" s="43" t="str">
        <f>IFERROR(IF($G855="","",_xlfn.XLOOKUP($N855,resources[Resource],resources[estPerUnit],""))*Q855,"")</f>
        <v/>
      </c>
      <c r="W855" s="43" t="str">
        <f>IFERROR(IF($G855="","",_xlfn.XLOOKUP($N855,resources[Resource],resources[estPerUnit],""))*R855,"")</f>
        <v/>
      </c>
      <c r="X855" s="43" t="str">
        <f>IFERROR(IF($G855="","",_xlfn.XLOOKUP($N855,resources[Resource],resources[estPerUnit],""))*S855,"")</f>
        <v/>
      </c>
    </row>
    <row r="856" spans="20:24" x14ac:dyDescent="0.5">
      <c r="T856" s="43" t="str">
        <f>IFERROR(IF($G856="","",_xlfn.XLOOKUP($N856,resources[Resource],resources[estPerUnit],""))*$O856,"")</f>
        <v/>
      </c>
      <c r="U856" s="43" t="str">
        <f>IFERROR(IF($G856="","",_xlfn.XLOOKUP($N856,resources[Resource],resources[estPerUnit],""))*P856,"")</f>
        <v/>
      </c>
      <c r="V856" s="43" t="str">
        <f>IFERROR(IF($G856="","",_xlfn.XLOOKUP($N856,resources[Resource],resources[estPerUnit],""))*Q856,"")</f>
        <v/>
      </c>
      <c r="W856" s="43" t="str">
        <f>IFERROR(IF($G856="","",_xlfn.XLOOKUP($N856,resources[Resource],resources[estPerUnit],""))*R856,"")</f>
        <v/>
      </c>
      <c r="X856" s="43" t="str">
        <f>IFERROR(IF($G856="","",_xlfn.XLOOKUP($N856,resources[Resource],resources[estPerUnit],""))*S856,"")</f>
        <v/>
      </c>
    </row>
    <row r="857" spans="20:24" x14ac:dyDescent="0.5">
      <c r="T857" s="43" t="str">
        <f>IFERROR(IF($G857="","",_xlfn.XLOOKUP($N857,resources[Resource],resources[estPerUnit],""))*$O857,"")</f>
        <v/>
      </c>
      <c r="U857" s="43" t="str">
        <f>IFERROR(IF($G857="","",_xlfn.XLOOKUP($N857,resources[Resource],resources[estPerUnit],""))*P857,"")</f>
        <v/>
      </c>
      <c r="V857" s="43" t="str">
        <f>IFERROR(IF($G857="","",_xlfn.XLOOKUP($N857,resources[Resource],resources[estPerUnit],""))*Q857,"")</f>
        <v/>
      </c>
      <c r="W857" s="43" t="str">
        <f>IFERROR(IF($G857="","",_xlfn.XLOOKUP($N857,resources[Resource],resources[estPerUnit],""))*R857,"")</f>
        <v/>
      </c>
      <c r="X857" s="43" t="str">
        <f>IFERROR(IF($G857="","",_xlfn.XLOOKUP($N857,resources[Resource],resources[estPerUnit],""))*S857,"")</f>
        <v/>
      </c>
    </row>
    <row r="858" spans="20:24" x14ac:dyDescent="0.5">
      <c r="T858" s="43" t="str">
        <f>IFERROR(IF($G858="","",_xlfn.XLOOKUP($N858,resources[Resource],resources[estPerUnit],""))*$O858,"")</f>
        <v/>
      </c>
      <c r="U858" s="43" t="str">
        <f>IFERROR(IF($G858="","",_xlfn.XLOOKUP($N858,resources[Resource],resources[estPerUnit],""))*P858,"")</f>
        <v/>
      </c>
      <c r="V858" s="43" t="str">
        <f>IFERROR(IF($G858="","",_xlfn.XLOOKUP($N858,resources[Resource],resources[estPerUnit],""))*Q858,"")</f>
        <v/>
      </c>
      <c r="W858" s="43" t="str">
        <f>IFERROR(IF($G858="","",_xlfn.XLOOKUP($N858,resources[Resource],resources[estPerUnit],""))*R858,"")</f>
        <v/>
      </c>
      <c r="X858" s="43" t="str">
        <f>IFERROR(IF($G858="","",_xlfn.XLOOKUP($N858,resources[Resource],resources[estPerUnit],""))*S858,"")</f>
        <v/>
      </c>
    </row>
    <row r="859" spans="20:24" x14ac:dyDescent="0.5">
      <c r="T859" s="43" t="str">
        <f>IFERROR(IF($G859="","",_xlfn.XLOOKUP($N859,resources[Resource],resources[estPerUnit],""))*$O859,"")</f>
        <v/>
      </c>
      <c r="U859" s="43" t="str">
        <f>IFERROR(IF($G859="","",_xlfn.XLOOKUP($N859,resources[Resource],resources[estPerUnit],""))*P859,"")</f>
        <v/>
      </c>
      <c r="V859" s="43" t="str">
        <f>IFERROR(IF($G859="","",_xlfn.XLOOKUP($N859,resources[Resource],resources[estPerUnit],""))*Q859,"")</f>
        <v/>
      </c>
      <c r="W859" s="43" t="str">
        <f>IFERROR(IF($G859="","",_xlfn.XLOOKUP($N859,resources[Resource],resources[estPerUnit],""))*R859,"")</f>
        <v/>
      </c>
      <c r="X859" s="43" t="str">
        <f>IFERROR(IF($G859="","",_xlfn.XLOOKUP($N859,resources[Resource],resources[estPerUnit],""))*S859,"")</f>
        <v/>
      </c>
    </row>
    <row r="860" spans="20:24" x14ac:dyDescent="0.5">
      <c r="T860" s="43" t="str">
        <f>IFERROR(IF($G860="","",_xlfn.XLOOKUP($N860,resources[Resource],resources[estPerUnit],""))*$O860,"")</f>
        <v/>
      </c>
      <c r="U860" s="43" t="str">
        <f>IFERROR(IF($G860="","",_xlfn.XLOOKUP($N860,resources[Resource],resources[estPerUnit],""))*P860,"")</f>
        <v/>
      </c>
      <c r="V860" s="43" t="str">
        <f>IFERROR(IF($G860="","",_xlfn.XLOOKUP($N860,resources[Resource],resources[estPerUnit],""))*Q860,"")</f>
        <v/>
      </c>
      <c r="W860" s="43" t="str">
        <f>IFERROR(IF($G860="","",_xlfn.XLOOKUP($N860,resources[Resource],resources[estPerUnit],""))*R860,"")</f>
        <v/>
      </c>
      <c r="X860" s="43" t="str">
        <f>IFERROR(IF($G860="","",_xlfn.XLOOKUP($N860,resources[Resource],resources[estPerUnit],""))*S860,"")</f>
        <v/>
      </c>
    </row>
    <row r="861" spans="20:24" x14ac:dyDescent="0.5">
      <c r="T861" s="43" t="str">
        <f>IFERROR(IF($G861="","",_xlfn.XLOOKUP($N861,resources[Resource],resources[estPerUnit],""))*$O861,"")</f>
        <v/>
      </c>
      <c r="U861" s="43" t="str">
        <f>IFERROR(IF($G861="","",_xlfn.XLOOKUP($N861,resources[Resource],resources[estPerUnit],""))*P861,"")</f>
        <v/>
      </c>
      <c r="V861" s="43" t="str">
        <f>IFERROR(IF($G861="","",_xlfn.XLOOKUP($N861,resources[Resource],resources[estPerUnit],""))*Q861,"")</f>
        <v/>
      </c>
      <c r="W861" s="43" t="str">
        <f>IFERROR(IF($G861="","",_xlfn.XLOOKUP($N861,resources[Resource],resources[estPerUnit],""))*R861,"")</f>
        <v/>
      </c>
      <c r="X861" s="43" t="str">
        <f>IFERROR(IF($G861="","",_xlfn.XLOOKUP($N861,resources[Resource],resources[estPerUnit],""))*S861,"")</f>
        <v/>
      </c>
    </row>
    <row r="862" spans="20:24" x14ac:dyDescent="0.5">
      <c r="T862" s="43" t="str">
        <f>IFERROR(IF($G862="","",_xlfn.XLOOKUP($N862,resources[Resource],resources[estPerUnit],""))*$O862,"")</f>
        <v/>
      </c>
      <c r="U862" s="43" t="str">
        <f>IFERROR(IF($G862="","",_xlfn.XLOOKUP($N862,resources[Resource],resources[estPerUnit],""))*P862,"")</f>
        <v/>
      </c>
      <c r="V862" s="43" t="str">
        <f>IFERROR(IF($G862="","",_xlfn.XLOOKUP($N862,resources[Resource],resources[estPerUnit],""))*Q862,"")</f>
        <v/>
      </c>
      <c r="W862" s="43" t="str">
        <f>IFERROR(IF($G862="","",_xlfn.XLOOKUP($N862,resources[Resource],resources[estPerUnit],""))*R862,"")</f>
        <v/>
      </c>
      <c r="X862" s="43" t="str">
        <f>IFERROR(IF($G862="","",_xlfn.XLOOKUP($N862,resources[Resource],resources[estPerUnit],""))*S862,"")</f>
        <v/>
      </c>
    </row>
    <row r="863" spans="20:24" x14ac:dyDescent="0.5">
      <c r="T863" s="43" t="str">
        <f>IFERROR(IF($G863="","",_xlfn.XLOOKUP($N863,resources[Resource],resources[estPerUnit],""))*$O863,"")</f>
        <v/>
      </c>
      <c r="U863" s="43" t="str">
        <f>IFERROR(IF($G863="","",_xlfn.XLOOKUP($N863,resources[Resource],resources[estPerUnit],""))*P863,"")</f>
        <v/>
      </c>
      <c r="V863" s="43" t="str">
        <f>IFERROR(IF($G863="","",_xlfn.XLOOKUP($N863,resources[Resource],resources[estPerUnit],""))*Q863,"")</f>
        <v/>
      </c>
      <c r="W863" s="43" t="str">
        <f>IFERROR(IF($G863="","",_xlfn.XLOOKUP($N863,resources[Resource],resources[estPerUnit],""))*R863,"")</f>
        <v/>
      </c>
      <c r="X863" s="43" t="str">
        <f>IFERROR(IF($G863="","",_xlfn.XLOOKUP($N863,resources[Resource],resources[estPerUnit],""))*S863,"")</f>
        <v/>
      </c>
    </row>
    <row r="864" spans="20:24" x14ac:dyDescent="0.5">
      <c r="T864" s="43" t="str">
        <f>IFERROR(IF($G864="","",_xlfn.XLOOKUP($N864,resources[Resource],resources[estPerUnit],""))*$O864,"")</f>
        <v/>
      </c>
      <c r="U864" s="43" t="str">
        <f>IFERROR(IF($G864="","",_xlfn.XLOOKUP($N864,resources[Resource],resources[estPerUnit],""))*P864,"")</f>
        <v/>
      </c>
      <c r="V864" s="43" t="str">
        <f>IFERROR(IF($G864="","",_xlfn.XLOOKUP($N864,resources[Resource],resources[estPerUnit],""))*Q864,"")</f>
        <v/>
      </c>
      <c r="W864" s="43" t="str">
        <f>IFERROR(IF($G864="","",_xlfn.XLOOKUP($N864,resources[Resource],resources[estPerUnit],""))*R864,"")</f>
        <v/>
      </c>
      <c r="X864" s="43" t="str">
        <f>IFERROR(IF($G864="","",_xlfn.XLOOKUP($N864,resources[Resource],resources[estPerUnit],""))*S864,"")</f>
        <v/>
      </c>
    </row>
    <row r="865" spans="20:24" x14ac:dyDescent="0.5">
      <c r="T865" s="43" t="str">
        <f>IFERROR(IF($G865="","",_xlfn.XLOOKUP($N865,resources[Resource],resources[estPerUnit],""))*$O865,"")</f>
        <v/>
      </c>
      <c r="U865" s="43" t="str">
        <f>IFERROR(IF($G865="","",_xlfn.XLOOKUP($N865,resources[Resource],resources[estPerUnit],""))*P865,"")</f>
        <v/>
      </c>
      <c r="V865" s="43" t="str">
        <f>IFERROR(IF($G865="","",_xlfn.XLOOKUP($N865,resources[Resource],resources[estPerUnit],""))*Q865,"")</f>
        <v/>
      </c>
      <c r="W865" s="43" t="str">
        <f>IFERROR(IF($G865="","",_xlfn.XLOOKUP($N865,resources[Resource],resources[estPerUnit],""))*R865,"")</f>
        <v/>
      </c>
      <c r="X865" s="43" t="str">
        <f>IFERROR(IF($G865="","",_xlfn.XLOOKUP($N865,resources[Resource],resources[estPerUnit],""))*S865,"")</f>
        <v/>
      </c>
    </row>
    <row r="866" spans="20:24" x14ac:dyDescent="0.5">
      <c r="T866" s="43" t="str">
        <f>IFERROR(IF($G866="","",_xlfn.XLOOKUP($N866,resources[Resource],resources[estPerUnit],""))*$O866,"")</f>
        <v/>
      </c>
      <c r="U866" s="43" t="str">
        <f>IFERROR(IF($G866="","",_xlfn.XLOOKUP($N866,resources[Resource],resources[estPerUnit],""))*P866,"")</f>
        <v/>
      </c>
      <c r="V866" s="43" t="str">
        <f>IFERROR(IF($G866="","",_xlfn.XLOOKUP($N866,resources[Resource],resources[estPerUnit],""))*Q866,"")</f>
        <v/>
      </c>
      <c r="W866" s="43" t="str">
        <f>IFERROR(IF($G866="","",_xlfn.XLOOKUP($N866,resources[Resource],resources[estPerUnit],""))*R866,"")</f>
        <v/>
      </c>
      <c r="X866" s="43" t="str">
        <f>IFERROR(IF($G866="","",_xlfn.XLOOKUP($N866,resources[Resource],resources[estPerUnit],""))*S866,"")</f>
        <v/>
      </c>
    </row>
    <row r="867" spans="20:24" x14ac:dyDescent="0.5">
      <c r="T867" s="43" t="str">
        <f>IFERROR(IF($G867="","",_xlfn.XLOOKUP($N867,resources[Resource],resources[estPerUnit],""))*$O867,"")</f>
        <v/>
      </c>
      <c r="U867" s="43" t="str">
        <f>IFERROR(IF($G867="","",_xlfn.XLOOKUP($N867,resources[Resource],resources[estPerUnit],""))*P867,"")</f>
        <v/>
      </c>
      <c r="V867" s="43" t="str">
        <f>IFERROR(IF($G867="","",_xlfn.XLOOKUP($N867,resources[Resource],resources[estPerUnit],""))*Q867,"")</f>
        <v/>
      </c>
      <c r="W867" s="43" t="str">
        <f>IFERROR(IF($G867="","",_xlfn.XLOOKUP($N867,resources[Resource],resources[estPerUnit],""))*R867,"")</f>
        <v/>
      </c>
      <c r="X867" s="43" t="str">
        <f>IFERROR(IF($G867="","",_xlfn.XLOOKUP($N867,resources[Resource],resources[estPerUnit],""))*S867,"")</f>
        <v/>
      </c>
    </row>
    <row r="868" spans="20:24" x14ac:dyDescent="0.5">
      <c r="T868" s="43" t="str">
        <f>IFERROR(IF($G868="","",_xlfn.XLOOKUP($N868,resources[Resource],resources[estPerUnit],""))*$O868,"")</f>
        <v/>
      </c>
      <c r="U868" s="43" t="str">
        <f>IFERROR(IF($G868="","",_xlfn.XLOOKUP($N868,resources[Resource],resources[estPerUnit],""))*P868,"")</f>
        <v/>
      </c>
      <c r="V868" s="43" t="str">
        <f>IFERROR(IF($G868="","",_xlfn.XLOOKUP($N868,resources[Resource],resources[estPerUnit],""))*Q868,"")</f>
        <v/>
      </c>
      <c r="W868" s="43" t="str">
        <f>IFERROR(IF($G868="","",_xlfn.XLOOKUP($N868,resources[Resource],resources[estPerUnit],""))*R868,"")</f>
        <v/>
      </c>
      <c r="X868" s="43" t="str">
        <f>IFERROR(IF($G868="","",_xlfn.XLOOKUP($N868,resources[Resource],resources[estPerUnit],""))*S868,"")</f>
        <v/>
      </c>
    </row>
    <row r="869" spans="20:24" x14ac:dyDescent="0.5">
      <c r="T869" s="43" t="str">
        <f>IFERROR(IF($G869="","",_xlfn.XLOOKUP($N869,resources[Resource],resources[estPerUnit],""))*$O869,"")</f>
        <v/>
      </c>
      <c r="U869" s="43" t="str">
        <f>IFERROR(IF($G869="","",_xlfn.XLOOKUP($N869,resources[Resource],resources[estPerUnit],""))*P869,"")</f>
        <v/>
      </c>
      <c r="V869" s="43" t="str">
        <f>IFERROR(IF($G869="","",_xlfn.XLOOKUP($N869,resources[Resource],resources[estPerUnit],""))*Q869,"")</f>
        <v/>
      </c>
      <c r="W869" s="43" t="str">
        <f>IFERROR(IF($G869="","",_xlfn.XLOOKUP($N869,resources[Resource],resources[estPerUnit],""))*R869,"")</f>
        <v/>
      </c>
      <c r="X869" s="43" t="str">
        <f>IFERROR(IF($G869="","",_xlfn.XLOOKUP($N869,resources[Resource],resources[estPerUnit],""))*S869,"")</f>
        <v/>
      </c>
    </row>
    <row r="870" spans="20:24" x14ac:dyDescent="0.5">
      <c r="T870" s="43" t="str">
        <f>IFERROR(IF($G870="","",_xlfn.XLOOKUP($N870,resources[Resource],resources[estPerUnit],""))*$O870,"")</f>
        <v/>
      </c>
      <c r="U870" s="43" t="str">
        <f>IFERROR(IF($G870="","",_xlfn.XLOOKUP($N870,resources[Resource],resources[estPerUnit],""))*P870,"")</f>
        <v/>
      </c>
      <c r="V870" s="43" t="str">
        <f>IFERROR(IF($G870="","",_xlfn.XLOOKUP($N870,resources[Resource],resources[estPerUnit],""))*Q870,"")</f>
        <v/>
      </c>
      <c r="W870" s="43" t="str">
        <f>IFERROR(IF($G870="","",_xlfn.XLOOKUP($N870,resources[Resource],resources[estPerUnit],""))*R870,"")</f>
        <v/>
      </c>
      <c r="X870" s="43" t="str">
        <f>IFERROR(IF($G870="","",_xlfn.XLOOKUP($N870,resources[Resource],resources[estPerUnit],""))*S870,"")</f>
        <v/>
      </c>
    </row>
    <row r="871" spans="20:24" x14ac:dyDescent="0.5">
      <c r="T871" s="43" t="str">
        <f>IFERROR(IF($G871="","",_xlfn.XLOOKUP($N871,resources[Resource],resources[estPerUnit],""))*$O871,"")</f>
        <v/>
      </c>
      <c r="U871" s="43" t="str">
        <f>IFERROR(IF($G871="","",_xlfn.XLOOKUP($N871,resources[Resource],resources[estPerUnit],""))*P871,"")</f>
        <v/>
      </c>
      <c r="V871" s="43" t="str">
        <f>IFERROR(IF($G871="","",_xlfn.XLOOKUP($N871,resources[Resource],resources[estPerUnit],""))*Q871,"")</f>
        <v/>
      </c>
      <c r="W871" s="43" t="str">
        <f>IFERROR(IF($G871="","",_xlfn.XLOOKUP($N871,resources[Resource],resources[estPerUnit],""))*R871,"")</f>
        <v/>
      </c>
      <c r="X871" s="43" t="str">
        <f>IFERROR(IF($G871="","",_xlfn.XLOOKUP($N871,resources[Resource],resources[estPerUnit],""))*S871,"")</f>
        <v/>
      </c>
    </row>
    <row r="872" spans="20:24" x14ac:dyDescent="0.5">
      <c r="T872" s="43" t="str">
        <f>IFERROR(IF($G872="","",_xlfn.XLOOKUP($N872,resources[Resource],resources[estPerUnit],""))*$O872,"")</f>
        <v/>
      </c>
      <c r="U872" s="43" t="str">
        <f>IFERROR(IF($G872="","",_xlfn.XLOOKUP($N872,resources[Resource],resources[estPerUnit],""))*P872,"")</f>
        <v/>
      </c>
      <c r="V872" s="43" t="str">
        <f>IFERROR(IF($G872="","",_xlfn.XLOOKUP($N872,resources[Resource],resources[estPerUnit],""))*Q872,"")</f>
        <v/>
      </c>
      <c r="W872" s="43" t="str">
        <f>IFERROR(IF($G872="","",_xlfn.XLOOKUP($N872,resources[Resource],resources[estPerUnit],""))*R872,"")</f>
        <v/>
      </c>
      <c r="X872" s="43" t="str">
        <f>IFERROR(IF($G872="","",_xlfn.XLOOKUP($N872,resources[Resource],resources[estPerUnit],""))*S872,"")</f>
        <v/>
      </c>
    </row>
    <row r="873" spans="20:24" x14ac:dyDescent="0.5">
      <c r="T873" s="43" t="str">
        <f>IFERROR(IF($G873="","",_xlfn.XLOOKUP($N873,resources[Resource],resources[estPerUnit],""))*$O873,"")</f>
        <v/>
      </c>
      <c r="U873" s="43" t="str">
        <f>IFERROR(IF($G873="","",_xlfn.XLOOKUP($N873,resources[Resource],resources[estPerUnit],""))*P873,"")</f>
        <v/>
      </c>
      <c r="V873" s="43" t="str">
        <f>IFERROR(IF($G873="","",_xlfn.XLOOKUP($N873,resources[Resource],resources[estPerUnit],""))*Q873,"")</f>
        <v/>
      </c>
      <c r="W873" s="43" t="str">
        <f>IFERROR(IF($G873="","",_xlfn.XLOOKUP($N873,resources[Resource],resources[estPerUnit],""))*R873,"")</f>
        <v/>
      </c>
      <c r="X873" s="43" t="str">
        <f>IFERROR(IF($G873="","",_xlfn.XLOOKUP($N873,resources[Resource],resources[estPerUnit],""))*S873,"")</f>
        <v/>
      </c>
    </row>
    <row r="874" spans="20:24" x14ac:dyDescent="0.5">
      <c r="T874" s="43" t="str">
        <f>IFERROR(IF($G874="","",_xlfn.XLOOKUP($N874,resources[Resource],resources[estPerUnit],""))*$O874,"")</f>
        <v/>
      </c>
      <c r="U874" s="43" t="str">
        <f>IFERROR(IF($G874="","",_xlfn.XLOOKUP($N874,resources[Resource],resources[estPerUnit],""))*P874,"")</f>
        <v/>
      </c>
      <c r="V874" s="43" t="str">
        <f>IFERROR(IF($G874="","",_xlfn.XLOOKUP($N874,resources[Resource],resources[estPerUnit],""))*Q874,"")</f>
        <v/>
      </c>
      <c r="W874" s="43" t="str">
        <f>IFERROR(IF($G874="","",_xlfn.XLOOKUP($N874,resources[Resource],resources[estPerUnit],""))*R874,"")</f>
        <v/>
      </c>
      <c r="X874" s="43" t="str">
        <f>IFERROR(IF($G874="","",_xlfn.XLOOKUP($N874,resources[Resource],resources[estPerUnit],""))*S874,"")</f>
        <v/>
      </c>
    </row>
    <row r="875" spans="20:24" x14ac:dyDescent="0.5">
      <c r="T875" s="43" t="str">
        <f>IFERROR(IF($G875="","",_xlfn.XLOOKUP($N875,resources[Resource],resources[estPerUnit],""))*$O875,"")</f>
        <v/>
      </c>
      <c r="U875" s="43" t="str">
        <f>IFERROR(IF($G875="","",_xlfn.XLOOKUP($N875,resources[Resource],resources[estPerUnit],""))*P875,"")</f>
        <v/>
      </c>
      <c r="V875" s="43" t="str">
        <f>IFERROR(IF($G875="","",_xlfn.XLOOKUP($N875,resources[Resource],resources[estPerUnit],""))*Q875,"")</f>
        <v/>
      </c>
      <c r="W875" s="43" t="str">
        <f>IFERROR(IF($G875="","",_xlfn.XLOOKUP($N875,resources[Resource],resources[estPerUnit],""))*R875,"")</f>
        <v/>
      </c>
      <c r="X875" s="43" t="str">
        <f>IFERROR(IF($G875="","",_xlfn.XLOOKUP($N875,resources[Resource],resources[estPerUnit],""))*S875,"")</f>
        <v/>
      </c>
    </row>
    <row r="876" spans="20:24" x14ac:dyDescent="0.5">
      <c r="T876" s="43" t="str">
        <f>IFERROR(IF($G876="","",_xlfn.XLOOKUP($N876,resources[Resource],resources[estPerUnit],""))*$O876,"")</f>
        <v/>
      </c>
      <c r="U876" s="43" t="str">
        <f>IFERROR(IF($G876="","",_xlfn.XLOOKUP($N876,resources[Resource],resources[estPerUnit],""))*P876,"")</f>
        <v/>
      </c>
      <c r="V876" s="43" t="str">
        <f>IFERROR(IF($G876="","",_xlfn.XLOOKUP($N876,resources[Resource],resources[estPerUnit],""))*Q876,"")</f>
        <v/>
      </c>
      <c r="W876" s="43" t="str">
        <f>IFERROR(IF($G876="","",_xlfn.XLOOKUP($N876,resources[Resource],resources[estPerUnit],""))*R876,"")</f>
        <v/>
      </c>
      <c r="X876" s="43" t="str">
        <f>IFERROR(IF($G876="","",_xlfn.XLOOKUP($N876,resources[Resource],resources[estPerUnit],""))*S876,"")</f>
        <v/>
      </c>
    </row>
    <row r="877" spans="20:24" x14ac:dyDescent="0.5">
      <c r="T877" s="43" t="str">
        <f>IFERROR(IF($G877="","",_xlfn.XLOOKUP($N877,resources[Resource],resources[estPerUnit],""))*$O877,"")</f>
        <v/>
      </c>
      <c r="U877" s="43" t="str">
        <f>IFERROR(IF($G877="","",_xlfn.XLOOKUP($N877,resources[Resource],resources[estPerUnit],""))*P877,"")</f>
        <v/>
      </c>
      <c r="V877" s="43" t="str">
        <f>IFERROR(IF($G877="","",_xlfn.XLOOKUP($N877,resources[Resource],resources[estPerUnit],""))*Q877,"")</f>
        <v/>
      </c>
      <c r="W877" s="43" t="str">
        <f>IFERROR(IF($G877="","",_xlfn.XLOOKUP($N877,resources[Resource],resources[estPerUnit],""))*R877,"")</f>
        <v/>
      </c>
      <c r="X877" s="43" t="str">
        <f>IFERROR(IF($G877="","",_xlfn.XLOOKUP($N877,resources[Resource],resources[estPerUnit],""))*S877,"")</f>
        <v/>
      </c>
    </row>
    <row r="878" spans="20:24" x14ac:dyDescent="0.5">
      <c r="T878" s="43" t="str">
        <f>IFERROR(IF($G878="","",_xlfn.XLOOKUP($N878,resources[Resource],resources[estPerUnit],""))*$O878,"")</f>
        <v/>
      </c>
      <c r="U878" s="43" t="str">
        <f>IFERROR(IF($G878="","",_xlfn.XLOOKUP($N878,resources[Resource],resources[estPerUnit],""))*P878,"")</f>
        <v/>
      </c>
      <c r="V878" s="43" t="str">
        <f>IFERROR(IF($G878="","",_xlfn.XLOOKUP($N878,resources[Resource],resources[estPerUnit],""))*Q878,"")</f>
        <v/>
      </c>
      <c r="W878" s="43" t="str">
        <f>IFERROR(IF($G878="","",_xlfn.XLOOKUP($N878,resources[Resource],resources[estPerUnit],""))*R878,"")</f>
        <v/>
      </c>
      <c r="X878" s="43" t="str">
        <f>IFERROR(IF($G878="","",_xlfn.XLOOKUP($N878,resources[Resource],resources[estPerUnit],""))*S878,"")</f>
        <v/>
      </c>
    </row>
    <row r="879" spans="20:24" x14ac:dyDescent="0.5">
      <c r="T879" s="43" t="str">
        <f>IFERROR(IF($G879="","",_xlfn.XLOOKUP($N879,resources[Resource],resources[estPerUnit],""))*$O879,"")</f>
        <v/>
      </c>
      <c r="U879" s="43" t="str">
        <f>IFERROR(IF($G879="","",_xlfn.XLOOKUP($N879,resources[Resource],resources[estPerUnit],""))*P879,"")</f>
        <v/>
      </c>
      <c r="V879" s="43" t="str">
        <f>IFERROR(IF($G879="","",_xlfn.XLOOKUP($N879,resources[Resource],resources[estPerUnit],""))*Q879,"")</f>
        <v/>
      </c>
      <c r="W879" s="43" t="str">
        <f>IFERROR(IF($G879="","",_xlfn.XLOOKUP($N879,resources[Resource],resources[estPerUnit],""))*R879,"")</f>
        <v/>
      </c>
      <c r="X879" s="43" t="str">
        <f>IFERROR(IF($G879="","",_xlfn.XLOOKUP($N879,resources[Resource],resources[estPerUnit],""))*S879,"")</f>
        <v/>
      </c>
    </row>
    <row r="880" spans="20:24" x14ac:dyDescent="0.5">
      <c r="T880" s="43" t="str">
        <f>IFERROR(IF($G880="","",_xlfn.XLOOKUP($N880,resources[Resource],resources[estPerUnit],""))*$O880,"")</f>
        <v/>
      </c>
      <c r="U880" s="43" t="str">
        <f>IFERROR(IF($G880="","",_xlfn.XLOOKUP($N880,resources[Resource],resources[estPerUnit],""))*P880,"")</f>
        <v/>
      </c>
      <c r="V880" s="43" t="str">
        <f>IFERROR(IF($G880="","",_xlfn.XLOOKUP($N880,resources[Resource],resources[estPerUnit],""))*Q880,"")</f>
        <v/>
      </c>
      <c r="W880" s="43" t="str">
        <f>IFERROR(IF($G880="","",_xlfn.XLOOKUP($N880,resources[Resource],resources[estPerUnit],""))*R880,"")</f>
        <v/>
      </c>
      <c r="X880" s="43" t="str">
        <f>IFERROR(IF($G880="","",_xlfn.XLOOKUP($N880,resources[Resource],resources[estPerUnit],""))*S880,"")</f>
        <v/>
      </c>
    </row>
    <row r="881" spans="20:24" x14ac:dyDescent="0.5">
      <c r="T881" s="43" t="str">
        <f>IFERROR(IF($G881="","",_xlfn.XLOOKUP($N881,resources[Resource],resources[estPerUnit],""))*$O881,"")</f>
        <v/>
      </c>
      <c r="U881" s="43" t="str">
        <f>IFERROR(IF($G881="","",_xlfn.XLOOKUP($N881,resources[Resource],resources[estPerUnit],""))*P881,"")</f>
        <v/>
      </c>
      <c r="V881" s="43" t="str">
        <f>IFERROR(IF($G881="","",_xlfn.XLOOKUP($N881,resources[Resource],resources[estPerUnit],""))*Q881,"")</f>
        <v/>
      </c>
      <c r="W881" s="43" t="str">
        <f>IFERROR(IF($G881="","",_xlfn.XLOOKUP($N881,resources[Resource],resources[estPerUnit],""))*R881,"")</f>
        <v/>
      </c>
      <c r="X881" s="43" t="str">
        <f>IFERROR(IF($G881="","",_xlfn.XLOOKUP($N881,resources[Resource],resources[estPerUnit],""))*S881,"")</f>
        <v/>
      </c>
    </row>
    <row r="882" spans="20:24" x14ac:dyDescent="0.5">
      <c r="T882" s="43" t="str">
        <f>IFERROR(IF($G882="","",_xlfn.XLOOKUP($N882,resources[Resource],resources[estPerUnit],""))*$O882,"")</f>
        <v/>
      </c>
      <c r="U882" s="43" t="str">
        <f>IFERROR(IF($G882="","",_xlfn.XLOOKUP($N882,resources[Resource],resources[estPerUnit],""))*P882,"")</f>
        <v/>
      </c>
      <c r="V882" s="43" t="str">
        <f>IFERROR(IF($G882="","",_xlfn.XLOOKUP($N882,resources[Resource],resources[estPerUnit],""))*Q882,"")</f>
        <v/>
      </c>
      <c r="W882" s="43" t="str">
        <f>IFERROR(IF($G882="","",_xlfn.XLOOKUP($N882,resources[Resource],resources[estPerUnit],""))*R882,"")</f>
        <v/>
      </c>
      <c r="X882" s="43" t="str">
        <f>IFERROR(IF($G882="","",_xlfn.XLOOKUP($N882,resources[Resource],resources[estPerUnit],""))*S882,"")</f>
        <v/>
      </c>
    </row>
    <row r="883" spans="20:24" x14ac:dyDescent="0.5">
      <c r="T883" s="43" t="str">
        <f>IFERROR(IF($G883="","",_xlfn.XLOOKUP($N883,resources[Resource],resources[estPerUnit],""))*$O883,"")</f>
        <v/>
      </c>
      <c r="U883" s="43" t="str">
        <f>IFERROR(IF($G883="","",_xlfn.XLOOKUP($N883,resources[Resource],resources[estPerUnit],""))*P883,"")</f>
        <v/>
      </c>
      <c r="V883" s="43" t="str">
        <f>IFERROR(IF($G883="","",_xlfn.XLOOKUP($N883,resources[Resource],resources[estPerUnit],""))*Q883,"")</f>
        <v/>
      </c>
      <c r="W883" s="43" t="str">
        <f>IFERROR(IF($G883="","",_xlfn.XLOOKUP($N883,resources[Resource],resources[estPerUnit],""))*R883,"")</f>
        <v/>
      </c>
      <c r="X883" s="43" t="str">
        <f>IFERROR(IF($G883="","",_xlfn.XLOOKUP($N883,resources[Resource],resources[estPerUnit],""))*S883,"")</f>
        <v/>
      </c>
    </row>
    <row r="884" spans="20:24" x14ac:dyDescent="0.5">
      <c r="T884" s="43" t="str">
        <f>IFERROR(IF($G884="","",_xlfn.XLOOKUP($N884,resources[Resource],resources[estPerUnit],""))*$O884,"")</f>
        <v/>
      </c>
      <c r="U884" s="43" t="str">
        <f>IFERROR(IF($G884="","",_xlfn.XLOOKUP($N884,resources[Resource],resources[estPerUnit],""))*P884,"")</f>
        <v/>
      </c>
      <c r="V884" s="43" t="str">
        <f>IFERROR(IF($G884="","",_xlfn.XLOOKUP($N884,resources[Resource],resources[estPerUnit],""))*Q884,"")</f>
        <v/>
      </c>
      <c r="W884" s="43" t="str">
        <f>IFERROR(IF($G884="","",_xlfn.XLOOKUP($N884,resources[Resource],resources[estPerUnit],""))*R884,"")</f>
        <v/>
      </c>
      <c r="X884" s="43" t="str">
        <f>IFERROR(IF($G884="","",_xlfn.XLOOKUP($N884,resources[Resource],resources[estPerUnit],""))*S884,"")</f>
        <v/>
      </c>
    </row>
    <row r="885" spans="20:24" x14ac:dyDescent="0.5">
      <c r="T885" s="43" t="str">
        <f>IFERROR(IF($G885="","",_xlfn.XLOOKUP($N885,resources[Resource],resources[estPerUnit],""))*$O885,"")</f>
        <v/>
      </c>
      <c r="U885" s="43" t="str">
        <f>IFERROR(IF($G885="","",_xlfn.XLOOKUP($N885,resources[Resource],resources[estPerUnit],""))*P885,"")</f>
        <v/>
      </c>
      <c r="V885" s="43" t="str">
        <f>IFERROR(IF($G885="","",_xlfn.XLOOKUP($N885,resources[Resource],resources[estPerUnit],""))*Q885,"")</f>
        <v/>
      </c>
      <c r="W885" s="43" t="str">
        <f>IFERROR(IF($G885="","",_xlfn.XLOOKUP($N885,resources[Resource],resources[estPerUnit],""))*R885,"")</f>
        <v/>
      </c>
      <c r="X885" s="43" t="str">
        <f>IFERROR(IF($G885="","",_xlfn.XLOOKUP($N885,resources[Resource],resources[estPerUnit],""))*S885,"")</f>
        <v/>
      </c>
    </row>
    <row r="886" spans="20:24" x14ac:dyDescent="0.5">
      <c r="T886" s="43" t="str">
        <f>IFERROR(IF($G886="","",_xlfn.XLOOKUP($N886,resources[Resource],resources[estPerUnit],""))*$O886,"")</f>
        <v/>
      </c>
      <c r="U886" s="43" t="str">
        <f>IFERROR(IF($G886="","",_xlfn.XLOOKUP($N886,resources[Resource],resources[estPerUnit],""))*P886,"")</f>
        <v/>
      </c>
      <c r="V886" s="43" t="str">
        <f>IFERROR(IF($G886="","",_xlfn.XLOOKUP($N886,resources[Resource],resources[estPerUnit],""))*Q886,"")</f>
        <v/>
      </c>
      <c r="W886" s="43" t="str">
        <f>IFERROR(IF($G886="","",_xlfn.XLOOKUP($N886,resources[Resource],resources[estPerUnit],""))*R886,"")</f>
        <v/>
      </c>
      <c r="X886" s="43" t="str">
        <f>IFERROR(IF($G886="","",_xlfn.XLOOKUP($N886,resources[Resource],resources[estPerUnit],""))*S886,"")</f>
        <v/>
      </c>
    </row>
    <row r="887" spans="20:24" x14ac:dyDescent="0.5">
      <c r="T887" s="43" t="str">
        <f>IFERROR(IF($G887="","",_xlfn.XLOOKUP($N887,resources[Resource],resources[estPerUnit],""))*$O887,"")</f>
        <v/>
      </c>
      <c r="U887" s="43" t="str">
        <f>IFERROR(IF($G887="","",_xlfn.XLOOKUP($N887,resources[Resource],resources[estPerUnit],""))*P887,"")</f>
        <v/>
      </c>
      <c r="V887" s="43" t="str">
        <f>IFERROR(IF($G887="","",_xlfn.XLOOKUP($N887,resources[Resource],resources[estPerUnit],""))*Q887,"")</f>
        <v/>
      </c>
      <c r="W887" s="43" t="str">
        <f>IFERROR(IF($G887="","",_xlfn.XLOOKUP($N887,resources[Resource],resources[estPerUnit],""))*R887,"")</f>
        <v/>
      </c>
      <c r="X887" s="43" t="str">
        <f>IFERROR(IF($G887="","",_xlfn.XLOOKUP($N887,resources[Resource],resources[estPerUnit],""))*S887,"")</f>
        <v/>
      </c>
    </row>
    <row r="888" spans="20:24" x14ac:dyDescent="0.5">
      <c r="T888" s="43" t="str">
        <f>IFERROR(IF($G888="","",_xlfn.XLOOKUP($N888,resources[Resource],resources[estPerUnit],""))*$O888,"")</f>
        <v/>
      </c>
      <c r="U888" s="43" t="str">
        <f>IFERROR(IF($G888="","",_xlfn.XLOOKUP($N888,resources[Resource],resources[estPerUnit],""))*P888,"")</f>
        <v/>
      </c>
      <c r="V888" s="43" t="str">
        <f>IFERROR(IF($G888="","",_xlfn.XLOOKUP($N888,resources[Resource],resources[estPerUnit],""))*Q888,"")</f>
        <v/>
      </c>
      <c r="W888" s="43" t="str">
        <f>IFERROR(IF($G888="","",_xlfn.XLOOKUP($N888,resources[Resource],resources[estPerUnit],""))*R888,"")</f>
        <v/>
      </c>
      <c r="X888" s="43" t="str">
        <f>IFERROR(IF($G888="","",_xlfn.XLOOKUP($N888,resources[Resource],resources[estPerUnit],""))*S888,"")</f>
        <v/>
      </c>
    </row>
    <row r="889" spans="20:24" x14ac:dyDescent="0.5">
      <c r="T889" s="43" t="str">
        <f>IFERROR(IF($G889="","",_xlfn.XLOOKUP($N889,resources[Resource],resources[estPerUnit],""))*$O889,"")</f>
        <v/>
      </c>
      <c r="U889" s="43" t="str">
        <f>IFERROR(IF($G889="","",_xlfn.XLOOKUP($N889,resources[Resource],resources[estPerUnit],""))*P889,"")</f>
        <v/>
      </c>
      <c r="V889" s="43" t="str">
        <f>IFERROR(IF($G889="","",_xlfn.XLOOKUP($N889,resources[Resource],resources[estPerUnit],""))*Q889,"")</f>
        <v/>
      </c>
      <c r="W889" s="43" t="str">
        <f>IFERROR(IF($G889="","",_xlfn.XLOOKUP($N889,resources[Resource],resources[estPerUnit],""))*R889,"")</f>
        <v/>
      </c>
      <c r="X889" s="43" t="str">
        <f>IFERROR(IF($G889="","",_xlfn.XLOOKUP($N889,resources[Resource],resources[estPerUnit],""))*S889,"")</f>
        <v/>
      </c>
    </row>
    <row r="890" spans="20:24" x14ac:dyDescent="0.5">
      <c r="T890" s="43" t="str">
        <f>IFERROR(IF($G890="","",_xlfn.XLOOKUP($N890,resources[Resource],resources[estPerUnit],""))*$O890,"")</f>
        <v/>
      </c>
      <c r="U890" s="43" t="str">
        <f>IFERROR(IF($G890="","",_xlfn.XLOOKUP($N890,resources[Resource],resources[estPerUnit],""))*P890,"")</f>
        <v/>
      </c>
      <c r="V890" s="43" t="str">
        <f>IFERROR(IF($G890="","",_xlfn.XLOOKUP($N890,resources[Resource],resources[estPerUnit],""))*Q890,"")</f>
        <v/>
      </c>
      <c r="W890" s="43" t="str">
        <f>IFERROR(IF($G890="","",_xlfn.XLOOKUP($N890,resources[Resource],resources[estPerUnit],""))*R890,"")</f>
        <v/>
      </c>
      <c r="X890" s="43" t="str">
        <f>IFERROR(IF($G890="","",_xlfn.XLOOKUP($N890,resources[Resource],resources[estPerUnit],""))*S890,"")</f>
        <v/>
      </c>
    </row>
    <row r="891" spans="20:24" x14ac:dyDescent="0.5">
      <c r="T891" s="43" t="str">
        <f>IFERROR(IF($G891="","",_xlfn.XLOOKUP($N891,resources[Resource],resources[estPerUnit],""))*$O891,"")</f>
        <v/>
      </c>
      <c r="U891" s="43" t="str">
        <f>IFERROR(IF($G891="","",_xlfn.XLOOKUP($N891,resources[Resource],resources[estPerUnit],""))*P891,"")</f>
        <v/>
      </c>
      <c r="V891" s="43" t="str">
        <f>IFERROR(IF($G891="","",_xlfn.XLOOKUP($N891,resources[Resource],resources[estPerUnit],""))*Q891,"")</f>
        <v/>
      </c>
      <c r="W891" s="43" t="str">
        <f>IFERROR(IF($G891="","",_xlfn.XLOOKUP($N891,resources[Resource],resources[estPerUnit],""))*R891,"")</f>
        <v/>
      </c>
      <c r="X891" s="43" t="str">
        <f>IFERROR(IF($G891="","",_xlfn.XLOOKUP($N891,resources[Resource],resources[estPerUnit],""))*S891,"")</f>
        <v/>
      </c>
    </row>
    <row r="892" spans="20:24" x14ac:dyDescent="0.5">
      <c r="T892" s="43" t="str">
        <f>IFERROR(IF($G892="","",_xlfn.XLOOKUP($N892,resources[Resource],resources[estPerUnit],""))*$O892,"")</f>
        <v/>
      </c>
      <c r="U892" s="43" t="str">
        <f>IFERROR(IF($G892="","",_xlfn.XLOOKUP($N892,resources[Resource],resources[estPerUnit],""))*P892,"")</f>
        <v/>
      </c>
      <c r="V892" s="43" t="str">
        <f>IFERROR(IF($G892="","",_xlfn.XLOOKUP($N892,resources[Resource],resources[estPerUnit],""))*Q892,"")</f>
        <v/>
      </c>
      <c r="W892" s="43" t="str">
        <f>IFERROR(IF($G892="","",_xlfn.XLOOKUP($N892,resources[Resource],resources[estPerUnit],""))*R892,"")</f>
        <v/>
      </c>
      <c r="X892" s="43" t="str">
        <f>IFERROR(IF($G892="","",_xlfn.XLOOKUP($N892,resources[Resource],resources[estPerUnit],""))*S892,"")</f>
        <v/>
      </c>
    </row>
    <row r="893" spans="20:24" x14ac:dyDescent="0.5">
      <c r="T893" s="43" t="str">
        <f>IFERROR(IF($G893="","",_xlfn.XLOOKUP($N893,resources[Resource],resources[estPerUnit],""))*$O893,"")</f>
        <v/>
      </c>
      <c r="U893" s="43" t="str">
        <f>IFERROR(IF($G893="","",_xlfn.XLOOKUP($N893,resources[Resource],resources[estPerUnit],""))*P893,"")</f>
        <v/>
      </c>
      <c r="V893" s="43" t="str">
        <f>IFERROR(IF($G893="","",_xlfn.XLOOKUP($N893,resources[Resource],resources[estPerUnit],""))*Q893,"")</f>
        <v/>
      </c>
      <c r="W893" s="43" t="str">
        <f>IFERROR(IF($G893="","",_xlfn.XLOOKUP($N893,resources[Resource],resources[estPerUnit],""))*R893,"")</f>
        <v/>
      </c>
      <c r="X893" s="43" t="str">
        <f>IFERROR(IF($G893="","",_xlfn.XLOOKUP($N893,resources[Resource],resources[estPerUnit],""))*S893,"")</f>
        <v/>
      </c>
    </row>
    <row r="894" spans="20:24" x14ac:dyDescent="0.5">
      <c r="T894" s="43" t="str">
        <f>IFERROR(IF($G894="","",_xlfn.XLOOKUP($N894,resources[Resource],resources[estPerUnit],""))*$O894,"")</f>
        <v/>
      </c>
      <c r="U894" s="43" t="str">
        <f>IFERROR(IF($G894="","",_xlfn.XLOOKUP($N894,resources[Resource],resources[estPerUnit],""))*P894,"")</f>
        <v/>
      </c>
      <c r="V894" s="43" t="str">
        <f>IFERROR(IF($G894="","",_xlfn.XLOOKUP($N894,resources[Resource],resources[estPerUnit],""))*Q894,"")</f>
        <v/>
      </c>
      <c r="W894" s="43" t="str">
        <f>IFERROR(IF($G894="","",_xlfn.XLOOKUP($N894,resources[Resource],resources[estPerUnit],""))*R894,"")</f>
        <v/>
      </c>
      <c r="X894" s="43" t="str">
        <f>IFERROR(IF($G894="","",_xlfn.XLOOKUP($N894,resources[Resource],resources[estPerUnit],""))*S894,"")</f>
        <v/>
      </c>
    </row>
    <row r="895" spans="20:24" x14ac:dyDescent="0.5">
      <c r="T895" s="43" t="str">
        <f>IFERROR(IF($G895="","",_xlfn.XLOOKUP($N895,resources[Resource],resources[estPerUnit],""))*$O895,"")</f>
        <v/>
      </c>
      <c r="U895" s="43" t="str">
        <f>IFERROR(IF($G895="","",_xlfn.XLOOKUP($N895,resources[Resource],resources[estPerUnit],""))*P895,"")</f>
        <v/>
      </c>
      <c r="V895" s="43" t="str">
        <f>IFERROR(IF($G895="","",_xlfn.XLOOKUP($N895,resources[Resource],resources[estPerUnit],""))*Q895,"")</f>
        <v/>
      </c>
      <c r="W895" s="43" t="str">
        <f>IFERROR(IF($G895="","",_xlfn.XLOOKUP($N895,resources[Resource],resources[estPerUnit],""))*R895,"")</f>
        <v/>
      </c>
      <c r="X895" s="43" t="str">
        <f>IFERROR(IF($G895="","",_xlfn.XLOOKUP($N895,resources[Resource],resources[estPerUnit],""))*S895,"")</f>
        <v/>
      </c>
    </row>
    <row r="896" spans="20:24" x14ac:dyDescent="0.5">
      <c r="T896" s="43" t="str">
        <f>IFERROR(IF($G896="","",_xlfn.XLOOKUP($N896,resources[Resource],resources[estPerUnit],""))*$O896,"")</f>
        <v/>
      </c>
      <c r="U896" s="43" t="str">
        <f>IFERROR(IF($G896="","",_xlfn.XLOOKUP($N896,resources[Resource],resources[estPerUnit],""))*P896,"")</f>
        <v/>
      </c>
      <c r="V896" s="43" t="str">
        <f>IFERROR(IF($G896="","",_xlfn.XLOOKUP($N896,resources[Resource],resources[estPerUnit],""))*Q896,"")</f>
        <v/>
      </c>
      <c r="W896" s="43" t="str">
        <f>IFERROR(IF($G896="","",_xlfn.XLOOKUP($N896,resources[Resource],resources[estPerUnit],""))*R896,"")</f>
        <v/>
      </c>
      <c r="X896" s="43" t="str">
        <f>IFERROR(IF($G896="","",_xlfn.XLOOKUP($N896,resources[Resource],resources[estPerUnit],""))*S896,"")</f>
        <v/>
      </c>
    </row>
    <row r="897" spans="20:24" x14ac:dyDescent="0.5">
      <c r="T897" s="43" t="str">
        <f>IFERROR(IF($G897="","",_xlfn.XLOOKUP($N897,resources[Resource],resources[estPerUnit],""))*$O897,"")</f>
        <v/>
      </c>
      <c r="U897" s="43" t="str">
        <f>IFERROR(IF($G897="","",_xlfn.XLOOKUP($N897,resources[Resource],resources[estPerUnit],""))*P897,"")</f>
        <v/>
      </c>
      <c r="V897" s="43" t="str">
        <f>IFERROR(IF($G897="","",_xlfn.XLOOKUP($N897,resources[Resource],resources[estPerUnit],""))*Q897,"")</f>
        <v/>
      </c>
      <c r="W897" s="43" t="str">
        <f>IFERROR(IF($G897="","",_xlfn.XLOOKUP($N897,resources[Resource],resources[estPerUnit],""))*R897,"")</f>
        <v/>
      </c>
      <c r="X897" s="43" t="str">
        <f>IFERROR(IF($G897="","",_xlfn.XLOOKUP($N897,resources[Resource],resources[estPerUnit],""))*S897,"")</f>
        <v/>
      </c>
    </row>
    <row r="898" spans="20:24" x14ac:dyDescent="0.5">
      <c r="T898" s="43" t="str">
        <f>IFERROR(IF($G898="","",_xlfn.XLOOKUP($N898,resources[Resource],resources[estPerUnit],""))*$O898,"")</f>
        <v/>
      </c>
      <c r="U898" s="43" t="str">
        <f>IFERROR(IF($G898="","",_xlfn.XLOOKUP($N898,resources[Resource],resources[estPerUnit],""))*P898,"")</f>
        <v/>
      </c>
      <c r="V898" s="43" t="str">
        <f>IFERROR(IF($G898="","",_xlfn.XLOOKUP($N898,resources[Resource],resources[estPerUnit],""))*Q898,"")</f>
        <v/>
      </c>
      <c r="W898" s="43" t="str">
        <f>IFERROR(IF($G898="","",_xlfn.XLOOKUP($N898,resources[Resource],resources[estPerUnit],""))*R898,"")</f>
        <v/>
      </c>
      <c r="X898" s="43" t="str">
        <f>IFERROR(IF($G898="","",_xlfn.XLOOKUP($N898,resources[Resource],resources[estPerUnit],""))*S898,"")</f>
        <v/>
      </c>
    </row>
    <row r="899" spans="20:24" x14ac:dyDescent="0.5">
      <c r="T899" s="43" t="str">
        <f>IFERROR(IF($G899="","",_xlfn.XLOOKUP($N899,resources[Resource],resources[estPerUnit],""))*$O899,"")</f>
        <v/>
      </c>
      <c r="U899" s="43" t="str">
        <f>IFERROR(IF($G899="","",_xlfn.XLOOKUP($N899,resources[Resource],resources[estPerUnit],""))*P899,"")</f>
        <v/>
      </c>
      <c r="V899" s="43" t="str">
        <f>IFERROR(IF($G899="","",_xlfn.XLOOKUP($N899,resources[Resource],resources[estPerUnit],""))*Q899,"")</f>
        <v/>
      </c>
      <c r="W899" s="43" t="str">
        <f>IFERROR(IF($G899="","",_xlfn.XLOOKUP($N899,resources[Resource],resources[estPerUnit],""))*R899,"")</f>
        <v/>
      </c>
      <c r="X899" s="43" t="str">
        <f>IFERROR(IF($G899="","",_xlfn.XLOOKUP($N899,resources[Resource],resources[estPerUnit],""))*S899,"")</f>
        <v/>
      </c>
    </row>
    <row r="900" spans="20:24" x14ac:dyDescent="0.5">
      <c r="T900" s="43" t="str">
        <f>IFERROR(IF($G900="","",_xlfn.XLOOKUP($N900,resources[Resource],resources[estPerUnit],""))*$O900,"")</f>
        <v/>
      </c>
      <c r="U900" s="43" t="str">
        <f>IFERROR(IF($G900="","",_xlfn.XLOOKUP($N900,resources[Resource],resources[estPerUnit],""))*P900,"")</f>
        <v/>
      </c>
      <c r="V900" s="43" t="str">
        <f>IFERROR(IF($G900="","",_xlfn.XLOOKUP($N900,resources[Resource],resources[estPerUnit],""))*Q900,"")</f>
        <v/>
      </c>
      <c r="W900" s="43" t="str">
        <f>IFERROR(IF($G900="","",_xlfn.XLOOKUP($N900,resources[Resource],resources[estPerUnit],""))*R900,"")</f>
        <v/>
      </c>
      <c r="X900" s="43" t="str">
        <f>IFERROR(IF($G900="","",_xlfn.XLOOKUP($N900,resources[Resource],resources[estPerUnit],""))*S900,"")</f>
        <v/>
      </c>
    </row>
    <row r="901" spans="20:24" x14ac:dyDescent="0.5">
      <c r="T901" s="43" t="str">
        <f>IFERROR(IF($G901="","",_xlfn.XLOOKUP($N901,resources[Resource],resources[estPerUnit],""))*$O901,"")</f>
        <v/>
      </c>
      <c r="U901" s="43" t="str">
        <f>IFERROR(IF($G901="","",_xlfn.XLOOKUP($N901,resources[Resource],resources[estPerUnit],""))*P901,"")</f>
        <v/>
      </c>
      <c r="V901" s="43" t="str">
        <f>IFERROR(IF($G901="","",_xlfn.XLOOKUP($N901,resources[Resource],resources[estPerUnit],""))*Q901,"")</f>
        <v/>
      </c>
      <c r="W901" s="43" t="str">
        <f>IFERROR(IF($G901="","",_xlfn.XLOOKUP($N901,resources[Resource],resources[estPerUnit],""))*R901,"")</f>
        <v/>
      </c>
      <c r="X901" s="43" t="str">
        <f>IFERROR(IF($G901="","",_xlfn.XLOOKUP($N901,resources[Resource],resources[estPerUnit],""))*S901,"")</f>
        <v/>
      </c>
    </row>
    <row r="902" spans="20:24" x14ac:dyDescent="0.5">
      <c r="T902" s="43" t="str">
        <f>IFERROR(IF($G902="","",_xlfn.XLOOKUP($N902,resources[Resource],resources[estPerUnit],""))*$O902,"")</f>
        <v/>
      </c>
      <c r="U902" s="43" t="str">
        <f>IFERROR(IF($G902="","",_xlfn.XLOOKUP($N902,resources[Resource],resources[estPerUnit],""))*P902,"")</f>
        <v/>
      </c>
      <c r="V902" s="43" t="str">
        <f>IFERROR(IF($G902="","",_xlfn.XLOOKUP($N902,resources[Resource],resources[estPerUnit],""))*Q902,"")</f>
        <v/>
      </c>
      <c r="W902" s="43" t="str">
        <f>IFERROR(IF($G902="","",_xlfn.XLOOKUP($N902,resources[Resource],resources[estPerUnit],""))*R902,"")</f>
        <v/>
      </c>
      <c r="X902" s="43" t="str">
        <f>IFERROR(IF($G902="","",_xlfn.XLOOKUP($N902,resources[Resource],resources[estPerUnit],""))*S902,"")</f>
        <v/>
      </c>
    </row>
    <row r="903" spans="20:24" x14ac:dyDescent="0.5">
      <c r="T903" s="43" t="str">
        <f>IFERROR(IF($G903="","",_xlfn.XLOOKUP($N903,resources[Resource],resources[estPerUnit],""))*$O903,"")</f>
        <v/>
      </c>
      <c r="U903" s="43" t="str">
        <f>IFERROR(IF($G903="","",_xlfn.XLOOKUP($N903,resources[Resource],resources[estPerUnit],""))*P903,"")</f>
        <v/>
      </c>
      <c r="V903" s="43" t="str">
        <f>IFERROR(IF($G903="","",_xlfn.XLOOKUP($N903,resources[Resource],resources[estPerUnit],""))*Q903,"")</f>
        <v/>
      </c>
      <c r="W903" s="43" t="str">
        <f>IFERROR(IF($G903="","",_xlfn.XLOOKUP($N903,resources[Resource],resources[estPerUnit],""))*R903,"")</f>
        <v/>
      </c>
      <c r="X903" s="43" t="str">
        <f>IFERROR(IF($G903="","",_xlfn.XLOOKUP($N903,resources[Resource],resources[estPerUnit],""))*S903,"")</f>
        <v/>
      </c>
    </row>
    <row r="904" spans="20:24" x14ac:dyDescent="0.5">
      <c r="T904" s="43" t="str">
        <f>IFERROR(IF($G904="","",_xlfn.XLOOKUP($N904,resources[Resource],resources[estPerUnit],""))*$O904,"")</f>
        <v/>
      </c>
      <c r="U904" s="43" t="str">
        <f>IFERROR(IF($G904="","",_xlfn.XLOOKUP($N904,resources[Resource],resources[estPerUnit],""))*P904,"")</f>
        <v/>
      </c>
      <c r="V904" s="43" t="str">
        <f>IFERROR(IF($G904="","",_xlfn.XLOOKUP($N904,resources[Resource],resources[estPerUnit],""))*Q904,"")</f>
        <v/>
      </c>
      <c r="W904" s="43" t="str">
        <f>IFERROR(IF($G904="","",_xlfn.XLOOKUP($N904,resources[Resource],resources[estPerUnit],""))*R904,"")</f>
        <v/>
      </c>
      <c r="X904" s="43" t="str">
        <f>IFERROR(IF($G904="","",_xlfn.XLOOKUP($N904,resources[Resource],resources[estPerUnit],""))*S904,"")</f>
        <v/>
      </c>
    </row>
    <row r="905" spans="20:24" x14ac:dyDescent="0.5">
      <c r="T905" s="43" t="str">
        <f>IFERROR(IF($G905="","",_xlfn.XLOOKUP($N905,resources[Resource],resources[estPerUnit],""))*$O905,"")</f>
        <v/>
      </c>
      <c r="U905" s="43" t="str">
        <f>IFERROR(IF($G905="","",_xlfn.XLOOKUP($N905,resources[Resource],resources[estPerUnit],""))*P905,"")</f>
        <v/>
      </c>
      <c r="V905" s="43" t="str">
        <f>IFERROR(IF($G905="","",_xlfn.XLOOKUP($N905,resources[Resource],resources[estPerUnit],""))*Q905,"")</f>
        <v/>
      </c>
      <c r="W905" s="43" t="str">
        <f>IFERROR(IF($G905="","",_xlfn.XLOOKUP($N905,resources[Resource],resources[estPerUnit],""))*R905,"")</f>
        <v/>
      </c>
      <c r="X905" s="43" t="str">
        <f>IFERROR(IF($G905="","",_xlfn.XLOOKUP($N905,resources[Resource],resources[estPerUnit],""))*S905,"")</f>
        <v/>
      </c>
    </row>
    <row r="906" spans="20:24" x14ac:dyDescent="0.5">
      <c r="T906" s="43" t="str">
        <f>IFERROR(IF($G906="","",_xlfn.XLOOKUP($N906,resources[Resource],resources[estPerUnit],""))*$O906,"")</f>
        <v/>
      </c>
      <c r="U906" s="43" t="str">
        <f>IFERROR(IF($G906="","",_xlfn.XLOOKUP($N906,resources[Resource],resources[estPerUnit],""))*P906,"")</f>
        <v/>
      </c>
      <c r="V906" s="43" t="str">
        <f>IFERROR(IF($G906="","",_xlfn.XLOOKUP($N906,resources[Resource],resources[estPerUnit],""))*Q906,"")</f>
        <v/>
      </c>
      <c r="W906" s="43" t="str">
        <f>IFERROR(IF($G906="","",_xlfn.XLOOKUP($N906,resources[Resource],resources[estPerUnit],""))*R906,"")</f>
        <v/>
      </c>
      <c r="X906" s="43" t="str">
        <f>IFERROR(IF($G906="","",_xlfn.XLOOKUP($N906,resources[Resource],resources[estPerUnit],""))*S906,"")</f>
        <v/>
      </c>
    </row>
    <row r="907" spans="20:24" x14ac:dyDescent="0.5">
      <c r="T907" s="43" t="str">
        <f>IFERROR(IF($G907="","",_xlfn.XLOOKUP($N907,resources[Resource],resources[estPerUnit],""))*$O907,"")</f>
        <v/>
      </c>
      <c r="U907" s="43" t="str">
        <f>IFERROR(IF($G907="","",_xlfn.XLOOKUP($N907,resources[Resource],resources[estPerUnit],""))*P907,"")</f>
        <v/>
      </c>
      <c r="V907" s="43" t="str">
        <f>IFERROR(IF($G907="","",_xlfn.XLOOKUP($N907,resources[Resource],resources[estPerUnit],""))*Q907,"")</f>
        <v/>
      </c>
      <c r="W907" s="43" t="str">
        <f>IFERROR(IF($G907="","",_xlfn.XLOOKUP($N907,resources[Resource],resources[estPerUnit],""))*R907,"")</f>
        <v/>
      </c>
      <c r="X907" s="43" t="str">
        <f>IFERROR(IF($G907="","",_xlfn.XLOOKUP($N907,resources[Resource],resources[estPerUnit],""))*S907,"")</f>
        <v/>
      </c>
    </row>
    <row r="908" spans="20:24" x14ac:dyDescent="0.5">
      <c r="T908" s="43" t="str">
        <f>IFERROR(IF($G908="","",_xlfn.XLOOKUP($N908,resources[Resource],resources[estPerUnit],""))*$O908,"")</f>
        <v/>
      </c>
      <c r="U908" s="43" t="str">
        <f>IFERROR(IF($G908="","",_xlfn.XLOOKUP($N908,resources[Resource],resources[estPerUnit],""))*P908,"")</f>
        <v/>
      </c>
      <c r="V908" s="43" t="str">
        <f>IFERROR(IF($G908="","",_xlfn.XLOOKUP($N908,resources[Resource],resources[estPerUnit],""))*Q908,"")</f>
        <v/>
      </c>
      <c r="W908" s="43" t="str">
        <f>IFERROR(IF($G908="","",_xlfn.XLOOKUP($N908,resources[Resource],resources[estPerUnit],""))*R908,"")</f>
        <v/>
      </c>
      <c r="X908" s="43" t="str">
        <f>IFERROR(IF($G908="","",_xlfn.XLOOKUP($N908,resources[Resource],resources[estPerUnit],""))*S908,"")</f>
        <v/>
      </c>
    </row>
    <row r="909" spans="20:24" x14ac:dyDescent="0.5">
      <c r="T909" s="43" t="str">
        <f>IFERROR(IF($G909="","",_xlfn.XLOOKUP($N909,resources[Resource],resources[estPerUnit],""))*$O909,"")</f>
        <v/>
      </c>
      <c r="U909" s="43" t="str">
        <f>IFERROR(IF($G909="","",_xlfn.XLOOKUP($N909,resources[Resource],resources[estPerUnit],""))*P909,"")</f>
        <v/>
      </c>
      <c r="V909" s="43" t="str">
        <f>IFERROR(IF($G909="","",_xlfn.XLOOKUP($N909,resources[Resource],resources[estPerUnit],""))*Q909,"")</f>
        <v/>
      </c>
      <c r="W909" s="43" t="str">
        <f>IFERROR(IF($G909="","",_xlfn.XLOOKUP($N909,resources[Resource],resources[estPerUnit],""))*R909,"")</f>
        <v/>
      </c>
      <c r="X909" s="43" t="str">
        <f>IFERROR(IF($G909="","",_xlfn.XLOOKUP($N909,resources[Resource],resources[estPerUnit],""))*S909,"")</f>
        <v/>
      </c>
    </row>
    <row r="910" spans="20:24" x14ac:dyDescent="0.5">
      <c r="T910" s="43" t="str">
        <f>IFERROR(IF($G910="","",_xlfn.XLOOKUP($N910,resources[Resource],resources[estPerUnit],""))*$O910,"")</f>
        <v/>
      </c>
      <c r="U910" s="43" t="str">
        <f>IFERROR(IF($G910="","",_xlfn.XLOOKUP($N910,resources[Resource],resources[estPerUnit],""))*P910,"")</f>
        <v/>
      </c>
      <c r="V910" s="43" t="str">
        <f>IFERROR(IF($G910="","",_xlfn.XLOOKUP($N910,resources[Resource],resources[estPerUnit],""))*Q910,"")</f>
        <v/>
      </c>
      <c r="W910" s="43" t="str">
        <f>IFERROR(IF($G910="","",_xlfn.XLOOKUP($N910,resources[Resource],resources[estPerUnit],""))*R910,"")</f>
        <v/>
      </c>
      <c r="X910" s="43" t="str">
        <f>IFERROR(IF($G910="","",_xlfn.XLOOKUP($N910,resources[Resource],resources[estPerUnit],""))*S910,"")</f>
        <v/>
      </c>
    </row>
    <row r="911" spans="20:24" x14ac:dyDescent="0.5">
      <c r="T911" s="43" t="str">
        <f>IFERROR(IF($G911="","",_xlfn.XLOOKUP($N911,resources[Resource],resources[estPerUnit],""))*$O911,"")</f>
        <v/>
      </c>
      <c r="U911" s="43" t="str">
        <f>IFERROR(IF($G911="","",_xlfn.XLOOKUP($N911,resources[Resource],resources[estPerUnit],""))*P911,"")</f>
        <v/>
      </c>
      <c r="V911" s="43" t="str">
        <f>IFERROR(IF($G911="","",_xlfn.XLOOKUP($N911,resources[Resource],resources[estPerUnit],""))*Q911,"")</f>
        <v/>
      </c>
      <c r="W911" s="43" t="str">
        <f>IFERROR(IF($G911="","",_xlfn.XLOOKUP($N911,resources[Resource],resources[estPerUnit],""))*R911,"")</f>
        <v/>
      </c>
      <c r="X911" s="43" t="str">
        <f>IFERROR(IF($G911="","",_xlfn.XLOOKUP($N911,resources[Resource],resources[estPerUnit],""))*S911,"")</f>
        <v/>
      </c>
    </row>
    <row r="912" spans="20:24" x14ac:dyDescent="0.5">
      <c r="T912" s="43" t="str">
        <f>IFERROR(IF($G912="","",_xlfn.XLOOKUP($N912,resources[Resource],resources[estPerUnit],""))*$O912,"")</f>
        <v/>
      </c>
      <c r="U912" s="43" t="str">
        <f>IFERROR(IF($G912="","",_xlfn.XLOOKUP($N912,resources[Resource],resources[estPerUnit],""))*P912,"")</f>
        <v/>
      </c>
      <c r="V912" s="43" t="str">
        <f>IFERROR(IF($G912="","",_xlfn.XLOOKUP($N912,resources[Resource],resources[estPerUnit],""))*Q912,"")</f>
        <v/>
      </c>
      <c r="W912" s="43" t="str">
        <f>IFERROR(IF($G912="","",_xlfn.XLOOKUP($N912,resources[Resource],resources[estPerUnit],""))*R912,"")</f>
        <v/>
      </c>
      <c r="X912" s="43" t="str">
        <f>IFERROR(IF($G912="","",_xlfn.XLOOKUP($N912,resources[Resource],resources[estPerUnit],""))*S912,"")</f>
        <v/>
      </c>
    </row>
    <row r="913" spans="20:24" x14ac:dyDescent="0.5">
      <c r="T913" s="43" t="str">
        <f>IFERROR(IF($G913="","",_xlfn.XLOOKUP($N913,resources[Resource],resources[estPerUnit],""))*$O913,"")</f>
        <v/>
      </c>
      <c r="U913" s="43" t="str">
        <f>IFERROR(IF($G913="","",_xlfn.XLOOKUP($N913,resources[Resource],resources[estPerUnit],""))*P913,"")</f>
        <v/>
      </c>
      <c r="V913" s="43" t="str">
        <f>IFERROR(IF($G913="","",_xlfn.XLOOKUP($N913,resources[Resource],resources[estPerUnit],""))*Q913,"")</f>
        <v/>
      </c>
      <c r="W913" s="43" t="str">
        <f>IFERROR(IF($G913="","",_xlfn.XLOOKUP($N913,resources[Resource],resources[estPerUnit],""))*R913,"")</f>
        <v/>
      </c>
      <c r="X913" s="43" t="str">
        <f>IFERROR(IF($G913="","",_xlfn.XLOOKUP($N913,resources[Resource],resources[estPerUnit],""))*S913,"")</f>
        <v/>
      </c>
    </row>
    <row r="914" spans="20:24" x14ac:dyDescent="0.5">
      <c r="T914" s="43" t="str">
        <f>IFERROR(IF($G914="","",_xlfn.XLOOKUP($N914,resources[Resource],resources[estPerUnit],""))*$O914,"")</f>
        <v/>
      </c>
      <c r="U914" s="43" t="str">
        <f>IFERROR(IF($G914="","",_xlfn.XLOOKUP($N914,resources[Resource],resources[estPerUnit],""))*P914,"")</f>
        <v/>
      </c>
      <c r="V914" s="43" t="str">
        <f>IFERROR(IF($G914="","",_xlfn.XLOOKUP($N914,resources[Resource],resources[estPerUnit],""))*Q914,"")</f>
        <v/>
      </c>
      <c r="W914" s="43" t="str">
        <f>IFERROR(IF($G914="","",_xlfn.XLOOKUP($N914,resources[Resource],resources[estPerUnit],""))*R914,"")</f>
        <v/>
      </c>
      <c r="X914" s="43" t="str">
        <f>IFERROR(IF($G914="","",_xlfn.XLOOKUP($N914,resources[Resource],resources[estPerUnit],""))*S914,"")</f>
        <v/>
      </c>
    </row>
    <row r="915" spans="20:24" x14ac:dyDescent="0.5">
      <c r="T915" s="43" t="str">
        <f>IFERROR(IF($G915="","",_xlfn.XLOOKUP($N915,resources[Resource],resources[estPerUnit],""))*$O915,"")</f>
        <v/>
      </c>
      <c r="U915" s="43" t="str">
        <f>IFERROR(IF($G915="","",_xlfn.XLOOKUP($N915,resources[Resource],resources[estPerUnit],""))*P915,"")</f>
        <v/>
      </c>
      <c r="V915" s="43" t="str">
        <f>IFERROR(IF($G915="","",_xlfn.XLOOKUP($N915,resources[Resource],resources[estPerUnit],""))*Q915,"")</f>
        <v/>
      </c>
      <c r="W915" s="43" t="str">
        <f>IFERROR(IF($G915="","",_xlfn.XLOOKUP($N915,resources[Resource],resources[estPerUnit],""))*R915,"")</f>
        <v/>
      </c>
      <c r="X915" s="43" t="str">
        <f>IFERROR(IF($G915="","",_xlfn.XLOOKUP($N915,resources[Resource],resources[estPerUnit],""))*S915,"")</f>
        <v/>
      </c>
    </row>
    <row r="916" spans="20:24" x14ac:dyDescent="0.5">
      <c r="T916" s="43" t="str">
        <f>IFERROR(IF($G916="","",_xlfn.XLOOKUP($N916,resources[Resource],resources[estPerUnit],""))*$O916,"")</f>
        <v/>
      </c>
      <c r="U916" s="43" t="str">
        <f>IFERROR(IF($G916="","",_xlfn.XLOOKUP($N916,resources[Resource],resources[estPerUnit],""))*P916,"")</f>
        <v/>
      </c>
      <c r="V916" s="43" t="str">
        <f>IFERROR(IF($G916="","",_xlfn.XLOOKUP($N916,resources[Resource],resources[estPerUnit],""))*Q916,"")</f>
        <v/>
      </c>
      <c r="W916" s="43" t="str">
        <f>IFERROR(IF($G916="","",_xlfn.XLOOKUP($N916,resources[Resource],resources[estPerUnit],""))*R916,"")</f>
        <v/>
      </c>
      <c r="X916" s="43" t="str">
        <f>IFERROR(IF($G916="","",_xlfn.XLOOKUP($N916,resources[Resource],resources[estPerUnit],""))*S916,"")</f>
        <v/>
      </c>
    </row>
    <row r="917" spans="20:24" x14ac:dyDescent="0.5">
      <c r="T917" s="43" t="str">
        <f>IFERROR(IF($G917="","",_xlfn.XLOOKUP($N917,resources[Resource],resources[estPerUnit],""))*$O917,"")</f>
        <v/>
      </c>
      <c r="U917" s="43" t="str">
        <f>IFERROR(IF($G917="","",_xlfn.XLOOKUP($N917,resources[Resource],resources[estPerUnit],""))*P917,"")</f>
        <v/>
      </c>
      <c r="V917" s="43" t="str">
        <f>IFERROR(IF($G917="","",_xlfn.XLOOKUP($N917,resources[Resource],resources[estPerUnit],""))*Q917,"")</f>
        <v/>
      </c>
      <c r="W917" s="43" t="str">
        <f>IFERROR(IF($G917="","",_xlfn.XLOOKUP($N917,resources[Resource],resources[estPerUnit],""))*R917,"")</f>
        <v/>
      </c>
      <c r="X917" s="43" t="str">
        <f>IFERROR(IF($G917="","",_xlfn.XLOOKUP($N917,resources[Resource],resources[estPerUnit],""))*S917,"")</f>
        <v/>
      </c>
    </row>
    <row r="918" spans="20:24" x14ac:dyDescent="0.5">
      <c r="T918" s="43" t="str">
        <f>IFERROR(IF($G918="","",_xlfn.XLOOKUP($N918,resources[Resource],resources[estPerUnit],""))*$O918,"")</f>
        <v/>
      </c>
      <c r="U918" s="43" t="str">
        <f>IFERROR(IF($G918="","",_xlfn.XLOOKUP($N918,resources[Resource],resources[estPerUnit],""))*P918,"")</f>
        <v/>
      </c>
      <c r="V918" s="43" t="str">
        <f>IFERROR(IF($G918="","",_xlfn.XLOOKUP($N918,resources[Resource],resources[estPerUnit],""))*Q918,"")</f>
        <v/>
      </c>
      <c r="W918" s="43" t="str">
        <f>IFERROR(IF($G918="","",_xlfn.XLOOKUP($N918,resources[Resource],resources[estPerUnit],""))*R918,"")</f>
        <v/>
      </c>
      <c r="X918" s="43" t="str">
        <f>IFERROR(IF($G918="","",_xlfn.XLOOKUP($N918,resources[Resource],resources[estPerUnit],""))*S918,"")</f>
        <v/>
      </c>
    </row>
    <row r="919" spans="20:24" x14ac:dyDescent="0.5">
      <c r="T919" s="43" t="str">
        <f>IFERROR(IF($G919="","",_xlfn.XLOOKUP($N919,resources[Resource],resources[estPerUnit],""))*$O919,"")</f>
        <v/>
      </c>
      <c r="U919" s="43" t="str">
        <f>IFERROR(IF($G919="","",_xlfn.XLOOKUP($N919,resources[Resource],resources[estPerUnit],""))*P919,"")</f>
        <v/>
      </c>
      <c r="V919" s="43" t="str">
        <f>IFERROR(IF($G919="","",_xlfn.XLOOKUP($N919,resources[Resource],resources[estPerUnit],""))*Q919,"")</f>
        <v/>
      </c>
      <c r="W919" s="43" t="str">
        <f>IFERROR(IF($G919="","",_xlfn.XLOOKUP($N919,resources[Resource],resources[estPerUnit],""))*R919,"")</f>
        <v/>
      </c>
      <c r="X919" s="43" t="str">
        <f>IFERROR(IF($G919="","",_xlfn.XLOOKUP($N919,resources[Resource],resources[estPerUnit],""))*S919,"")</f>
        <v/>
      </c>
    </row>
    <row r="920" spans="20:24" x14ac:dyDescent="0.5">
      <c r="T920" s="43" t="str">
        <f>IFERROR(IF($G920="","",_xlfn.XLOOKUP($N920,resources[Resource],resources[estPerUnit],""))*$O920,"")</f>
        <v/>
      </c>
      <c r="U920" s="43" t="str">
        <f>IFERROR(IF($G920="","",_xlfn.XLOOKUP($N920,resources[Resource],resources[estPerUnit],""))*P920,"")</f>
        <v/>
      </c>
      <c r="V920" s="43" t="str">
        <f>IFERROR(IF($G920="","",_xlfn.XLOOKUP($N920,resources[Resource],resources[estPerUnit],""))*Q920,"")</f>
        <v/>
      </c>
      <c r="W920" s="43" t="str">
        <f>IFERROR(IF($G920="","",_xlfn.XLOOKUP($N920,resources[Resource],resources[estPerUnit],""))*R920,"")</f>
        <v/>
      </c>
      <c r="X920" s="43" t="str">
        <f>IFERROR(IF($G920="","",_xlfn.XLOOKUP($N920,resources[Resource],resources[estPerUnit],""))*S920,"")</f>
        <v/>
      </c>
    </row>
    <row r="921" spans="20:24" x14ac:dyDescent="0.5">
      <c r="T921" s="43" t="str">
        <f>IFERROR(IF($G921="","",_xlfn.XLOOKUP($N921,resources[Resource],resources[estPerUnit],""))*$O921,"")</f>
        <v/>
      </c>
      <c r="U921" s="43" t="str">
        <f>IFERROR(IF($G921="","",_xlfn.XLOOKUP($N921,resources[Resource],resources[estPerUnit],""))*P921,"")</f>
        <v/>
      </c>
      <c r="V921" s="43" t="str">
        <f>IFERROR(IF($G921="","",_xlfn.XLOOKUP($N921,resources[Resource],resources[estPerUnit],""))*Q921,"")</f>
        <v/>
      </c>
      <c r="W921" s="43" t="str">
        <f>IFERROR(IF($G921="","",_xlfn.XLOOKUP($N921,resources[Resource],resources[estPerUnit],""))*R921,"")</f>
        <v/>
      </c>
      <c r="X921" s="43" t="str">
        <f>IFERROR(IF($G921="","",_xlfn.XLOOKUP($N921,resources[Resource],resources[estPerUnit],""))*S921,"")</f>
        <v/>
      </c>
    </row>
    <row r="922" spans="20:24" x14ac:dyDescent="0.5">
      <c r="T922" s="43" t="str">
        <f>IFERROR(IF($G922="","",_xlfn.XLOOKUP($N922,resources[Resource],resources[estPerUnit],""))*$O922,"")</f>
        <v/>
      </c>
      <c r="U922" s="43" t="str">
        <f>IFERROR(IF($G922="","",_xlfn.XLOOKUP($N922,resources[Resource],resources[estPerUnit],""))*P922,"")</f>
        <v/>
      </c>
      <c r="V922" s="43" t="str">
        <f>IFERROR(IF($G922="","",_xlfn.XLOOKUP($N922,resources[Resource],resources[estPerUnit],""))*Q922,"")</f>
        <v/>
      </c>
      <c r="W922" s="43" t="str">
        <f>IFERROR(IF($G922="","",_xlfn.XLOOKUP($N922,resources[Resource],resources[estPerUnit],""))*R922,"")</f>
        <v/>
      </c>
      <c r="X922" s="43" t="str">
        <f>IFERROR(IF($G922="","",_xlfn.XLOOKUP($N922,resources[Resource],resources[estPerUnit],""))*S922,"")</f>
        <v/>
      </c>
    </row>
    <row r="923" spans="20:24" x14ac:dyDescent="0.5">
      <c r="T923" s="43" t="str">
        <f>IFERROR(IF($G923="","",_xlfn.XLOOKUP($N923,resources[Resource],resources[estPerUnit],""))*$O923,"")</f>
        <v/>
      </c>
      <c r="U923" s="43" t="str">
        <f>IFERROR(IF($G923="","",_xlfn.XLOOKUP($N923,resources[Resource],resources[estPerUnit],""))*P923,"")</f>
        <v/>
      </c>
      <c r="V923" s="43" t="str">
        <f>IFERROR(IF($G923="","",_xlfn.XLOOKUP($N923,resources[Resource],resources[estPerUnit],""))*Q923,"")</f>
        <v/>
      </c>
      <c r="W923" s="43" t="str">
        <f>IFERROR(IF($G923="","",_xlfn.XLOOKUP($N923,resources[Resource],resources[estPerUnit],""))*R923,"")</f>
        <v/>
      </c>
      <c r="X923" s="43" t="str">
        <f>IFERROR(IF($G923="","",_xlfn.XLOOKUP($N923,resources[Resource],resources[estPerUnit],""))*S923,"")</f>
        <v/>
      </c>
    </row>
    <row r="924" spans="20:24" x14ac:dyDescent="0.5">
      <c r="T924" s="43" t="str">
        <f>IFERROR(IF($G924="","",_xlfn.XLOOKUP($N924,resources[Resource],resources[estPerUnit],""))*$O924,"")</f>
        <v/>
      </c>
      <c r="U924" s="43" t="str">
        <f>IFERROR(IF($G924="","",_xlfn.XLOOKUP($N924,resources[Resource],resources[estPerUnit],""))*P924,"")</f>
        <v/>
      </c>
      <c r="V924" s="43" t="str">
        <f>IFERROR(IF($G924="","",_xlfn.XLOOKUP($N924,resources[Resource],resources[estPerUnit],""))*Q924,"")</f>
        <v/>
      </c>
      <c r="W924" s="43" t="str">
        <f>IFERROR(IF($G924="","",_xlfn.XLOOKUP($N924,resources[Resource],resources[estPerUnit],""))*R924,"")</f>
        <v/>
      </c>
      <c r="X924" s="43" t="str">
        <f>IFERROR(IF($G924="","",_xlfn.XLOOKUP($N924,resources[Resource],resources[estPerUnit],""))*S924,"")</f>
        <v/>
      </c>
    </row>
    <row r="925" spans="20:24" x14ac:dyDescent="0.5">
      <c r="T925" s="43" t="str">
        <f>IFERROR(IF($G925="","",_xlfn.XLOOKUP($N925,resources[Resource],resources[estPerUnit],""))*$O925,"")</f>
        <v/>
      </c>
      <c r="U925" s="43" t="str">
        <f>IFERROR(IF($G925="","",_xlfn.XLOOKUP($N925,resources[Resource],resources[estPerUnit],""))*P925,"")</f>
        <v/>
      </c>
      <c r="V925" s="43" t="str">
        <f>IFERROR(IF($G925="","",_xlfn.XLOOKUP($N925,resources[Resource],resources[estPerUnit],""))*Q925,"")</f>
        <v/>
      </c>
      <c r="W925" s="43" t="str">
        <f>IFERROR(IF($G925="","",_xlfn.XLOOKUP($N925,resources[Resource],resources[estPerUnit],""))*R925,"")</f>
        <v/>
      </c>
      <c r="X925" s="43" t="str">
        <f>IFERROR(IF($G925="","",_xlfn.XLOOKUP($N925,resources[Resource],resources[estPerUnit],""))*S925,"")</f>
        <v/>
      </c>
    </row>
    <row r="926" spans="20:24" x14ac:dyDescent="0.5">
      <c r="T926" s="43" t="str">
        <f>IFERROR(IF($G926="","",_xlfn.XLOOKUP($N926,resources[Resource],resources[estPerUnit],""))*$O926,"")</f>
        <v/>
      </c>
      <c r="U926" s="43" t="str">
        <f>IFERROR(IF($G926="","",_xlfn.XLOOKUP($N926,resources[Resource],resources[estPerUnit],""))*P926,"")</f>
        <v/>
      </c>
      <c r="V926" s="43" t="str">
        <f>IFERROR(IF($G926="","",_xlfn.XLOOKUP($N926,resources[Resource],resources[estPerUnit],""))*Q926,"")</f>
        <v/>
      </c>
      <c r="W926" s="43" t="str">
        <f>IFERROR(IF($G926="","",_xlfn.XLOOKUP($N926,resources[Resource],resources[estPerUnit],""))*R926,"")</f>
        <v/>
      </c>
      <c r="X926" s="43" t="str">
        <f>IFERROR(IF($G926="","",_xlfn.XLOOKUP($N926,resources[Resource],resources[estPerUnit],""))*S926,"")</f>
        <v/>
      </c>
    </row>
    <row r="927" spans="20:24" x14ac:dyDescent="0.5">
      <c r="T927" s="43" t="str">
        <f>IFERROR(IF($G927="","",_xlfn.XLOOKUP($N927,resources[Resource],resources[estPerUnit],""))*$O927,"")</f>
        <v/>
      </c>
      <c r="U927" s="43" t="str">
        <f>IFERROR(IF($G927="","",_xlfn.XLOOKUP($N927,resources[Resource],resources[estPerUnit],""))*P927,"")</f>
        <v/>
      </c>
      <c r="V927" s="43" t="str">
        <f>IFERROR(IF($G927="","",_xlfn.XLOOKUP($N927,resources[Resource],resources[estPerUnit],""))*Q927,"")</f>
        <v/>
      </c>
      <c r="W927" s="43" t="str">
        <f>IFERROR(IF($G927="","",_xlfn.XLOOKUP($N927,resources[Resource],resources[estPerUnit],""))*R927,"")</f>
        <v/>
      </c>
      <c r="X927" s="43" t="str">
        <f>IFERROR(IF($G927="","",_xlfn.XLOOKUP($N927,resources[Resource],resources[estPerUnit],""))*S927,"")</f>
        <v/>
      </c>
    </row>
    <row r="928" spans="20:24" x14ac:dyDescent="0.5">
      <c r="T928" s="43" t="str">
        <f>IFERROR(IF($G928="","",_xlfn.XLOOKUP($N928,resources[Resource],resources[estPerUnit],""))*$O928,"")</f>
        <v/>
      </c>
      <c r="U928" s="43" t="str">
        <f>IFERROR(IF($G928="","",_xlfn.XLOOKUP($N928,resources[Resource],resources[estPerUnit],""))*P928,"")</f>
        <v/>
      </c>
      <c r="V928" s="43" t="str">
        <f>IFERROR(IF($G928="","",_xlfn.XLOOKUP($N928,resources[Resource],resources[estPerUnit],""))*Q928,"")</f>
        <v/>
      </c>
      <c r="W928" s="43" t="str">
        <f>IFERROR(IF($G928="","",_xlfn.XLOOKUP($N928,resources[Resource],resources[estPerUnit],""))*R928,"")</f>
        <v/>
      </c>
      <c r="X928" s="43" t="str">
        <f>IFERROR(IF($G928="","",_xlfn.XLOOKUP($N928,resources[Resource],resources[estPerUnit],""))*S928,"")</f>
        <v/>
      </c>
    </row>
    <row r="929" spans="20:24" x14ac:dyDescent="0.5">
      <c r="T929" s="43" t="str">
        <f>IFERROR(IF($G929="","",_xlfn.XLOOKUP($N929,resources[Resource],resources[estPerUnit],""))*$O929,"")</f>
        <v/>
      </c>
      <c r="U929" s="43" t="str">
        <f>IFERROR(IF($G929="","",_xlfn.XLOOKUP($N929,resources[Resource],resources[estPerUnit],""))*P929,"")</f>
        <v/>
      </c>
      <c r="V929" s="43" t="str">
        <f>IFERROR(IF($G929="","",_xlfn.XLOOKUP($N929,resources[Resource],resources[estPerUnit],""))*Q929,"")</f>
        <v/>
      </c>
      <c r="W929" s="43" t="str">
        <f>IFERROR(IF($G929="","",_xlfn.XLOOKUP($N929,resources[Resource],resources[estPerUnit],""))*R929,"")</f>
        <v/>
      </c>
      <c r="X929" s="43" t="str">
        <f>IFERROR(IF($G929="","",_xlfn.XLOOKUP($N929,resources[Resource],resources[estPerUnit],""))*S929,"")</f>
        <v/>
      </c>
    </row>
    <row r="930" spans="20:24" x14ac:dyDescent="0.5">
      <c r="T930" s="43" t="str">
        <f>IFERROR(IF($G930="","",_xlfn.XLOOKUP($N930,resources[Resource],resources[estPerUnit],""))*$O930,"")</f>
        <v/>
      </c>
      <c r="U930" s="43" t="str">
        <f>IFERROR(IF($G930="","",_xlfn.XLOOKUP($N930,resources[Resource],resources[estPerUnit],""))*P930,"")</f>
        <v/>
      </c>
      <c r="V930" s="43" t="str">
        <f>IFERROR(IF($G930="","",_xlfn.XLOOKUP($N930,resources[Resource],resources[estPerUnit],""))*Q930,"")</f>
        <v/>
      </c>
      <c r="W930" s="43" t="str">
        <f>IFERROR(IF($G930="","",_xlfn.XLOOKUP($N930,resources[Resource],resources[estPerUnit],""))*R930,"")</f>
        <v/>
      </c>
      <c r="X930" s="43" t="str">
        <f>IFERROR(IF($G930="","",_xlfn.XLOOKUP($N930,resources[Resource],resources[estPerUnit],""))*S930,"")</f>
        <v/>
      </c>
    </row>
    <row r="931" spans="20:24" x14ac:dyDescent="0.5">
      <c r="T931" s="43" t="str">
        <f>IFERROR(IF($G931="","",_xlfn.XLOOKUP($N931,resources[Resource],resources[estPerUnit],""))*$O931,"")</f>
        <v/>
      </c>
      <c r="U931" s="43" t="str">
        <f>IFERROR(IF($G931="","",_xlfn.XLOOKUP($N931,resources[Resource],resources[estPerUnit],""))*P931,"")</f>
        <v/>
      </c>
      <c r="V931" s="43" t="str">
        <f>IFERROR(IF($G931="","",_xlfn.XLOOKUP($N931,resources[Resource],resources[estPerUnit],""))*Q931,"")</f>
        <v/>
      </c>
      <c r="W931" s="43" t="str">
        <f>IFERROR(IF($G931="","",_xlfn.XLOOKUP($N931,resources[Resource],resources[estPerUnit],""))*R931,"")</f>
        <v/>
      </c>
      <c r="X931" s="43" t="str">
        <f>IFERROR(IF($G931="","",_xlfn.XLOOKUP($N931,resources[Resource],resources[estPerUnit],""))*S931,"")</f>
        <v/>
      </c>
    </row>
    <row r="932" spans="20:24" x14ac:dyDescent="0.5">
      <c r="T932" s="43" t="str">
        <f>IFERROR(IF($G932="","",_xlfn.XLOOKUP($N932,resources[Resource],resources[estPerUnit],""))*$O932,"")</f>
        <v/>
      </c>
      <c r="U932" s="43" t="str">
        <f>IFERROR(IF($G932="","",_xlfn.XLOOKUP($N932,resources[Resource],resources[estPerUnit],""))*P932,"")</f>
        <v/>
      </c>
      <c r="V932" s="43" t="str">
        <f>IFERROR(IF($G932="","",_xlfn.XLOOKUP($N932,resources[Resource],resources[estPerUnit],""))*Q932,"")</f>
        <v/>
      </c>
      <c r="W932" s="43" t="str">
        <f>IFERROR(IF($G932="","",_xlfn.XLOOKUP($N932,resources[Resource],resources[estPerUnit],""))*R932,"")</f>
        <v/>
      </c>
      <c r="X932" s="43" t="str">
        <f>IFERROR(IF($G932="","",_xlfn.XLOOKUP($N932,resources[Resource],resources[estPerUnit],""))*S932,"")</f>
        <v/>
      </c>
    </row>
    <row r="933" spans="20:24" x14ac:dyDescent="0.5">
      <c r="T933" s="43" t="str">
        <f>IFERROR(IF($G933="","",_xlfn.XLOOKUP($N933,resources[Resource],resources[estPerUnit],""))*$O933,"")</f>
        <v/>
      </c>
      <c r="U933" s="43" t="str">
        <f>IFERROR(IF($G933="","",_xlfn.XLOOKUP($N933,resources[Resource],resources[estPerUnit],""))*P933,"")</f>
        <v/>
      </c>
      <c r="V933" s="43" t="str">
        <f>IFERROR(IF($G933="","",_xlfn.XLOOKUP($N933,resources[Resource],resources[estPerUnit],""))*Q933,"")</f>
        <v/>
      </c>
      <c r="W933" s="43" t="str">
        <f>IFERROR(IF($G933="","",_xlfn.XLOOKUP($N933,resources[Resource],resources[estPerUnit],""))*R933,"")</f>
        <v/>
      </c>
      <c r="X933" s="43" t="str">
        <f>IFERROR(IF($G933="","",_xlfn.XLOOKUP($N933,resources[Resource],resources[estPerUnit],""))*S933,"")</f>
        <v/>
      </c>
    </row>
    <row r="934" spans="20:24" x14ac:dyDescent="0.5">
      <c r="T934" s="43" t="str">
        <f>IFERROR(IF($G934="","",_xlfn.XLOOKUP($N934,resources[Resource],resources[estPerUnit],""))*$O934,"")</f>
        <v/>
      </c>
      <c r="U934" s="43" t="str">
        <f>IFERROR(IF($G934="","",_xlfn.XLOOKUP($N934,resources[Resource],resources[estPerUnit],""))*P934,"")</f>
        <v/>
      </c>
      <c r="V934" s="43" t="str">
        <f>IFERROR(IF($G934="","",_xlfn.XLOOKUP($N934,resources[Resource],resources[estPerUnit],""))*Q934,"")</f>
        <v/>
      </c>
      <c r="W934" s="43" t="str">
        <f>IFERROR(IF($G934="","",_xlfn.XLOOKUP($N934,resources[Resource],resources[estPerUnit],""))*R934,"")</f>
        <v/>
      </c>
      <c r="X934" s="43" t="str">
        <f>IFERROR(IF($G934="","",_xlfn.XLOOKUP($N934,resources[Resource],resources[estPerUnit],""))*S934,"")</f>
        <v/>
      </c>
    </row>
    <row r="935" spans="20:24" x14ac:dyDescent="0.5">
      <c r="T935" s="43" t="str">
        <f>IFERROR(IF($G935="","",_xlfn.XLOOKUP($N935,resources[Resource],resources[estPerUnit],""))*$O935,"")</f>
        <v/>
      </c>
      <c r="U935" s="43" t="str">
        <f>IFERROR(IF($G935="","",_xlfn.XLOOKUP($N935,resources[Resource],resources[estPerUnit],""))*P935,"")</f>
        <v/>
      </c>
      <c r="V935" s="43" t="str">
        <f>IFERROR(IF($G935="","",_xlfn.XLOOKUP($N935,resources[Resource],resources[estPerUnit],""))*Q935,"")</f>
        <v/>
      </c>
      <c r="W935" s="43" t="str">
        <f>IFERROR(IF($G935="","",_xlfn.XLOOKUP($N935,resources[Resource],resources[estPerUnit],""))*R935,"")</f>
        <v/>
      </c>
      <c r="X935" s="43" t="str">
        <f>IFERROR(IF($G935="","",_xlfn.XLOOKUP($N935,resources[Resource],resources[estPerUnit],""))*S935,"")</f>
        <v/>
      </c>
    </row>
    <row r="936" spans="20:24" x14ac:dyDescent="0.5">
      <c r="T936" s="43" t="str">
        <f>IFERROR(IF($G936="","",_xlfn.XLOOKUP($N936,resources[Resource],resources[estPerUnit],""))*$O936,"")</f>
        <v/>
      </c>
      <c r="U936" s="43" t="str">
        <f>IFERROR(IF($G936="","",_xlfn.XLOOKUP($N936,resources[Resource],resources[estPerUnit],""))*P936,"")</f>
        <v/>
      </c>
      <c r="V936" s="43" t="str">
        <f>IFERROR(IF($G936="","",_xlfn.XLOOKUP($N936,resources[Resource],resources[estPerUnit],""))*Q936,"")</f>
        <v/>
      </c>
      <c r="W936" s="43" t="str">
        <f>IFERROR(IF($G936="","",_xlfn.XLOOKUP($N936,resources[Resource],resources[estPerUnit],""))*R936,"")</f>
        <v/>
      </c>
      <c r="X936" s="43" t="str">
        <f>IFERROR(IF($G936="","",_xlfn.XLOOKUP($N936,resources[Resource],resources[estPerUnit],""))*S936,"")</f>
        <v/>
      </c>
    </row>
    <row r="937" spans="20:24" x14ac:dyDescent="0.5">
      <c r="T937" s="43" t="str">
        <f>IFERROR(IF($G937="","",_xlfn.XLOOKUP($N937,resources[Resource],resources[estPerUnit],""))*$O937,"")</f>
        <v/>
      </c>
      <c r="U937" s="43" t="str">
        <f>IFERROR(IF($G937="","",_xlfn.XLOOKUP($N937,resources[Resource],resources[estPerUnit],""))*P937,"")</f>
        <v/>
      </c>
      <c r="V937" s="43" t="str">
        <f>IFERROR(IF($G937="","",_xlfn.XLOOKUP($N937,resources[Resource],resources[estPerUnit],""))*Q937,"")</f>
        <v/>
      </c>
      <c r="W937" s="43" t="str">
        <f>IFERROR(IF($G937="","",_xlfn.XLOOKUP($N937,resources[Resource],resources[estPerUnit],""))*R937,"")</f>
        <v/>
      </c>
      <c r="X937" s="43" t="str">
        <f>IFERROR(IF($G937="","",_xlfn.XLOOKUP($N937,resources[Resource],resources[estPerUnit],""))*S937,"")</f>
        <v/>
      </c>
    </row>
    <row r="938" spans="20:24" x14ac:dyDescent="0.5">
      <c r="T938" s="43" t="str">
        <f>IFERROR(IF($G938="","",_xlfn.XLOOKUP($N938,resources[Resource],resources[estPerUnit],""))*$O938,"")</f>
        <v/>
      </c>
      <c r="U938" s="43" t="str">
        <f>IFERROR(IF($G938="","",_xlfn.XLOOKUP($N938,resources[Resource],resources[estPerUnit],""))*P938,"")</f>
        <v/>
      </c>
      <c r="V938" s="43" t="str">
        <f>IFERROR(IF($G938="","",_xlfn.XLOOKUP($N938,resources[Resource],resources[estPerUnit],""))*Q938,"")</f>
        <v/>
      </c>
      <c r="W938" s="43" t="str">
        <f>IFERROR(IF($G938="","",_xlfn.XLOOKUP($N938,resources[Resource],resources[estPerUnit],""))*R938,"")</f>
        <v/>
      </c>
      <c r="X938" s="43" t="str">
        <f>IFERROR(IF($G938="","",_xlfn.XLOOKUP($N938,resources[Resource],resources[estPerUnit],""))*S938,"")</f>
        <v/>
      </c>
    </row>
    <row r="939" spans="20:24" x14ac:dyDescent="0.5">
      <c r="T939" s="43" t="str">
        <f>IFERROR(IF($G939="","",_xlfn.XLOOKUP($N939,resources[Resource],resources[estPerUnit],""))*$O939,"")</f>
        <v/>
      </c>
      <c r="U939" s="43" t="str">
        <f>IFERROR(IF($G939="","",_xlfn.XLOOKUP($N939,resources[Resource],resources[estPerUnit],""))*P939,"")</f>
        <v/>
      </c>
      <c r="V939" s="43" t="str">
        <f>IFERROR(IF($G939="","",_xlfn.XLOOKUP($N939,resources[Resource],resources[estPerUnit],""))*Q939,"")</f>
        <v/>
      </c>
      <c r="W939" s="43" t="str">
        <f>IFERROR(IF($G939="","",_xlfn.XLOOKUP($N939,resources[Resource],resources[estPerUnit],""))*R939,"")</f>
        <v/>
      </c>
      <c r="X939" s="43" t="str">
        <f>IFERROR(IF($G939="","",_xlfn.XLOOKUP($N939,resources[Resource],resources[estPerUnit],""))*S939,"")</f>
        <v/>
      </c>
    </row>
    <row r="940" spans="20:24" x14ac:dyDescent="0.5">
      <c r="T940" s="43" t="str">
        <f>IFERROR(IF($G940="","",_xlfn.XLOOKUP($N940,resources[Resource],resources[estPerUnit],""))*$O940,"")</f>
        <v/>
      </c>
      <c r="U940" s="43" t="str">
        <f>IFERROR(IF($G940="","",_xlfn.XLOOKUP($N940,resources[Resource],resources[estPerUnit],""))*P940,"")</f>
        <v/>
      </c>
      <c r="V940" s="43" t="str">
        <f>IFERROR(IF($G940="","",_xlfn.XLOOKUP($N940,resources[Resource],resources[estPerUnit],""))*Q940,"")</f>
        <v/>
      </c>
      <c r="W940" s="43" t="str">
        <f>IFERROR(IF($G940="","",_xlfn.XLOOKUP($N940,resources[Resource],resources[estPerUnit],""))*R940,"")</f>
        <v/>
      </c>
      <c r="X940" s="43" t="str">
        <f>IFERROR(IF($G940="","",_xlfn.XLOOKUP($N940,resources[Resource],resources[estPerUnit],""))*S940,"")</f>
        <v/>
      </c>
    </row>
    <row r="941" spans="20:24" x14ac:dyDescent="0.5">
      <c r="T941" s="43" t="str">
        <f>IFERROR(IF($G941="","",_xlfn.XLOOKUP($N941,resources[Resource],resources[estPerUnit],""))*$O941,"")</f>
        <v/>
      </c>
      <c r="U941" s="43" t="str">
        <f>IFERROR(IF($G941="","",_xlfn.XLOOKUP($N941,resources[Resource],resources[estPerUnit],""))*P941,"")</f>
        <v/>
      </c>
      <c r="V941" s="43" t="str">
        <f>IFERROR(IF($G941="","",_xlfn.XLOOKUP($N941,resources[Resource],resources[estPerUnit],""))*Q941,"")</f>
        <v/>
      </c>
      <c r="W941" s="43" t="str">
        <f>IFERROR(IF($G941="","",_xlfn.XLOOKUP($N941,resources[Resource],resources[estPerUnit],""))*R941,"")</f>
        <v/>
      </c>
      <c r="X941" s="43" t="str">
        <f>IFERROR(IF($G941="","",_xlfn.XLOOKUP($N941,resources[Resource],resources[estPerUnit],""))*S941,"")</f>
        <v/>
      </c>
    </row>
    <row r="942" spans="20:24" x14ac:dyDescent="0.5">
      <c r="T942" s="43" t="str">
        <f>IFERROR(IF($G942="","",_xlfn.XLOOKUP($N942,resources[Resource],resources[estPerUnit],""))*$O942,"")</f>
        <v/>
      </c>
      <c r="U942" s="43" t="str">
        <f>IFERROR(IF($G942="","",_xlfn.XLOOKUP($N942,resources[Resource],resources[estPerUnit],""))*P942,"")</f>
        <v/>
      </c>
      <c r="V942" s="43" t="str">
        <f>IFERROR(IF($G942="","",_xlfn.XLOOKUP($N942,resources[Resource],resources[estPerUnit],""))*Q942,"")</f>
        <v/>
      </c>
      <c r="W942" s="43" t="str">
        <f>IFERROR(IF($G942="","",_xlfn.XLOOKUP($N942,resources[Resource],resources[estPerUnit],""))*R942,"")</f>
        <v/>
      </c>
      <c r="X942" s="43" t="str">
        <f>IFERROR(IF($G942="","",_xlfn.XLOOKUP($N942,resources[Resource],resources[estPerUnit],""))*S942,"")</f>
        <v/>
      </c>
    </row>
    <row r="943" spans="20:24" x14ac:dyDescent="0.5">
      <c r="T943" s="43" t="str">
        <f>IFERROR(IF($G943="","",_xlfn.XLOOKUP($N943,resources[Resource],resources[estPerUnit],""))*$O943,"")</f>
        <v/>
      </c>
      <c r="U943" s="43" t="str">
        <f>IFERROR(IF($G943="","",_xlfn.XLOOKUP($N943,resources[Resource],resources[estPerUnit],""))*P943,"")</f>
        <v/>
      </c>
      <c r="V943" s="43" t="str">
        <f>IFERROR(IF($G943="","",_xlfn.XLOOKUP($N943,resources[Resource],resources[estPerUnit],""))*Q943,"")</f>
        <v/>
      </c>
      <c r="W943" s="43" t="str">
        <f>IFERROR(IF($G943="","",_xlfn.XLOOKUP($N943,resources[Resource],resources[estPerUnit],""))*R943,"")</f>
        <v/>
      </c>
      <c r="X943" s="43" t="str">
        <f>IFERROR(IF($G943="","",_xlfn.XLOOKUP($N943,resources[Resource],resources[estPerUnit],""))*S943,"")</f>
        <v/>
      </c>
    </row>
    <row r="944" spans="20:24" x14ac:dyDescent="0.5">
      <c r="T944" s="43" t="str">
        <f>IFERROR(IF($G944="","",_xlfn.XLOOKUP($N944,resources[Resource],resources[estPerUnit],""))*$O944,"")</f>
        <v/>
      </c>
      <c r="U944" s="43" t="str">
        <f>IFERROR(IF($G944="","",_xlfn.XLOOKUP($N944,resources[Resource],resources[estPerUnit],""))*P944,"")</f>
        <v/>
      </c>
      <c r="V944" s="43" t="str">
        <f>IFERROR(IF($G944="","",_xlfn.XLOOKUP($N944,resources[Resource],resources[estPerUnit],""))*Q944,"")</f>
        <v/>
      </c>
      <c r="W944" s="43" t="str">
        <f>IFERROR(IF($G944="","",_xlfn.XLOOKUP($N944,resources[Resource],resources[estPerUnit],""))*R944,"")</f>
        <v/>
      </c>
      <c r="X944" s="43" t="str">
        <f>IFERROR(IF($G944="","",_xlfn.XLOOKUP($N944,resources[Resource],resources[estPerUnit],""))*S944,"")</f>
        <v/>
      </c>
    </row>
    <row r="945" spans="20:24" x14ac:dyDescent="0.5">
      <c r="T945" s="43" t="str">
        <f>IFERROR(IF($G945="","",_xlfn.XLOOKUP($N945,resources[Resource],resources[estPerUnit],""))*$O945,"")</f>
        <v/>
      </c>
      <c r="U945" s="43" t="str">
        <f>IFERROR(IF($G945="","",_xlfn.XLOOKUP($N945,resources[Resource],resources[estPerUnit],""))*P945,"")</f>
        <v/>
      </c>
      <c r="V945" s="43" t="str">
        <f>IFERROR(IF($G945="","",_xlfn.XLOOKUP($N945,resources[Resource],resources[estPerUnit],""))*Q945,"")</f>
        <v/>
      </c>
      <c r="W945" s="43" t="str">
        <f>IFERROR(IF($G945="","",_xlfn.XLOOKUP($N945,resources[Resource],resources[estPerUnit],""))*R945,"")</f>
        <v/>
      </c>
      <c r="X945" s="43" t="str">
        <f>IFERROR(IF($G945="","",_xlfn.XLOOKUP($N945,resources[Resource],resources[estPerUnit],""))*S945,"")</f>
        <v/>
      </c>
    </row>
    <row r="946" spans="20:24" x14ac:dyDescent="0.5">
      <c r="T946" s="43" t="str">
        <f>IFERROR(IF($G946="","",_xlfn.XLOOKUP($N946,resources[Resource],resources[estPerUnit],""))*$O946,"")</f>
        <v/>
      </c>
      <c r="U946" s="43" t="str">
        <f>IFERROR(IF($G946="","",_xlfn.XLOOKUP($N946,resources[Resource],resources[estPerUnit],""))*P946,"")</f>
        <v/>
      </c>
      <c r="V946" s="43" t="str">
        <f>IFERROR(IF($G946="","",_xlfn.XLOOKUP($N946,resources[Resource],resources[estPerUnit],""))*Q946,"")</f>
        <v/>
      </c>
      <c r="W946" s="43" t="str">
        <f>IFERROR(IF($G946="","",_xlfn.XLOOKUP($N946,resources[Resource],resources[estPerUnit],""))*R946,"")</f>
        <v/>
      </c>
      <c r="X946" s="43" t="str">
        <f>IFERROR(IF($G946="","",_xlfn.XLOOKUP($N946,resources[Resource],resources[estPerUnit],""))*S946,"")</f>
        <v/>
      </c>
    </row>
    <row r="947" spans="20:24" x14ac:dyDescent="0.5">
      <c r="T947" s="43" t="str">
        <f>IFERROR(IF($G947="","",_xlfn.XLOOKUP($N947,resources[Resource],resources[estPerUnit],""))*$O947,"")</f>
        <v/>
      </c>
      <c r="U947" s="43" t="str">
        <f>IFERROR(IF($G947="","",_xlfn.XLOOKUP($N947,resources[Resource],resources[estPerUnit],""))*P947,"")</f>
        <v/>
      </c>
      <c r="V947" s="43" t="str">
        <f>IFERROR(IF($G947="","",_xlfn.XLOOKUP($N947,resources[Resource],resources[estPerUnit],""))*Q947,"")</f>
        <v/>
      </c>
      <c r="W947" s="43" t="str">
        <f>IFERROR(IF($G947="","",_xlfn.XLOOKUP($N947,resources[Resource],resources[estPerUnit],""))*R947,"")</f>
        <v/>
      </c>
      <c r="X947" s="43" t="str">
        <f>IFERROR(IF($G947="","",_xlfn.XLOOKUP($N947,resources[Resource],resources[estPerUnit],""))*S947,"")</f>
        <v/>
      </c>
    </row>
    <row r="948" spans="20:24" x14ac:dyDescent="0.5">
      <c r="T948" s="43" t="str">
        <f>IFERROR(IF($G948="","",_xlfn.XLOOKUP($N948,resources[Resource],resources[estPerUnit],""))*$O948,"")</f>
        <v/>
      </c>
      <c r="U948" s="43" t="str">
        <f>IFERROR(IF($G948="","",_xlfn.XLOOKUP($N948,resources[Resource],resources[estPerUnit],""))*P948,"")</f>
        <v/>
      </c>
      <c r="V948" s="43" t="str">
        <f>IFERROR(IF($G948="","",_xlfn.XLOOKUP($N948,resources[Resource],resources[estPerUnit],""))*Q948,"")</f>
        <v/>
      </c>
      <c r="W948" s="43" t="str">
        <f>IFERROR(IF($G948="","",_xlfn.XLOOKUP($N948,resources[Resource],resources[estPerUnit],""))*R948,"")</f>
        <v/>
      </c>
      <c r="X948" s="43" t="str">
        <f>IFERROR(IF($G948="","",_xlfn.XLOOKUP($N948,resources[Resource],resources[estPerUnit],""))*S948,"")</f>
        <v/>
      </c>
    </row>
    <row r="949" spans="20:24" x14ac:dyDescent="0.5">
      <c r="T949" s="43" t="str">
        <f>IFERROR(IF($G949="","",_xlfn.XLOOKUP($N949,resources[Resource],resources[estPerUnit],""))*$O949,"")</f>
        <v/>
      </c>
      <c r="U949" s="43" t="str">
        <f>IFERROR(IF($G949="","",_xlfn.XLOOKUP($N949,resources[Resource],resources[estPerUnit],""))*P949,"")</f>
        <v/>
      </c>
      <c r="V949" s="43" t="str">
        <f>IFERROR(IF($G949="","",_xlfn.XLOOKUP($N949,resources[Resource],resources[estPerUnit],""))*Q949,"")</f>
        <v/>
      </c>
      <c r="W949" s="43" t="str">
        <f>IFERROR(IF($G949="","",_xlfn.XLOOKUP($N949,resources[Resource],resources[estPerUnit],""))*R949,"")</f>
        <v/>
      </c>
      <c r="X949" s="43" t="str">
        <f>IFERROR(IF($G949="","",_xlfn.XLOOKUP($N949,resources[Resource],resources[estPerUnit],""))*S949,"")</f>
        <v/>
      </c>
    </row>
    <row r="950" spans="20:24" x14ac:dyDescent="0.5">
      <c r="T950" s="43" t="str">
        <f>IFERROR(IF($G950="","",_xlfn.XLOOKUP($N950,resources[Resource],resources[estPerUnit],""))*$O950,"")</f>
        <v/>
      </c>
      <c r="U950" s="43" t="str">
        <f>IFERROR(IF($G950="","",_xlfn.XLOOKUP($N950,resources[Resource],resources[estPerUnit],""))*P950,"")</f>
        <v/>
      </c>
      <c r="V950" s="43" t="str">
        <f>IFERROR(IF($G950="","",_xlfn.XLOOKUP($N950,resources[Resource],resources[estPerUnit],""))*Q950,"")</f>
        <v/>
      </c>
      <c r="W950" s="43" t="str">
        <f>IFERROR(IF($G950="","",_xlfn.XLOOKUP($N950,resources[Resource],resources[estPerUnit],""))*R950,"")</f>
        <v/>
      </c>
      <c r="X950" s="43" t="str">
        <f>IFERROR(IF($G950="","",_xlfn.XLOOKUP($N950,resources[Resource],resources[estPerUnit],""))*S950,"")</f>
        <v/>
      </c>
    </row>
    <row r="951" spans="20:24" x14ac:dyDescent="0.5">
      <c r="T951" s="43" t="str">
        <f>IFERROR(IF($G951="","",_xlfn.XLOOKUP($N951,resources[Resource],resources[estPerUnit],""))*$O951,"")</f>
        <v/>
      </c>
      <c r="U951" s="43" t="str">
        <f>IFERROR(IF($G951="","",_xlfn.XLOOKUP($N951,resources[Resource],resources[estPerUnit],""))*P951,"")</f>
        <v/>
      </c>
      <c r="V951" s="43" t="str">
        <f>IFERROR(IF($G951="","",_xlfn.XLOOKUP($N951,resources[Resource],resources[estPerUnit],""))*Q951,"")</f>
        <v/>
      </c>
      <c r="W951" s="43" t="str">
        <f>IFERROR(IF($G951="","",_xlfn.XLOOKUP($N951,resources[Resource],resources[estPerUnit],""))*R951,"")</f>
        <v/>
      </c>
      <c r="X951" s="43" t="str">
        <f>IFERROR(IF($G951="","",_xlfn.XLOOKUP($N951,resources[Resource],resources[estPerUnit],""))*S951,"")</f>
        <v/>
      </c>
    </row>
    <row r="952" spans="20:24" x14ac:dyDescent="0.5">
      <c r="T952" s="43" t="str">
        <f>IFERROR(IF($G952="","",_xlfn.XLOOKUP($N952,resources[Resource],resources[estPerUnit],""))*$O952,"")</f>
        <v/>
      </c>
      <c r="U952" s="43" t="str">
        <f>IFERROR(IF($G952="","",_xlfn.XLOOKUP($N952,resources[Resource],resources[estPerUnit],""))*P952,"")</f>
        <v/>
      </c>
      <c r="V952" s="43" t="str">
        <f>IFERROR(IF($G952="","",_xlfn.XLOOKUP($N952,resources[Resource],resources[estPerUnit],""))*Q952,"")</f>
        <v/>
      </c>
      <c r="W952" s="43" t="str">
        <f>IFERROR(IF($G952="","",_xlfn.XLOOKUP($N952,resources[Resource],resources[estPerUnit],""))*R952,"")</f>
        <v/>
      </c>
      <c r="X952" s="43" t="str">
        <f>IFERROR(IF($G952="","",_xlfn.XLOOKUP($N952,resources[Resource],resources[estPerUnit],""))*S952,"")</f>
        <v/>
      </c>
    </row>
    <row r="953" spans="20:24" x14ac:dyDescent="0.5">
      <c r="T953" s="43" t="str">
        <f>IFERROR(IF($G953="","",_xlfn.XLOOKUP($N953,resources[Resource],resources[estPerUnit],""))*$O953,"")</f>
        <v/>
      </c>
      <c r="U953" s="43" t="str">
        <f>IFERROR(IF($G953="","",_xlfn.XLOOKUP($N953,resources[Resource],resources[estPerUnit],""))*P953,"")</f>
        <v/>
      </c>
      <c r="V953" s="43" t="str">
        <f>IFERROR(IF($G953="","",_xlfn.XLOOKUP($N953,resources[Resource],resources[estPerUnit],""))*Q953,"")</f>
        <v/>
      </c>
      <c r="W953" s="43" t="str">
        <f>IFERROR(IF($G953="","",_xlfn.XLOOKUP($N953,resources[Resource],resources[estPerUnit],""))*R953,"")</f>
        <v/>
      </c>
      <c r="X953" s="43" t="str">
        <f>IFERROR(IF($G953="","",_xlfn.XLOOKUP($N953,resources[Resource],resources[estPerUnit],""))*S953,"")</f>
        <v/>
      </c>
    </row>
    <row r="954" spans="20:24" x14ac:dyDescent="0.5">
      <c r="T954" s="43" t="str">
        <f>IFERROR(IF($G954="","",_xlfn.XLOOKUP($N954,resources[Resource],resources[estPerUnit],""))*$O954,"")</f>
        <v/>
      </c>
      <c r="U954" s="43" t="str">
        <f>IFERROR(IF($G954="","",_xlfn.XLOOKUP($N954,resources[Resource],resources[estPerUnit],""))*P954,"")</f>
        <v/>
      </c>
      <c r="V954" s="43" t="str">
        <f>IFERROR(IF($G954="","",_xlfn.XLOOKUP($N954,resources[Resource],resources[estPerUnit],""))*Q954,"")</f>
        <v/>
      </c>
      <c r="W954" s="43" t="str">
        <f>IFERROR(IF($G954="","",_xlfn.XLOOKUP($N954,resources[Resource],resources[estPerUnit],""))*R954,"")</f>
        <v/>
      </c>
      <c r="X954" s="43" t="str">
        <f>IFERROR(IF($G954="","",_xlfn.XLOOKUP($N954,resources[Resource],resources[estPerUnit],""))*S954,"")</f>
        <v/>
      </c>
    </row>
    <row r="955" spans="20:24" x14ac:dyDescent="0.5">
      <c r="T955" s="43" t="str">
        <f>IFERROR(IF($G955="","",_xlfn.XLOOKUP($N955,resources[Resource],resources[estPerUnit],""))*$O955,"")</f>
        <v/>
      </c>
      <c r="U955" s="43" t="str">
        <f>IFERROR(IF($G955="","",_xlfn.XLOOKUP($N955,resources[Resource],resources[estPerUnit],""))*P955,"")</f>
        <v/>
      </c>
      <c r="V955" s="43" t="str">
        <f>IFERROR(IF($G955="","",_xlfn.XLOOKUP($N955,resources[Resource],resources[estPerUnit],""))*Q955,"")</f>
        <v/>
      </c>
      <c r="W955" s="43" t="str">
        <f>IFERROR(IF($G955="","",_xlfn.XLOOKUP($N955,resources[Resource],resources[estPerUnit],""))*R955,"")</f>
        <v/>
      </c>
      <c r="X955" s="43" t="str">
        <f>IFERROR(IF($G955="","",_xlfn.XLOOKUP($N955,resources[Resource],resources[estPerUnit],""))*S955,"")</f>
        <v/>
      </c>
    </row>
    <row r="956" spans="20:24" x14ac:dyDescent="0.5">
      <c r="T956" s="43" t="str">
        <f>IFERROR(IF($G956="","",_xlfn.XLOOKUP($N956,resources[Resource],resources[estPerUnit],""))*$O956,"")</f>
        <v/>
      </c>
      <c r="U956" s="43" t="str">
        <f>IFERROR(IF($G956="","",_xlfn.XLOOKUP($N956,resources[Resource],resources[estPerUnit],""))*P956,"")</f>
        <v/>
      </c>
      <c r="V956" s="43" t="str">
        <f>IFERROR(IF($G956="","",_xlfn.XLOOKUP($N956,resources[Resource],resources[estPerUnit],""))*Q956,"")</f>
        <v/>
      </c>
      <c r="W956" s="43" t="str">
        <f>IFERROR(IF($G956="","",_xlfn.XLOOKUP($N956,resources[Resource],resources[estPerUnit],""))*R956,"")</f>
        <v/>
      </c>
      <c r="X956" s="43" t="str">
        <f>IFERROR(IF($G956="","",_xlfn.XLOOKUP($N956,resources[Resource],resources[estPerUnit],""))*S956,"")</f>
        <v/>
      </c>
    </row>
    <row r="957" spans="20:24" x14ac:dyDescent="0.5">
      <c r="T957" s="43" t="str">
        <f>IFERROR(IF($G957="","",_xlfn.XLOOKUP($N957,resources[Resource],resources[estPerUnit],""))*$O957,"")</f>
        <v/>
      </c>
      <c r="U957" s="43" t="str">
        <f>IFERROR(IF($G957="","",_xlfn.XLOOKUP($N957,resources[Resource],resources[estPerUnit],""))*P957,"")</f>
        <v/>
      </c>
      <c r="V957" s="43" t="str">
        <f>IFERROR(IF($G957="","",_xlfn.XLOOKUP($N957,resources[Resource],resources[estPerUnit],""))*Q957,"")</f>
        <v/>
      </c>
      <c r="W957" s="43" t="str">
        <f>IFERROR(IF($G957="","",_xlfn.XLOOKUP($N957,resources[Resource],resources[estPerUnit],""))*R957,"")</f>
        <v/>
      </c>
      <c r="X957" s="43" t="str">
        <f>IFERROR(IF($G957="","",_xlfn.XLOOKUP($N957,resources[Resource],resources[estPerUnit],""))*S957,"")</f>
        <v/>
      </c>
    </row>
    <row r="958" spans="20:24" x14ac:dyDescent="0.5">
      <c r="T958" s="43" t="str">
        <f>IFERROR(IF($G958="","",_xlfn.XLOOKUP($N958,resources[Resource],resources[estPerUnit],""))*$O958,"")</f>
        <v/>
      </c>
      <c r="U958" s="43" t="str">
        <f>IFERROR(IF($G958="","",_xlfn.XLOOKUP($N958,resources[Resource],resources[estPerUnit],""))*P958,"")</f>
        <v/>
      </c>
      <c r="V958" s="43" t="str">
        <f>IFERROR(IF($G958="","",_xlfn.XLOOKUP($N958,resources[Resource],resources[estPerUnit],""))*Q958,"")</f>
        <v/>
      </c>
      <c r="W958" s="43" t="str">
        <f>IFERROR(IF($G958="","",_xlfn.XLOOKUP($N958,resources[Resource],resources[estPerUnit],""))*R958,"")</f>
        <v/>
      </c>
      <c r="X958" s="43" t="str">
        <f>IFERROR(IF($G958="","",_xlfn.XLOOKUP($N958,resources[Resource],resources[estPerUnit],""))*S958,"")</f>
        <v/>
      </c>
    </row>
    <row r="959" spans="20:24" x14ac:dyDescent="0.5">
      <c r="T959" s="43" t="str">
        <f>IFERROR(IF($G959="","",_xlfn.XLOOKUP($N959,resources[Resource],resources[estPerUnit],""))*$O959,"")</f>
        <v/>
      </c>
      <c r="U959" s="43" t="str">
        <f>IFERROR(IF($G959="","",_xlfn.XLOOKUP($N959,resources[Resource],resources[estPerUnit],""))*P959,"")</f>
        <v/>
      </c>
      <c r="V959" s="43" t="str">
        <f>IFERROR(IF($G959="","",_xlfn.XLOOKUP($N959,resources[Resource],resources[estPerUnit],""))*Q959,"")</f>
        <v/>
      </c>
      <c r="W959" s="43" t="str">
        <f>IFERROR(IF($G959="","",_xlfn.XLOOKUP($N959,resources[Resource],resources[estPerUnit],""))*R959,"")</f>
        <v/>
      </c>
      <c r="X959" s="43" t="str">
        <f>IFERROR(IF($G959="","",_xlfn.XLOOKUP($N959,resources[Resource],resources[estPerUnit],""))*S959,"")</f>
        <v/>
      </c>
    </row>
    <row r="960" spans="20:24" x14ac:dyDescent="0.5">
      <c r="T960" s="43" t="str">
        <f>IFERROR(IF($G960="","",_xlfn.XLOOKUP($N960,resources[Resource],resources[estPerUnit],""))*$O960,"")</f>
        <v/>
      </c>
      <c r="U960" s="43" t="str">
        <f>IFERROR(IF($G960="","",_xlfn.XLOOKUP($N960,resources[Resource],resources[estPerUnit],""))*P960,"")</f>
        <v/>
      </c>
      <c r="V960" s="43" t="str">
        <f>IFERROR(IF($G960="","",_xlfn.XLOOKUP($N960,resources[Resource],resources[estPerUnit],""))*Q960,"")</f>
        <v/>
      </c>
      <c r="W960" s="43" t="str">
        <f>IFERROR(IF($G960="","",_xlfn.XLOOKUP($N960,resources[Resource],resources[estPerUnit],""))*R960,"")</f>
        <v/>
      </c>
      <c r="X960" s="43" t="str">
        <f>IFERROR(IF($G960="","",_xlfn.XLOOKUP($N960,resources[Resource],resources[estPerUnit],""))*S960,"")</f>
        <v/>
      </c>
    </row>
    <row r="961" spans="20:24" x14ac:dyDescent="0.5">
      <c r="T961" s="43" t="str">
        <f>IFERROR(IF($G961="","",_xlfn.XLOOKUP($N961,resources[Resource],resources[estPerUnit],""))*$O961,"")</f>
        <v/>
      </c>
      <c r="U961" s="43" t="str">
        <f>IFERROR(IF($G961="","",_xlfn.XLOOKUP($N961,resources[Resource],resources[estPerUnit],""))*P961,"")</f>
        <v/>
      </c>
      <c r="V961" s="43" t="str">
        <f>IFERROR(IF($G961="","",_xlfn.XLOOKUP($N961,resources[Resource],resources[estPerUnit],""))*Q961,"")</f>
        <v/>
      </c>
      <c r="W961" s="43" t="str">
        <f>IFERROR(IF($G961="","",_xlfn.XLOOKUP($N961,resources[Resource],resources[estPerUnit],""))*R961,"")</f>
        <v/>
      </c>
      <c r="X961" s="43" t="str">
        <f>IFERROR(IF($G961="","",_xlfn.XLOOKUP($N961,resources[Resource],resources[estPerUnit],""))*S961,"")</f>
        <v/>
      </c>
    </row>
    <row r="962" spans="20:24" x14ac:dyDescent="0.5">
      <c r="T962" s="43" t="str">
        <f>IFERROR(IF($G962="","",_xlfn.XLOOKUP($N962,resources[Resource],resources[estPerUnit],""))*$O962,"")</f>
        <v/>
      </c>
      <c r="U962" s="43" t="str">
        <f>IFERROR(IF($G962="","",_xlfn.XLOOKUP($N962,resources[Resource],resources[estPerUnit],""))*P962,"")</f>
        <v/>
      </c>
      <c r="V962" s="43" t="str">
        <f>IFERROR(IF($G962="","",_xlfn.XLOOKUP($N962,resources[Resource],resources[estPerUnit],""))*Q962,"")</f>
        <v/>
      </c>
      <c r="W962" s="43" t="str">
        <f>IFERROR(IF($G962="","",_xlfn.XLOOKUP($N962,resources[Resource],resources[estPerUnit],""))*R962,"")</f>
        <v/>
      </c>
      <c r="X962" s="43" t="str">
        <f>IFERROR(IF($G962="","",_xlfn.XLOOKUP($N962,resources[Resource],resources[estPerUnit],""))*S962,"")</f>
        <v/>
      </c>
    </row>
    <row r="963" spans="20:24" x14ac:dyDescent="0.5">
      <c r="T963" s="43" t="str">
        <f>IFERROR(IF($G963="","",_xlfn.XLOOKUP($N963,resources[Resource],resources[estPerUnit],""))*$O963,"")</f>
        <v/>
      </c>
      <c r="U963" s="43" t="str">
        <f>IFERROR(IF($G963="","",_xlfn.XLOOKUP($N963,resources[Resource],resources[estPerUnit],""))*P963,"")</f>
        <v/>
      </c>
      <c r="V963" s="43" t="str">
        <f>IFERROR(IF($G963="","",_xlfn.XLOOKUP($N963,resources[Resource],resources[estPerUnit],""))*Q963,"")</f>
        <v/>
      </c>
      <c r="W963" s="43" t="str">
        <f>IFERROR(IF($G963="","",_xlfn.XLOOKUP($N963,resources[Resource],resources[estPerUnit],""))*R963,"")</f>
        <v/>
      </c>
      <c r="X963" s="43" t="str">
        <f>IFERROR(IF($G963="","",_xlfn.XLOOKUP($N963,resources[Resource],resources[estPerUnit],""))*S963,"")</f>
        <v/>
      </c>
    </row>
    <row r="964" spans="20:24" x14ac:dyDescent="0.5">
      <c r="T964" s="43" t="str">
        <f>IFERROR(IF($G964="","",_xlfn.XLOOKUP($N964,resources[Resource],resources[estPerUnit],""))*$O964,"")</f>
        <v/>
      </c>
      <c r="U964" s="43" t="str">
        <f>IFERROR(IF($G964="","",_xlfn.XLOOKUP($N964,resources[Resource],resources[estPerUnit],""))*P964,"")</f>
        <v/>
      </c>
      <c r="V964" s="43" t="str">
        <f>IFERROR(IF($G964="","",_xlfn.XLOOKUP($N964,resources[Resource],resources[estPerUnit],""))*Q964,"")</f>
        <v/>
      </c>
      <c r="W964" s="43" t="str">
        <f>IFERROR(IF($G964="","",_xlfn.XLOOKUP($N964,resources[Resource],resources[estPerUnit],""))*R964,"")</f>
        <v/>
      </c>
      <c r="X964" s="43" t="str">
        <f>IFERROR(IF($G964="","",_xlfn.XLOOKUP($N964,resources[Resource],resources[estPerUnit],""))*S964,"")</f>
        <v/>
      </c>
    </row>
    <row r="965" spans="20:24" x14ac:dyDescent="0.5">
      <c r="T965" s="43" t="str">
        <f>IFERROR(IF($G965="","",_xlfn.XLOOKUP($N965,resources[Resource],resources[estPerUnit],""))*$O965,"")</f>
        <v/>
      </c>
      <c r="U965" s="43" t="str">
        <f>IFERROR(IF($G965="","",_xlfn.XLOOKUP($N965,resources[Resource],resources[estPerUnit],""))*P965,"")</f>
        <v/>
      </c>
      <c r="V965" s="43" t="str">
        <f>IFERROR(IF($G965="","",_xlfn.XLOOKUP($N965,resources[Resource],resources[estPerUnit],""))*Q965,"")</f>
        <v/>
      </c>
      <c r="W965" s="43" t="str">
        <f>IFERROR(IF($G965="","",_xlfn.XLOOKUP($N965,resources[Resource],resources[estPerUnit],""))*R965,"")</f>
        <v/>
      </c>
      <c r="X965" s="43" t="str">
        <f>IFERROR(IF($G965="","",_xlfn.XLOOKUP($N965,resources[Resource],resources[estPerUnit],""))*S965,"")</f>
        <v/>
      </c>
    </row>
    <row r="966" spans="20:24" x14ac:dyDescent="0.5">
      <c r="T966" s="43" t="str">
        <f>IFERROR(IF($G966="","",_xlfn.XLOOKUP($N966,resources[Resource],resources[estPerUnit],""))*$O966,"")</f>
        <v/>
      </c>
      <c r="U966" s="43" t="str">
        <f>IFERROR(IF($G966="","",_xlfn.XLOOKUP($N966,resources[Resource],resources[estPerUnit],""))*P966,"")</f>
        <v/>
      </c>
      <c r="V966" s="43" t="str">
        <f>IFERROR(IF($G966="","",_xlfn.XLOOKUP($N966,resources[Resource],resources[estPerUnit],""))*Q966,"")</f>
        <v/>
      </c>
      <c r="W966" s="43" t="str">
        <f>IFERROR(IF($G966="","",_xlfn.XLOOKUP($N966,resources[Resource],resources[estPerUnit],""))*R966,"")</f>
        <v/>
      </c>
      <c r="X966" s="43" t="str">
        <f>IFERROR(IF($G966="","",_xlfn.XLOOKUP($N966,resources[Resource],resources[estPerUnit],""))*S966,"")</f>
        <v/>
      </c>
    </row>
    <row r="967" spans="20:24" x14ac:dyDescent="0.5">
      <c r="T967" s="43" t="str">
        <f>IFERROR(IF($G967="","",_xlfn.XLOOKUP($N967,resources[Resource],resources[estPerUnit],""))*$O967,"")</f>
        <v/>
      </c>
      <c r="U967" s="43" t="str">
        <f>IFERROR(IF($G967="","",_xlfn.XLOOKUP($N967,resources[Resource],resources[estPerUnit],""))*P967,"")</f>
        <v/>
      </c>
      <c r="V967" s="43" t="str">
        <f>IFERROR(IF($G967="","",_xlfn.XLOOKUP($N967,resources[Resource],resources[estPerUnit],""))*Q967,"")</f>
        <v/>
      </c>
      <c r="W967" s="43" t="str">
        <f>IFERROR(IF($G967="","",_xlfn.XLOOKUP($N967,resources[Resource],resources[estPerUnit],""))*R967,"")</f>
        <v/>
      </c>
      <c r="X967" s="43" t="str">
        <f>IFERROR(IF($G967="","",_xlfn.XLOOKUP($N967,resources[Resource],resources[estPerUnit],""))*S967,"")</f>
        <v/>
      </c>
    </row>
    <row r="968" spans="20:24" x14ac:dyDescent="0.5">
      <c r="T968" s="43" t="str">
        <f>IFERROR(IF($G968="","",_xlfn.XLOOKUP($N968,resources[Resource],resources[estPerUnit],""))*$O968,"")</f>
        <v/>
      </c>
      <c r="U968" s="43" t="str">
        <f>IFERROR(IF($G968="","",_xlfn.XLOOKUP($N968,resources[Resource],resources[estPerUnit],""))*P968,"")</f>
        <v/>
      </c>
      <c r="V968" s="43" t="str">
        <f>IFERROR(IF($G968="","",_xlfn.XLOOKUP($N968,resources[Resource],resources[estPerUnit],""))*Q968,"")</f>
        <v/>
      </c>
      <c r="W968" s="43" t="str">
        <f>IFERROR(IF($G968="","",_xlfn.XLOOKUP($N968,resources[Resource],resources[estPerUnit],""))*R968,"")</f>
        <v/>
      </c>
      <c r="X968" s="43" t="str">
        <f>IFERROR(IF($G968="","",_xlfn.XLOOKUP($N968,resources[Resource],resources[estPerUnit],""))*S968,"")</f>
        <v/>
      </c>
    </row>
    <row r="969" spans="20:24" x14ac:dyDescent="0.5">
      <c r="T969" s="43" t="str">
        <f>IFERROR(IF($G969="","",_xlfn.XLOOKUP($N969,resources[Resource],resources[estPerUnit],""))*$O969,"")</f>
        <v/>
      </c>
      <c r="U969" s="43" t="str">
        <f>IFERROR(IF($G969="","",_xlfn.XLOOKUP($N969,resources[Resource],resources[estPerUnit],""))*P969,"")</f>
        <v/>
      </c>
      <c r="V969" s="43" t="str">
        <f>IFERROR(IF($G969="","",_xlfn.XLOOKUP($N969,resources[Resource],resources[estPerUnit],""))*Q969,"")</f>
        <v/>
      </c>
      <c r="W969" s="43" t="str">
        <f>IFERROR(IF($G969="","",_xlfn.XLOOKUP($N969,resources[Resource],resources[estPerUnit],""))*R969,"")</f>
        <v/>
      </c>
      <c r="X969" s="43" t="str">
        <f>IFERROR(IF($G969="","",_xlfn.XLOOKUP($N969,resources[Resource],resources[estPerUnit],""))*S969,"")</f>
        <v/>
      </c>
    </row>
    <row r="970" spans="20:24" x14ac:dyDescent="0.5">
      <c r="T970" s="43" t="str">
        <f>IFERROR(IF($G970="","",_xlfn.XLOOKUP($N970,resources[Resource],resources[estPerUnit],""))*$O970,"")</f>
        <v/>
      </c>
      <c r="U970" s="43" t="str">
        <f>IFERROR(IF($G970="","",_xlfn.XLOOKUP($N970,resources[Resource],resources[estPerUnit],""))*P970,"")</f>
        <v/>
      </c>
      <c r="V970" s="43" t="str">
        <f>IFERROR(IF($G970="","",_xlfn.XLOOKUP($N970,resources[Resource],resources[estPerUnit],""))*Q970,"")</f>
        <v/>
      </c>
      <c r="W970" s="43" t="str">
        <f>IFERROR(IF($G970="","",_xlfn.XLOOKUP($N970,resources[Resource],resources[estPerUnit],""))*R970,"")</f>
        <v/>
      </c>
      <c r="X970" s="43" t="str">
        <f>IFERROR(IF($G970="","",_xlfn.XLOOKUP($N970,resources[Resource],resources[estPerUnit],""))*S970,"")</f>
        <v/>
      </c>
    </row>
    <row r="971" spans="20:24" x14ac:dyDescent="0.5">
      <c r="T971" s="43" t="str">
        <f>IFERROR(IF($G971="","",_xlfn.XLOOKUP($N971,resources[Resource],resources[estPerUnit],""))*$O971,"")</f>
        <v/>
      </c>
      <c r="U971" s="43" t="str">
        <f>IFERROR(IF($G971="","",_xlfn.XLOOKUP($N971,resources[Resource],resources[estPerUnit],""))*P971,"")</f>
        <v/>
      </c>
      <c r="V971" s="43" t="str">
        <f>IFERROR(IF($G971="","",_xlfn.XLOOKUP($N971,resources[Resource],resources[estPerUnit],""))*Q971,"")</f>
        <v/>
      </c>
      <c r="W971" s="43" t="str">
        <f>IFERROR(IF($G971="","",_xlfn.XLOOKUP($N971,resources[Resource],resources[estPerUnit],""))*R971,"")</f>
        <v/>
      </c>
      <c r="X971" s="43" t="str">
        <f>IFERROR(IF($G971="","",_xlfn.XLOOKUP($N971,resources[Resource],resources[estPerUnit],""))*S971,"")</f>
        <v/>
      </c>
    </row>
    <row r="972" spans="20:24" x14ac:dyDescent="0.5">
      <c r="T972" s="43" t="str">
        <f>IFERROR(IF($G972="","",_xlfn.XLOOKUP($N972,resources[Resource],resources[estPerUnit],""))*$O972,"")</f>
        <v/>
      </c>
      <c r="U972" s="43" t="str">
        <f>IFERROR(IF($G972="","",_xlfn.XLOOKUP($N972,resources[Resource],resources[estPerUnit],""))*P972,"")</f>
        <v/>
      </c>
      <c r="V972" s="43" t="str">
        <f>IFERROR(IF($G972="","",_xlfn.XLOOKUP($N972,resources[Resource],resources[estPerUnit],""))*Q972,"")</f>
        <v/>
      </c>
      <c r="W972" s="43" t="str">
        <f>IFERROR(IF($G972="","",_xlfn.XLOOKUP($N972,resources[Resource],resources[estPerUnit],""))*R972,"")</f>
        <v/>
      </c>
      <c r="X972" s="43" t="str">
        <f>IFERROR(IF($G972="","",_xlfn.XLOOKUP($N972,resources[Resource],resources[estPerUnit],""))*S972,"")</f>
        <v/>
      </c>
    </row>
    <row r="973" spans="20:24" x14ac:dyDescent="0.5">
      <c r="T973" s="43" t="str">
        <f>IFERROR(IF($G973="","",_xlfn.XLOOKUP($N973,resources[Resource],resources[estPerUnit],""))*$O973,"")</f>
        <v/>
      </c>
      <c r="U973" s="43" t="str">
        <f>IFERROR(IF($G973="","",_xlfn.XLOOKUP($N973,resources[Resource],resources[estPerUnit],""))*P973,"")</f>
        <v/>
      </c>
      <c r="V973" s="43" t="str">
        <f>IFERROR(IF($G973="","",_xlfn.XLOOKUP($N973,resources[Resource],resources[estPerUnit],""))*Q973,"")</f>
        <v/>
      </c>
      <c r="W973" s="43" t="str">
        <f>IFERROR(IF($G973="","",_xlfn.XLOOKUP($N973,resources[Resource],resources[estPerUnit],""))*R973,"")</f>
        <v/>
      </c>
      <c r="X973" s="43" t="str">
        <f>IFERROR(IF($G973="","",_xlfn.XLOOKUP($N973,resources[Resource],resources[estPerUnit],""))*S973,"")</f>
        <v/>
      </c>
    </row>
    <row r="974" spans="20:24" x14ac:dyDescent="0.5">
      <c r="T974" s="43" t="str">
        <f>IFERROR(IF($G974="","",_xlfn.XLOOKUP($N974,resources[Resource],resources[estPerUnit],""))*$O974,"")</f>
        <v/>
      </c>
      <c r="U974" s="43" t="str">
        <f>IFERROR(IF($G974="","",_xlfn.XLOOKUP($N974,resources[Resource],resources[estPerUnit],""))*P974,"")</f>
        <v/>
      </c>
      <c r="V974" s="43" t="str">
        <f>IFERROR(IF($G974="","",_xlfn.XLOOKUP($N974,resources[Resource],resources[estPerUnit],""))*Q974,"")</f>
        <v/>
      </c>
      <c r="W974" s="43" t="str">
        <f>IFERROR(IF($G974="","",_xlfn.XLOOKUP($N974,resources[Resource],resources[estPerUnit],""))*R974,"")</f>
        <v/>
      </c>
      <c r="X974" s="43" t="str">
        <f>IFERROR(IF($G974="","",_xlfn.XLOOKUP($N974,resources[Resource],resources[estPerUnit],""))*S974,"")</f>
        <v/>
      </c>
    </row>
    <row r="975" spans="20:24" x14ac:dyDescent="0.5">
      <c r="T975" s="43" t="str">
        <f>IFERROR(IF($G975="","",_xlfn.XLOOKUP($N975,resources[Resource],resources[estPerUnit],""))*$O975,"")</f>
        <v/>
      </c>
      <c r="U975" s="43" t="str">
        <f>IFERROR(IF($G975="","",_xlfn.XLOOKUP($N975,resources[Resource],resources[estPerUnit],""))*P975,"")</f>
        <v/>
      </c>
      <c r="V975" s="43" t="str">
        <f>IFERROR(IF($G975="","",_xlfn.XLOOKUP($N975,resources[Resource],resources[estPerUnit],""))*Q975,"")</f>
        <v/>
      </c>
      <c r="W975" s="43" t="str">
        <f>IFERROR(IF($G975="","",_xlfn.XLOOKUP($N975,resources[Resource],resources[estPerUnit],""))*R975,"")</f>
        <v/>
      </c>
      <c r="X975" s="43" t="str">
        <f>IFERROR(IF($G975="","",_xlfn.XLOOKUP($N975,resources[Resource],resources[estPerUnit],""))*S975,"")</f>
        <v/>
      </c>
    </row>
    <row r="976" spans="20:24" x14ac:dyDescent="0.5">
      <c r="T976" s="43" t="str">
        <f>IFERROR(IF($G976="","",_xlfn.XLOOKUP($N976,resources[Resource],resources[estPerUnit],""))*$O976,"")</f>
        <v/>
      </c>
      <c r="U976" s="43" t="str">
        <f>IFERROR(IF($G976="","",_xlfn.XLOOKUP($N976,resources[Resource],resources[estPerUnit],""))*P976,"")</f>
        <v/>
      </c>
      <c r="V976" s="43" t="str">
        <f>IFERROR(IF($G976="","",_xlfn.XLOOKUP($N976,resources[Resource],resources[estPerUnit],""))*Q976,"")</f>
        <v/>
      </c>
      <c r="W976" s="43" t="str">
        <f>IFERROR(IF($G976="","",_xlfn.XLOOKUP($N976,resources[Resource],resources[estPerUnit],""))*R976,"")</f>
        <v/>
      </c>
      <c r="X976" s="43" t="str">
        <f>IFERROR(IF($G976="","",_xlfn.XLOOKUP($N976,resources[Resource],resources[estPerUnit],""))*S976,"")</f>
        <v/>
      </c>
    </row>
    <row r="977" spans="20:24" x14ac:dyDescent="0.5">
      <c r="T977" s="43" t="str">
        <f>IFERROR(IF($G977="","",_xlfn.XLOOKUP($N977,resources[Resource],resources[estPerUnit],""))*$O977,"")</f>
        <v/>
      </c>
      <c r="U977" s="43" t="str">
        <f>IFERROR(IF($G977="","",_xlfn.XLOOKUP($N977,resources[Resource],resources[estPerUnit],""))*P977,"")</f>
        <v/>
      </c>
      <c r="V977" s="43" t="str">
        <f>IFERROR(IF($G977="","",_xlfn.XLOOKUP($N977,resources[Resource],resources[estPerUnit],""))*Q977,"")</f>
        <v/>
      </c>
      <c r="W977" s="43" t="str">
        <f>IFERROR(IF($G977="","",_xlfn.XLOOKUP($N977,resources[Resource],resources[estPerUnit],""))*R977,"")</f>
        <v/>
      </c>
      <c r="X977" s="43" t="str">
        <f>IFERROR(IF($G977="","",_xlfn.XLOOKUP($N977,resources[Resource],resources[estPerUnit],""))*S977,"")</f>
        <v/>
      </c>
    </row>
    <row r="978" spans="20:24" x14ac:dyDescent="0.5">
      <c r="T978" s="43" t="str">
        <f>IFERROR(IF($G978="","",_xlfn.XLOOKUP($N978,resources[Resource],resources[estPerUnit],""))*$O978,"")</f>
        <v/>
      </c>
      <c r="U978" s="43" t="str">
        <f>IFERROR(IF($G978="","",_xlfn.XLOOKUP($N978,resources[Resource],resources[estPerUnit],""))*P978,"")</f>
        <v/>
      </c>
      <c r="V978" s="43" t="str">
        <f>IFERROR(IF($G978="","",_xlfn.XLOOKUP($N978,resources[Resource],resources[estPerUnit],""))*Q978,"")</f>
        <v/>
      </c>
      <c r="W978" s="43" t="str">
        <f>IFERROR(IF($G978="","",_xlfn.XLOOKUP($N978,resources[Resource],resources[estPerUnit],""))*R978,"")</f>
        <v/>
      </c>
      <c r="X978" s="43" t="str">
        <f>IFERROR(IF($G978="","",_xlfn.XLOOKUP($N978,resources[Resource],resources[estPerUnit],""))*S978,"")</f>
        <v/>
      </c>
    </row>
    <row r="979" spans="20:24" x14ac:dyDescent="0.5">
      <c r="T979" s="43" t="str">
        <f>IFERROR(IF($G979="","",_xlfn.XLOOKUP($N979,resources[Resource],resources[estPerUnit],""))*$O979,"")</f>
        <v/>
      </c>
      <c r="U979" s="43" t="str">
        <f>IFERROR(IF($G979="","",_xlfn.XLOOKUP($N979,resources[Resource],resources[estPerUnit],""))*P979,"")</f>
        <v/>
      </c>
      <c r="V979" s="43" t="str">
        <f>IFERROR(IF($G979="","",_xlfn.XLOOKUP($N979,resources[Resource],resources[estPerUnit],""))*Q979,"")</f>
        <v/>
      </c>
      <c r="W979" s="43" t="str">
        <f>IFERROR(IF($G979="","",_xlfn.XLOOKUP($N979,resources[Resource],resources[estPerUnit],""))*R979,"")</f>
        <v/>
      </c>
      <c r="X979" s="43" t="str">
        <f>IFERROR(IF($G979="","",_xlfn.XLOOKUP($N979,resources[Resource],resources[estPerUnit],""))*S979,"")</f>
        <v/>
      </c>
    </row>
    <row r="980" spans="20:24" x14ac:dyDescent="0.5">
      <c r="T980" s="43" t="str">
        <f>IFERROR(IF($G980="","",_xlfn.XLOOKUP($N980,resources[Resource],resources[estPerUnit],""))*$O980,"")</f>
        <v/>
      </c>
      <c r="U980" s="43" t="str">
        <f>IFERROR(IF($G980="","",_xlfn.XLOOKUP($N980,resources[Resource],resources[estPerUnit],""))*P980,"")</f>
        <v/>
      </c>
      <c r="V980" s="43" t="str">
        <f>IFERROR(IF($G980="","",_xlfn.XLOOKUP($N980,resources[Resource],resources[estPerUnit],""))*Q980,"")</f>
        <v/>
      </c>
      <c r="W980" s="43" t="str">
        <f>IFERROR(IF($G980="","",_xlfn.XLOOKUP($N980,resources[Resource],resources[estPerUnit],""))*R980,"")</f>
        <v/>
      </c>
      <c r="X980" s="43" t="str">
        <f>IFERROR(IF($G980="","",_xlfn.XLOOKUP($N980,resources[Resource],resources[estPerUnit],""))*S980,"")</f>
        <v/>
      </c>
    </row>
    <row r="981" spans="20:24" x14ac:dyDescent="0.5">
      <c r="T981" s="43" t="str">
        <f>IFERROR(IF($G981="","",_xlfn.XLOOKUP($N981,resources[Resource],resources[estPerUnit],""))*$O981,"")</f>
        <v/>
      </c>
      <c r="U981" s="43" t="str">
        <f>IFERROR(IF($G981="","",_xlfn.XLOOKUP($N981,resources[Resource],resources[estPerUnit],""))*P981,"")</f>
        <v/>
      </c>
      <c r="V981" s="43" t="str">
        <f>IFERROR(IF($G981="","",_xlfn.XLOOKUP($N981,resources[Resource],resources[estPerUnit],""))*Q981,"")</f>
        <v/>
      </c>
      <c r="W981" s="43" t="str">
        <f>IFERROR(IF($G981="","",_xlfn.XLOOKUP($N981,resources[Resource],resources[estPerUnit],""))*R981,"")</f>
        <v/>
      </c>
      <c r="X981" s="43" t="str">
        <f>IFERROR(IF($G981="","",_xlfn.XLOOKUP($N981,resources[Resource],resources[estPerUnit],""))*S981,"")</f>
        <v/>
      </c>
    </row>
    <row r="982" spans="20:24" x14ac:dyDescent="0.5">
      <c r="T982" s="43" t="str">
        <f>IFERROR(IF($G982="","",_xlfn.XLOOKUP($N982,resources[Resource],resources[estPerUnit],""))*$O982,"")</f>
        <v/>
      </c>
      <c r="U982" s="43" t="str">
        <f>IFERROR(IF($G982="","",_xlfn.XLOOKUP($N982,resources[Resource],resources[estPerUnit],""))*P982,"")</f>
        <v/>
      </c>
      <c r="V982" s="43" t="str">
        <f>IFERROR(IF($G982="","",_xlfn.XLOOKUP($N982,resources[Resource],resources[estPerUnit],""))*Q982,"")</f>
        <v/>
      </c>
      <c r="W982" s="43" t="str">
        <f>IFERROR(IF($G982="","",_xlfn.XLOOKUP($N982,resources[Resource],resources[estPerUnit],""))*R982,"")</f>
        <v/>
      </c>
      <c r="X982" s="43" t="str">
        <f>IFERROR(IF($G982="","",_xlfn.XLOOKUP($N982,resources[Resource],resources[estPerUnit],""))*S982,"")</f>
        <v/>
      </c>
    </row>
    <row r="983" spans="20:24" x14ac:dyDescent="0.5">
      <c r="T983" s="43" t="str">
        <f>IFERROR(IF($G983="","",_xlfn.XLOOKUP($N983,resources[Resource],resources[estPerUnit],""))*$O983,"")</f>
        <v/>
      </c>
      <c r="U983" s="43" t="str">
        <f>IFERROR(IF($G983="","",_xlfn.XLOOKUP($N983,resources[Resource],resources[estPerUnit],""))*P983,"")</f>
        <v/>
      </c>
      <c r="V983" s="43" t="str">
        <f>IFERROR(IF($G983="","",_xlfn.XLOOKUP($N983,resources[Resource],resources[estPerUnit],""))*Q983,"")</f>
        <v/>
      </c>
      <c r="W983" s="43" t="str">
        <f>IFERROR(IF($G983="","",_xlfn.XLOOKUP($N983,resources[Resource],resources[estPerUnit],""))*R983,"")</f>
        <v/>
      </c>
      <c r="X983" s="43" t="str">
        <f>IFERROR(IF($G983="","",_xlfn.XLOOKUP($N983,resources[Resource],resources[estPerUnit],""))*S983,"")</f>
        <v/>
      </c>
    </row>
    <row r="984" spans="20:24" x14ac:dyDescent="0.5">
      <c r="T984" s="43" t="str">
        <f>IFERROR(IF($G984="","",_xlfn.XLOOKUP($N984,resources[Resource],resources[estPerUnit],""))*$O984,"")</f>
        <v/>
      </c>
      <c r="U984" s="43" t="str">
        <f>IFERROR(IF($G984="","",_xlfn.XLOOKUP($N984,resources[Resource],resources[estPerUnit],""))*P984,"")</f>
        <v/>
      </c>
      <c r="V984" s="43" t="str">
        <f>IFERROR(IF($G984="","",_xlfn.XLOOKUP($N984,resources[Resource],resources[estPerUnit],""))*Q984,"")</f>
        <v/>
      </c>
      <c r="W984" s="43" t="str">
        <f>IFERROR(IF($G984="","",_xlfn.XLOOKUP($N984,resources[Resource],resources[estPerUnit],""))*R984,"")</f>
        <v/>
      </c>
      <c r="X984" s="43" t="str">
        <f>IFERROR(IF($G984="","",_xlfn.XLOOKUP($N984,resources[Resource],resources[estPerUnit],""))*S984,"")</f>
        <v/>
      </c>
    </row>
    <row r="985" spans="20:24" x14ac:dyDescent="0.5">
      <c r="T985" s="43" t="str">
        <f>IFERROR(IF($G985="","",_xlfn.XLOOKUP($N985,resources[Resource],resources[estPerUnit],""))*$O985,"")</f>
        <v/>
      </c>
      <c r="U985" s="43" t="str">
        <f>IFERROR(IF($G985="","",_xlfn.XLOOKUP($N985,resources[Resource],resources[estPerUnit],""))*P985,"")</f>
        <v/>
      </c>
      <c r="V985" s="43" t="str">
        <f>IFERROR(IF($G985="","",_xlfn.XLOOKUP($N985,resources[Resource],resources[estPerUnit],""))*Q985,"")</f>
        <v/>
      </c>
      <c r="W985" s="43" t="str">
        <f>IFERROR(IF($G985="","",_xlfn.XLOOKUP($N985,resources[Resource],resources[estPerUnit],""))*R985,"")</f>
        <v/>
      </c>
      <c r="X985" s="43" t="str">
        <f>IFERROR(IF($G985="","",_xlfn.XLOOKUP($N985,resources[Resource],resources[estPerUnit],""))*S985,"")</f>
        <v/>
      </c>
    </row>
    <row r="986" spans="20:24" x14ac:dyDescent="0.5">
      <c r="T986" s="43" t="str">
        <f>IFERROR(IF($G986="","",_xlfn.XLOOKUP($N986,resources[Resource],resources[estPerUnit],""))*$O986,"")</f>
        <v/>
      </c>
      <c r="U986" s="43" t="str">
        <f>IFERROR(IF($G986="","",_xlfn.XLOOKUP($N986,resources[Resource],resources[estPerUnit],""))*P986,"")</f>
        <v/>
      </c>
      <c r="V986" s="43" t="str">
        <f>IFERROR(IF($G986="","",_xlfn.XLOOKUP($N986,resources[Resource],resources[estPerUnit],""))*Q986,"")</f>
        <v/>
      </c>
      <c r="W986" s="43" t="str">
        <f>IFERROR(IF($G986="","",_xlfn.XLOOKUP($N986,resources[Resource],resources[estPerUnit],""))*R986,"")</f>
        <v/>
      </c>
      <c r="X986" s="43" t="str">
        <f>IFERROR(IF($G986="","",_xlfn.XLOOKUP($N986,resources[Resource],resources[estPerUnit],""))*S986,"")</f>
        <v/>
      </c>
    </row>
    <row r="987" spans="20:24" x14ac:dyDescent="0.5">
      <c r="T987" s="43" t="str">
        <f>IFERROR(IF($G987="","",_xlfn.XLOOKUP($N987,resources[Resource],resources[estPerUnit],""))*$O987,"")</f>
        <v/>
      </c>
      <c r="U987" s="43" t="str">
        <f>IFERROR(IF($G987="","",_xlfn.XLOOKUP($N987,resources[Resource],resources[estPerUnit],""))*P987,"")</f>
        <v/>
      </c>
      <c r="V987" s="43" t="str">
        <f>IFERROR(IF($G987="","",_xlfn.XLOOKUP($N987,resources[Resource],resources[estPerUnit],""))*Q987,"")</f>
        <v/>
      </c>
      <c r="W987" s="43" t="str">
        <f>IFERROR(IF($G987="","",_xlfn.XLOOKUP($N987,resources[Resource],resources[estPerUnit],""))*R987,"")</f>
        <v/>
      </c>
      <c r="X987" s="43" t="str">
        <f>IFERROR(IF($G987="","",_xlfn.XLOOKUP($N987,resources[Resource],resources[estPerUnit],""))*S987,"")</f>
        <v/>
      </c>
    </row>
    <row r="988" spans="20:24" x14ac:dyDescent="0.5">
      <c r="T988" s="43" t="str">
        <f>IFERROR(IF($G988="","",_xlfn.XLOOKUP($N988,resources[Resource],resources[estPerUnit],""))*$O988,"")</f>
        <v/>
      </c>
      <c r="U988" s="43" t="str">
        <f>IFERROR(IF($G988="","",_xlfn.XLOOKUP($N988,resources[Resource],resources[estPerUnit],""))*P988,"")</f>
        <v/>
      </c>
      <c r="V988" s="43" t="str">
        <f>IFERROR(IF($G988="","",_xlfn.XLOOKUP($N988,resources[Resource],resources[estPerUnit],""))*Q988,"")</f>
        <v/>
      </c>
      <c r="W988" s="43" t="str">
        <f>IFERROR(IF($G988="","",_xlfn.XLOOKUP($N988,resources[Resource],resources[estPerUnit],""))*R988,"")</f>
        <v/>
      </c>
      <c r="X988" s="43" t="str">
        <f>IFERROR(IF($G988="","",_xlfn.XLOOKUP($N988,resources[Resource],resources[estPerUnit],""))*S988,"")</f>
        <v/>
      </c>
    </row>
    <row r="989" spans="20:24" x14ac:dyDescent="0.5">
      <c r="T989" s="43" t="str">
        <f>IFERROR(IF($G989="","",_xlfn.XLOOKUP($N989,resources[Resource],resources[estPerUnit],""))*$O989,"")</f>
        <v/>
      </c>
      <c r="U989" s="43" t="str">
        <f>IFERROR(IF($G989="","",_xlfn.XLOOKUP($N989,resources[Resource],resources[estPerUnit],""))*P989,"")</f>
        <v/>
      </c>
      <c r="V989" s="43" t="str">
        <f>IFERROR(IF($G989="","",_xlfn.XLOOKUP($N989,resources[Resource],resources[estPerUnit],""))*Q989,"")</f>
        <v/>
      </c>
      <c r="W989" s="43" t="str">
        <f>IFERROR(IF($G989="","",_xlfn.XLOOKUP($N989,resources[Resource],resources[estPerUnit],""))*R989,"")</f>
        <v/>
      </c>
      <c r="X989" s="43" t="str">
        <f>IFERROR(IF($G989="","",_xlfn.XLOOKUP($N989,resources[Resource],resources[estPerUnit],""))*S989,"")</f>
        <v/>
      </c>
    </row>
    <row r="990" spans="20:24" x14ac:dyDescent="0.5">
      <c r="T990" s="43" t="str">
        <f>IFERROR(IF($G990="","",_xlfn.XLOOKUP($N990,resources[Resource],resources[estPerUnit],""))*$O990,"")</f>
        <v/>
      </c>
      <c r="U990" s="43" t="str">
        <f>IFERROR(IF($G990="","",_xlfn.XLOOKUP($N990,resources[Resource],resources[estPerUnit],""))*P990,"")</f>
        <v/>
      </c>
      <c r="V990" s="43" t="str">
        <f>IFERROR(IF($G990="","",_xlfn.XLOOKUP($N990,resources[Resource],resources[estPerUnit],""))*Q990,"")</f>
        <v/>
      </c>
      <c r="W990" s="43" t="str">
        <f>IFERROR(IF($G990="","",_xlfn.XLOOKUP($N990,resources[Resource],resources[estPerUnit],""))*R990,"")</f>
        <v/>
      </c>
      <c r="X990" s="43" t="str">
        <f>IFERROR(IF($G990="","",_xlfn.XLOOKUP($N990,resources[Resource],resources[estPerUnit],""))*S990,"")</f>
        <v/>
      </c>
    </row>
    <row r="991" spans="20:24" x14ac:dyDescent="0.5">
      <c r="T991" s="43" t="str">
        <f>IFERROR(IF($G991="","",_xlfn.XLOOKUP($N991,resources[Resource],resources[estPerUnit],""))*$O991,"")</f>
        <v/>
      </c>
      <c r="U991" s="43" t="str">
        <f>IFERROR(IF($G991="","",_xlfn.XLOOKUP($N991,resources[Resource],resources[estPerUnit],""))*P991,"")</f>
        <v/>
      </c>
      <c r="V991" s="43" t="str">
        <f>IFERROR(IF($G991="","",_xlfn.XLOOKUP($N991,resources[Resource],resources[estPerUnit],""))*Q991,"")</f>
        <v/>
      </c>
      <c r="W991" s="43" t="str">
        <f>IFERROR(IF($G991="","",_xlfn.XLOOKUP($N991,resources[Resource],resources[estPerUnit],""))*R991,"")</f>
        <v/>
      </c>
      <c r="X991" s="43" t="str">
        <f>IFERROR(IF($G991="","",_xlfn.XLOOKUP($N991,resources[Resource],resources[estPerUnit],""))*S991,"")</f>
        <v/>
      </c>
    </row>
    <row r="992" spans="20:24" x14ac:dyDescent="0.5">
      <c r="T992" s="43" t="str">
        <f>IFERROR(IF($G992="","",_xlfn.XLOOKUP($N992,resources[Resource],resources[estPerUnit],""))*$O992,"")</f>
        <v/>
      </c>
      <c r="U992" s="43" t="str">
        <f>IFERROR(IF($G992="","",_xlfn.XLOOKUP($N992,resources[Resource],resources[estPerUnit],""))*P992,"")</f>
        <v/>
      </c>
      <c r="V992" s="43" t="str">
        <f>IFERROR(IF($G992="","",_xlfn.XLOOKUP($N992,resources[Resource],resources[estPerUnit],""))*Q992,"")</f>
        <v/>
      </c>
      <c r="W992" s="43" t="str">
        <f>IFERROR(IF($G992="","",_xlfn.XLOOKUP($N992,resources[Resource],resources[estPerUnit],""))*R992,"")</f>
        <v/>
      </c>
      <c r="X992" s="43" t="str">
        <f>IFERROR(IF($G992="","",_xlfn.XLOOKUP($N992,resources[Resource],resources[estPerUnit],""))*S992,"")</f>
        <v/>
      </c>
    </row>
    <row r="993" spans="20:24" x14ac:dyDescent="0.5">
      <c r="T993" s="43" t="str">
        <f>IFERROR(IF($G993="","",_xlfn.XLOOKUP($N993,resources[Resource],resources[estPerUnit],""))*$O993,"")</f>
        <v/>
      </c>
      <c r="U993" s="43" t="str">
        <f>IFERROR(IF($G993="","",_xlfn.XLOOKUP($N993,resources[Resource],resources[estPerUnit],""))*P993,"")</f>
        <v/>
      </c>
      <c r="V993" s="43" t="str">
        <f>IFERROR(IF($G993="","",_xlfn.XLOOKUP($N993,resources[Resource],resources[estPerUnit],""))*Q993,"")</f>
        <v/>
      </c>
      <c r="W993" s="43" t="str">
        <f>IFERROR(IF($G993="","",_xlfn.XLOOKUP($N993,resources[Resource],resources[estPerUnit],""))*R993,"")</f>
        <v/>
      </c>
      <c r="X993" s="43" t="str">
        <f>IFERROR(IF($G993="","",_xlfn.XLOOKUP($N993,resources[Resource],resources[estPerUnit],""))*S993,"")</f>
        <v/>
      </c>
    </row>
    <row r="994" spans="20:24" x14ac:dyDescent="0.5">
      <c r="T994" s="43" t="str">
        <f>IFERROR(IF($G994="","",_xlfn.XLOOKUP($N994,resources[Resource],resources[estPerUnit],""))*$O994,"")</f>
        <v/>
      </c>
      <c r="U994" s="43" t="str">
        <f>IFERROR(IF($G994="","",_xlfn.XLOOKUP($N994,resources[Resource],resources[estPerUnit],""))*P994,"")</f>
        <v/>
      </c>
      <c r="V994" s="43" t="str">
        <f>IFERROR(IF($G994="","",_xlfn.XLOOKUP($N994,resources[Resource],resources[estPerUnit],""))*Q994,"")</f>
        <v/>
      </c>
      <c r="W994" s="43" t="str">
        <f>IFERROR(IF($G994="","",_xlfn.XLOOKUP($N994,resources[Resource],resources[estPerUnit],""))*R994,"")</f>
        <v/>
      </c>
      <c r="X994" s="43" t="str">
        <f>IFERROR(IF($G994="","",_xlfn.XLOOKUP($N994,resources[Resource],resources[estPerUnit],""))*S994,"")</f>
        <v/>
      </c>
    </row>
    <row r="995" spans="20:24" x14ac:dyDescent="0.5">
      <c r="T995" s="43" t="str">
        <f>IFERROR(IF($G995="","",_xlfn.XLOOKUP($N995,resources[Resource],resources[estPerUnit],""))*$O995,"")</f>
        <v/>
      </c>
      <c r="U995" s="43" t="str">
        <f>IFERROR(IF($G995="","",_xlfn.XLOOKUP($N995,resources[Resource],resources[estPerUnit],""))*P995,"")</f>
        <v/>
      </c>
      <c r="V995" s="43" t="str">
        <f>IFERROR(IF($G995="","",_xlfn.XLOOKUP($N995,resources[Resource],resources[estPerUnit],""))*Q995,"")</f>
        <v/>
      </c>
      <c r="W995" s="43" t="str">
        <f>IFERROR(IF($G995="","",_xlfn.XLOOKUP($N995,resources[Resource],resources[estPerUnit],""))*R995,"")</f>
        <v/>
      </c>
      <c r="X995" s="43" t="str">
        <f>IFERROR(IF($G995="","",_xlfn.XLOOKUP($N995,resources[Resource],resources[estPerUnit],""))*S995,"")</f>
        <v/>
      </c>
    </row>
    <row r="996" spans="20:24" x14ac:dyDescent="0.5">
      <c r="T996" s="43" t="str">
        <f>IFERROR(IF($G996="","",_xlfn.XLOOKUP($N996,resources[Resource],resources[estPerUnit],""))*$O996,"")</f>
        <v/>
      </c>
      <c r="U996" s="43" t="str">
        <f>IFERROR(IF($G996="","",_xlfn.XLOOKUP($N996,resources[Resource],resources[estPerUnit],""))*P996,"")</f>
        <v/>
      </c>
      <c r="V996" s="43" t="str">
        <f>IFERROR(IF($G996="","",_xlfn.XLOOKUP($N996,resources[Resource],resources[estPerUnit],""))*Q996,"")</f>
        <v/>
      </c>
      <c r="W996" s="43" t="str">
        <f>IFERROR(IF($G996="","",_xlfn.XLOOKUP($N996,resources[Resource],resources[estPerUnit],""))*R996,"")</f>
        <v/>
      </c>
      <c r="X996" s="43" t="str">
        <f>IFERROR(IF($G996="","",_xlfn.XLOOKUP($N996,resources[Resource],resources[estPerUnit],""))*S996,"")</f>
        <v/>
      </c>
    </row>
    <row r="997" spans="20:24" x14ac:dyDescent="0.5">
      <c r="T997" s="43" t="str">
        <f>IFERROR(IF($G997="","",_xlfn.XLOOKUP($N997,resources[Resource],resources[estPerUnit],""))*$O997,"")</f>
        <v/>
      </c>
      <c r="U997" s="43" t="str">
        <f>IFERROR(IF($G997="","",_xlfn.XLOOKUP($N997,resources[Resource],resources[estPerUnit],""))*P997,"")</f>
        <v/>
      </c>
      <c r="V997" s="43" t="str">
        <f>IFERROR(IF($G997="","",_xlfn.XLOOKUP($N997,resources[Resource],resources[estPerUnit],""))*Q997,"")</f>
        <v/>
      </c>
      <c r="W997" s="43" t="str">
        <f>IFERROR(IF($G997="","",_xlfn.XLOOKUP($N997,resources[Resource],resources[estPerUnit],""))*R997,"")</f>
        <v/>
      </c>
      <c r="X997" s="43" t="str">
        <f>IFERROR(IF($G997="","",_xlfn.XLOOKUP($N997,resources[Resource],resources[estPerUnit],""))*S997,"")</f>
        <v/>
      </c>
    </row>
    <row r="998" spans="20:24" x14ac:dyDescent="0.5">
      <c r="T998" s="43" t="str">
        <f>IFERROR(IF($G998="","",_xlfn.XLOOKUP($N998,resources[Resource],resources[estPerUnit],""))*$O998,"")</f>
        <v/>
      </c>
      <c r="U998" s="43" t="str">
        <f>IFERROR(IF($G998="","",_xlfn.XLOOKUP($N998,resources[Resource],resources[estPerUnit],""))*P998,"")</f>
        <v/>
      </c>
      <c r="V998" s="43" t="str">
        <f>IFERROR(IF($G998="","",_xlfn.XLOOKUP($N998,resources[Resource],resources[estPerUnit],""))*Q998,"")</f>
        <v/>
      </c>
      <c r="W998" s="43" t="str">
        <f>IFERROR(IF($G998="","",_xlfn.XLOOKUP($N998,resources[Resource],resources[estPerUnit],""))*R998,"")</f>
        <v/>
      </c>
      <c r="X998" s="43" t="str">
        <f>IFERROR(IF($G998="","",_xlfn.XLOOKUP($N998,resources[Resource],resources[estPerUnit],""))*S998,"")</f>
        <v/>
      </c>
    </row>
    <row r="999" spans="20:24" x14ac:dyDescent="0.5">
      <c r="T999" s="43" t="str">
        <f>IFERROR(IF($G999="","",_xlfn.XLOOKUP($N999,resources[Resource],resources[estPerUnit],""))*$O999,"")</f>
        <v/>
      </c>
      <c r="U999" s="43" t="str">
        <f>IFERROR(IF($G999="","",_xlfn.XLOOKUP($N999,resources[Resource],resources[estPerUnit],""))*P999,"")</f>
        <v/>
      </c>
      <c r="V999" s="43" t="str">
        <f>IFERROR(IF($G999="","",_xlfn.XLOOKUP($N999,resources[Resource],resources[estPerUnit],""))*Q999,"")</f>
        <v/>
      </c>
      <c r="W999" s="43" t="str">
        <f>IFERROR(IF($G999="","",_xlfn.XLOOKUP($N999,resources[Resource],resources[estPerUnit],""))*R999,"")</f>
        <v/>
      </c>
      <c r="X999" s="43" t="str">
        <f>IFERROR(IF($G999="","",_xlfn.XLOOKUP($N999,resources[Resource],resources[estPerUnit],""))*S999,"")</f>
        <v/>
      </c>
    </row>
    <row r="1000" spans="20:24" x14ac:dyDescent="0.5">
      <c r="T1000" s="43" t="str">
        <f>IFERROR(IF($G1000="","",_xlfn.XLOOKUP($N1000,resources[Resource],resources[estPerUnit],""))*$O1000,"")</f>
        <v/>
      </c>
      <c r="U1000" s="43" t="str">
        <f>IFERROR(IF($G1000="","",_xlfn.XLOOKUP($N1000,resources[Resource],resources[estPerUnit],""))*P1000,"")</f>
        <v/>
      </c>
      <c r="V1000" s="43" t="str">
        <f>IFERROR(IF($G1000="","",_xlfn.XLOOKUP($N1000,resources[Resource],resources[estPerUnit],""))*Q1000,"")</f>
        <v/>
      </c>
      <c r="W1000" s="43" t="str">
        <f>IFERROR(IF($G1000="","",_xlfn.XLOOKUP($N1000,resources[Resource],resources[estPerUnit],""))*R1000,"")</f>
        <v/>
      </c>
      <c r="X1000" s="43" t="str">
        <f>IFERROR(IF($G1000="","",_xlfn.XLOOKUP($N1000,resources[Resource],resources[estPerUnit],""))*S1000,"")</f>
        <v/>
      </c>
    </row>
    <row r="1001" spans="20:24" x14ac:dyDescent="0.5">
      <c r="T1001" s="43" t="str">
        <f>IFERROR(IF($G1001="","",_xlfn.XLOOKUP($N1001,resources[Resource],resources[estPerUnit],""))*$O1001,"")</f>
        <v/>
      </c>
      <c r="U1001" s="43" t="str">
        <f>IFERROR(IF($G1001="","",_xlfn.XLOOKUP($N1001,resources[Resource],resources[estPerUnit],""))*P1001,"")</f>
        <v/>
      </c>
      <c r="V1001" s="43" t="str">
        <f>IFERROR(IF($G1001="","",_xlfn.XLOOKUP($N1001,resources[Resource],resources[estPerUnit],""))*Q1001,"")</f>
        <v/>
      </c>
      <c r="W1001" s="43" t="str">
        <f>IFERROR(IF($G1001="","",_xlfn.XLOOKUP($N1001,resources[Resource],resources[estPerUnit],""))*R1001,"")</f>
        <v/>
      </c>
      <c r="X1001" s="43" t="str">
        <f>IFERROR(IF($G1001="","",_xlfn.XLOOKUP($N1001,resources[Resource],resources[estPerUnit],""))*S1001,"")</f>
        <v/>
      </c>
    </row>
    <row r="1002" spans="20:24" x14ac:dyDescent="0.5">
      <c r="T1002" s="43" t="str">
        <f>IFERROR(IF($G1002="","",_xlfn.XLOOKUP($N1002,resources[Resource],resources[estPerUnit],""))*$O1002,"")</f>
        <v/>
      </c>
      <c r="U1002" s="43" t="str">
        <f>IFERROR(IF($G1002="","",_xlfn.XLOOKUP($N1002,resources[Resource],resources[estPerUnit],""))*P1002,"")</f>
        <v/>
      </c>
      <c r="V1002" s="43" t="str">
        <f>IFERROR(IF($G1002="","",_xlfn.XLOOKUP($N1002,resources[Resource],resources[estPerUnit],""))*Q1002,"")</f>
        <v/>
      </c>
      <c r="W1002" s="43" t="str">
        <f>IFERROR(IF($G1002="","",_xlfn.XLOOKUP($N1002,resources[Resource],resources[estPerUnit],""))*R1002,"")</f>
        <v/>
      </c>
      <c r="X1002" s="43" t="str">
        <f>IFERROR(IF($G1002="","",_xlfn.XLOOKUP($N1002,resources[Resource],resources[estPerUnit],""))*S1002,"")</f>
        <v/>
      </c>
    </row>
    <row r="1003" spans="20:24" x14ac:dyDescent="0.5">
      <c r="T1003" s="43" t="str">
        <f>IFERROR(IF($G1003="","",_xlfn.XLOOKUP($N1003,resources[Resource],resources[estPerUnit],""))*$O1003,"")</f>
        <v/>
      </c>
      <c r="U1003" s="43" t="str">
        <f>IFERROR(IF($G1003="","",_xlfn.XLOOKUP($N1003,resources[Resource],resources[estPerUnit],""))*P1003,"")</f>
        <v/>
      </c>
      <c r="V1003" s="43" t="str">
        <f>IFERROR(IF($G1003="","",_xlfn.XLOOKUP($N1003,resources[Resource],resources[estPerUnit],""))*Q1003,"")</f>
        <v/>
      </c>
      <c r="W1003" s="43" t="str">
        <f>IFERROR(IF($G1003="","",_xlfn.XLOOKUP($N1003,resources[Resource],resources[estPerUnit],""))*R1003,"")</f>
        <v/>
      </c>
      <c r="X1003" s="43" t="str">
        <f>IFERROR(IF($G1003="","",_xlfn.XLOOKUP($N1003,resources[Resource],resources[estPerUnit],""))*S1003,"")</f>
        <v/>
      </c>
    </row>
    <row r="1004" spans="20:24" x14ac:dyDescent="0.5">
      <c r="T1004" s="43" t="str">
        <f>IFERROR(IF($G1004="","",_xlfn.XLOOKUP($N1004,resources[Resource],resources[estPerUnit],""))*$O1004,"")</f>
        <v/>
      </c>
      <c r="U1004" s="43" t="str">
        <f>IFERROR(IF($G1004="","",_xlfn.XLOOKUP($N1004,resources[Resource],resources[estPerUnit],""))*P1004,"")</f>
        <v/>
      </c>
      <c r="V1004" s="43" t="str">
        <f>IFERROR(IF($G1004="","",_xlfn.XLOOKUP($N1004,resources[Resource],resources[estPerUnit],""))*Q1004,"")</f>
        <v/>
      </c>
      <c r="W1004" s="43" t="str">
        <f>IFERROR(IF($G1004="","",_xlfn.XLOOKUP($N1004,resources[Resource],resources[estPerUnit],""))*R1004,"")</f>
        <v/>
      </c>
      <c r="X1004" s="43" t="str">
        <f>IFERROR(IF($G1004="","",_xlfn.XLOOKUP($N1004,resources[Resource],resources[estPerUnit],""))*S1004,"")</f>
        <v/>
      </c>
    </row>
    <row r="1005" spans="20:24" x14ac:dyDescent="0.5">
      <c r="T1005" s="43" t="str">
        <f>IFERROR(IF($G1005="","",_xlfn.XLOOKUP($N1005,resources[Resource],resources[estPerUnit],""))*$O1005,"")</f>
        <v/>
      </c>
      <c r="U1005" s="43" t="str">
        <f>IFERROR(IF($G1005="","",_xlfn.XLOOKUP($N1005,resources[Resource],resources[estPerUnit],""))*P1005,"")</f>
        <v/>
      </c>
      <c r="V1005" s="43" t="str">
        <f>IFERROR(IF($G1005="","",_xlfn.XLOOKUP($N1005,resources[Resource],resources[estPerUnit],""))*Q1005,"")</f>
        <v/>
      </c>
      <c r="W1005" s="43" t="str">
        <f>IFERROR(IF($G1005="","",_xlfn.XLOOKUP($N1005,resources[Resource],resources[estPerUnit],""))*R1005,"")</f>
        <v/>
      </c>
      <c r="X1005" s="43" t="str">
        <f>IFERROR(IF($G1005="","",_xlfn.XLOOKUP($N1005,resources[Resource],resources[estPerUnit],""))*S1005,"")</f>
        <v/>
      </c>
    </row>
    <row r="1006" spans="20:24" x14ac:dyDescent="0.5">
      <c r="T1006" s="43" t="str">
        <f>IFERROR(IF($G1006="","",_xlfn.XLOOKUP($N1006,resources[Resource],resources[estPerUnit],""))*$O1006,"")</f>
        <v/>
      </c>
      <c r="U1006" s="43" t="str">
        <f>IFERROR(IF($G1006="","",_xlfn.XLOOKUP($N1006,resources[Resource],resources[estPerUnit],""))*P1006,"")</f>
        <v/>
      </c>
      <c r="V1006" s="43" t="str">
        <f>IFERROR(IF($G1006="","",_xlfn.XLOOKUP($N1006,resources[Resource],resources[estPerUnit],""))*Q1006,"")</f>
        <v/>
      </c>
      <c r="W1006" s="43" t="str">
        <f>IFERROR(IF($G1006="","",_xlfn.XLOOKUP($N1006,resources[Resource],resources[estPerUnit],""))*R1006,"")</f>
        <v/>
      </c>
      <c r="X1006" s="43" t="str">
        <f>IFERROR(IF($G1006="","",_xlfn.XLOOKUP($N1006,resources[Resource],resources[estPerUnit],""))*S1006,"")</f>
        <v/>
      </c>
    </row>
    <row r="1007" spans="20:24" x14ac:dyDescent="0.5">
      <c r="T1007" s="43" t="str">
        <f>IFERROR(IF($G1007="","",_xlfn.XLOOKUP($N1007,resources[Resource],resources[estPerUnit],""))*$O1007,"")</f>
        <v/>
      </c>
      <c r="U1007" s="43" t="str">
        <f>IFERROR(IF($G1007="","",_xlfn.XLOOKUP($N1007,resources[Resource],resources[estPerUnit],""))*P1007,"")</f>
        <v/>
      </c>
      <c r="V1007" s="43" t="str">
        <f>IFERROR(IF($G1007="","",_xlfn.XLOOKUP($N1007,resources[Resource],resources[estPerUnit],""))*Q1007,"")</f>
        <v/>
      </c>
      <c r="W1007" s="43" t="str">
        <f>IFERROR(IF($G1007="","",_xlfn.XLOOKUP($N1007,resources[Resource],resources[estPerUnit],""))*R1007,"")</f>
        <v/>
      </c>
      <c r="X1007" s="43" t="str">
        <f>IFERROR(IF($G1007="","",_xlfn.XLOOKUP($N1007,resources[Resource],resources[estPerUnit],""))*S1007,"")</f>
        <v/>
      </c>
    </row>
    <row r="1008" spans="20:24" x14ac:dyDescent="0.5">
      <c r="T1008" s="43" t="str">
        <f>IFERROR(IF($G1008="","",_xlfn.XLOOKUP($N1008,resources[Resource],resources[estPerUnit],""))*$O1008,"")</f>
        <v/>
      </c>
      <c r="U1008" s="43" t="str">
        <f>IFERROR(IF($G1008="","",_xlfn.XLOOKUP($N1008,resources[Resource],resources[estPerUnit],""))*P1008,"")</f>
        <v/>
      </c>
      <c r="V1008" s="43" t="str">
        <f>IFERROR(IF($G1008="","",_xlfn.XLOOKUP($N1008,resources[Resource],resources[estPerUnit],""))*Q1008,"")</f>
        <v/>
      </c>
      <c r="W1008" s="43" t="str">
        <f>IFERROR(IF($G1008="","",_xlfn.XLOOKUP($N1008,resources[Resource],resources[estPerUnit],""))*R1008,"")</f>
        <v/>
      </c>
      <c r="X1008" s="43" t="str">
        <f>IFERROR(IF($G1008="","",_xlfn.XLOOKUP($N1008,resources[Resource],resources[estPerUnit],""))*S1008,"")</f>
        <v/>
      </c>
    </row>
    <row r="1009" spans="20:24" x14ac:dyDescent="0.5">
      <c r="T1009" s="43" t="str">
        <f>IFERROR(IF($G1009="","",_xlfn.XLOOKUP($N1009,resources[Resource],resources[estPerUnit],""))*$O1009,"")</f>
        <v/>
      </c>
      <c r="U1009" s="43" t="str">
        <f>IFERROR(IF($G1009="","",_xlfn.XLOOKUP($N1009,resources[Resource],resources[estPerUnit],""))*P1009,"")</f>
        <v/>
      </c>
      <c r="V1009" s="43" t="str">
        <f>IFERROR(IF($G1009="","",_xlfn.XLOOKUP($N1009,resources[Resource],resources[estPerUnit],""))*Q1009,"")</f>
        <v/>
      </c>
      <c r="W1009" s="43" t="str">
        <f>IFERROR(IF($G1009="","",_xlfn.XLOOKUP($N1009,resources[Resource],resources[estPerUnit],""))*R1009,"")</f>
        <v/>
      </c>
      <c r="X1009" s="43" t="str">
        <f>IFERROR(IF($G1009="","",_xlfn.XLOOKUP($N1009,resources[Resource],resources[estPerUnit],""))*S1009,"")</f>
        <v/>
      </c>
    </row>
    <row r="1010" spans="20:24" x14ac:dyDescent="0.5">
      <c r="T1010" s="43" t="str">
        <f>IFERROR(IF($G1010="","",_xlfn.XLOOKUP($N1010,resources[Resource],resources[estPerUnit],""))*$O1010,"")</f>
        <v/>
      </c>
      <c r="U1010" s="43" t="str">
        <f>IFERROR(IF($G1010="","",_xlfn.XLOOKUP($N1010,resources[Resource],resources[estPerUnit],""))*P1010,"")</f>
        <v/>
      </c>
      <c r="V1010" s="43" t="str">
        <f>IFERROR(IF($G1010="","",_xlfn.XLOOKUP($N1010,resources[Resource],resources[estPerUnit],""))*Q1010,"")</f>
        <v/>
      </c>
      <c r="W1010" s="43" t="str">
        <f>IFERROR(IF($G1010="","",_xlfn.XLOOKUP($N1010,resources[Resource],resources[estPerUnit],""))*R1010,"")</f>
        <v/>
      </c>
      <c r="X1010" s="43" t="str">
        <f>IFERROR(IF($G1010="","",_xlfn.XLOOKUP($N1010,resources[Resource],resources[estPerUnit],""))*S1010,"")</f>
        <v/>
      </c>
    </row>
    <row r="1011" spans="20:24" x14ac:dyDescent="0.5">
      <c r="T1011" s="43" t="str">
        <f>IFERROR(IF($G1011="","",_xlfn.XLOOKUP($N1011,resources[Resource],resources[estPerUnit],""))*$O1011,"")</f>
        <v/>
      </c>
      <c r="U1011" s="43" t="str">
        <f>IFERROR(IF($G1011="","",_xlfn.XLOOKUP($N1011,resources[Resource],resources[estPerUnit],""))*P1011,"")</f>
        <v/>
      </c>
      <c r="V1011" s="43" t="str">
        <f>IFERROR(IF($G1011="","",_xlfn.XLOOKUP($N1011,resources[Resource],resources[estPerUnit],""))*Q1011,"")</f>
        <v/>
      </c>
      <c r="W1011" s="43" t="str">
        <f>IFERROR(IF($G1011="","",_xlfn.XLOOKUP($N1011,resources[Resource],resources[estPerUnit],""))*R1011,"")</f>
        <v/>
      </c>
      <c r="X1011" s="43" t="str">
        <f>IFERROR(IF($G1011="","",_xlfn.XLOOKUP($N1011,resources[Resource],resources[estPerUnit],""))*S1011,"")</f>
        <v/>
      </c>
    </row>
    <row r="1012" spans="20:24" x14ac:dyDescent="0.5">
      <c r="T1012" s="43" t="str">
        <f>IFERROR(IF($G1012="","",_xlfn.XLOOKUP($N1012,resources[Resource],resources[estPerUnit],""))*$O1012,"")</f>
        <v/>
      </c>
      <c r="U1012" s="43" t="str">
        <f>IFERROR(IF($G1012="","",_xlfn.XLOOKUP($N1012,resources[Resource],resources[estPerUnit],""))*P1012,"")</f>
        <v/>
      </c>
      <c r="V1012" s="43" t="str">
        <f>IFERROR(IF($G1012="","",_xlfn.XLOOKUP($N1012,resources[Resource],resources[estPerUnit],""))*Q1012,"")</f>
        <v/>
      </c>
      <c r="W1012" s="43" t="str">
        <f>IFERROR(IF($G1012="","",_xlfn.XLOOKUP($N1012,resources[Resource],resources[estPerUnit],""))*R1012,"")</f>
        <v/>
      </c>
      <c r="X1012" s="43" t="str">
        <f>IFERROR(IF($G1012="","",_xlfn.XLOOKUP($N1012,resources[Resource],resources[estPerUnit],""))*S1012,"")</f>
        <v/>
      </c>
    </row>
    <row r="1013" spans="20:24" x14ac:dyDescent="0.5">
      <c r="T1013" s="43" t="str">
        <f>IFERROR(IF($G1013="","",_xlfn.XLOOKUP($N1013,resources[Resource],resources[estPerUnit],""))*$O1013,"")</f>
        <v/>
      </c>
      <c r="U1013" s="43" t="str">
        <f>IFERROR(IF($G1013="","",_xlfn.XLOOKUP($N1013,resources[Resource],resources[estPerUnit],""))*P1013,"")</f>
        <v/>
      </c>
      <c r="V1013" s="43" t="str">
        <f>IFERROR(IF($G1013="","",_xlfn.XLOOKUP($N1013,resources[Resource],resources[estPerUnit],""))*Q1013,"")</f>
        <v/>
      </c>
      <c r="W1013" s="43" t="str">
        <f>IFERROR(IF($G1013="","",_xlfn.XLOOKUP($N1013,resources[Resource],resources[estPerUnit],""))*R1013,"")</f>
        <v/>
      </c>
      <c r="X1013" s="43" t="str">
        <f>IFERROR(IF($G1013="","",_xlfn.XLOOKUP($N1013,resources[Resource],resources[estPerUnit],""))*S1013,"")</f>
        <v/>
      </c>
    </row>
    <row r="1014" spans="20:24" x14ac:dyDescent="0.5">
      <c r="T1014" s="43" t="str">
        <f>IFERROR(IF($G1014="","",_xlfn.XLOOKUP($N1014,resources[Resource],resources[estPerUnit],""))*$O1014,"")</f>
        <v/>
      </c>
      <c r="U1014" s="43" t="str">
        <f>IFERROR(IF($G1014="","",_xlfn.XLOOKUP($N1014,resources[Resource],resources[estPerUnit],""))*P1014,"")</f>
        <v/>
      </c>
      <c r="V1014" s="43" t="str">
        <f>IFERROR(IF($G1014="","",_xlfn.XLOOKUP($N1014,resources[Resource],resources[estPerUnit],""))*Q1014,"")</f>
        <v/>
      </c>
      <c r="W1014" s="43" t="str">
        <f>IFERROR(IF($G1014="","",_xlfn.XLOOKUP($N1014,resources[Resource],resources[estPerUnit],""))*R1014,"")</f>
        <v/>
      </c>
      <c r="X1014" s="43" t="str">
        <f>IFERROR(IF($G1014="","",_xlfn.XLOOKUP($N1014,resources[Resource],resources[estPerUnit],""))*S1014,"")</f>
        <v/>
      </c>
    </row>
    <row r="1015" spans="20:24" x14ac:dyDescent="0.5">
      <c r="T1015" s="43" t="str">
        <f>IFERROR(IF($G1015="","",_xlfn.XLOOKUP($N1015,resources[Resource],resources[estPerUnit],""))*$O1015,"")</f>
        <v/>
      </c>
      <c r="U1015" s="43" t="str">
        <f>IFERROR(IF($G1015="","",_xlfn.XLOOKUP($N1015,resources[Resource],resources[estPerUnit],""))*P1015,"")</f>
        <v/>
      </c>
      <c r="V1015" s="43" t="str">
        <f>IFERROR(IF($G1015="","",_xlfn.XLOOKUP($N1015,resources[Resource],resources[estPerUnit],""))*Q1015,"")</f>
        <v/>
      </c>
      <c r="W1015" s="43" t="str">
        <f>IFERROR(IF($G1015="","",_xlfn.XLOOKUP($N1015,resources[Resource],resources[estPerUnit],""))*R1015,"")</f>
        <v/>
      </c>
      <c r="X1015" s="43" t="str">
        <f>IFERROR(IF($G1015="","",_xlfn.XLOOKUP($N1015,resources[Resource],resources[estPerUnit],""))*S1015,"")</f>
        <v/>
      </c>
    </row>
    <row r="1016" spans="20:24" x14ac:dyDescent="0.5">
      <c r="T1016" s="43" t="str">
        <f>IFERROR(IF($G1016="","",_xlfn.XLOOKUP($N1016,resources[Resource],resources[estPerUnit],""))*$O1016,"")</f>
        <v/>
      </c>
      <c r="U1016" s="43" t="str">
        <f>IFERROR(IF($G1016="","",_xlfn.XLOOKUP($N1016,resources[Resource],resources[estPerUnit],""))*P1016,"")</f>
        <v/>
      </c>
      <c r="V1016" s="43" t="str">
        <f>IFERROR(IF($G1016="","",_xlfn.XLOOKUP($N1016,resources[Resource],resources[estPerUnit],""))*Q1016,"")</f>
        <v/>
      </c>
      <c r="W1016" s="43" t="str">
        <f>IFERROR(IF($G1016="","",_xlfn.XLOOKUP($N1016,resources[Resource],resources[estPerUnit],""))*R1016,"")</f>
        <v/>
      </c>
      <c r="X1016" s="43" t="str">
        <f>IFERROR(IF($G1016="","",_xlfn.XLOOKUP($N1016,resources[Resource],resources[estPerUnit],""))*S1016,"")</f>
        <v/>
      </c>
    </row>
    <row r="1017" spans="20:24" x14ac:dyDescent="0.5">
      <c r="T1017" s="43" t="str">
        <f>IFERROR(IF($G1017="","",_xlfn.XLOOKUP($N1017,resources[Resource],resources[estPerUnit],""))*$O1017,"")</f>
        <v/>
      </c>
      <c r="U1017" s="43" t="str">
        <f>IFERROR(IF($G1017="","",_xlfn.XLOOKUP($N1017,resources[Resource],resources[estPerUnit],""))*P1017,"")</f>
        <v/>
      </c>
      <c r="V1017" s="43" t="str">
        <f>IFERROR(IF($G1017="","",_xlfn.XLOOKUP($N1017,resources[Resource],resources[estPerUnit],""))*Q1017,"")</f>
        <v/>
      </c>
      <c r="W1017" s="43" t="str">
        <f>IFERROR(IF($G1017="","",_xlfn.XLOOKUP($N1017,resources[Resource],resources[estPerUnit],""))*R1017,"")</f>
        <v/>
      </c>
      <c r="X1017" s="43" t="str">
        <f>IFERROR(IF($G1017="","",_xlfn.XLOOKUP($N1017,resources[Resource],resources[estPerUnit],""))*S1017,"")</f>
        <v/>
      </c>
    </row>
    <row r="1018" spans="20:24" x14ac:dyDescent="0.5">
      <c r="T1018" s="43" t="str">
        <f>IFERROR(IF($G1018="","",_xlfn.XLOOKUP($N1018,resources[Resource],resources[estPerUnit],""))*$O1018,"")</f>
        <v/>
      </c>
      <c r="U1018" s="43" t="str">
        <f>IFERROR(IF($G1018="","",_xlfn.XLOOKUP($N1018,resources[Resource],resources[estPerUnit],""))*P1018,"")</f>
        <v/>
      </c>
      <c r="V1018" s="43" t="str">
        <f>IFERROR(IF($G1018="","",_xlfn.XLOOKUP($N1018,resources[Resource],resources[estPerUnit],""))*Q1018,"")</f>
        <v/>
      </c>
      <c r="W1018" s="43" t="str">
        <f>IFERROR(IF($G1018="","",_xlfn.XLOOKUP($N1018,resources[Resource],resources[estPerUnit],""))*R1018,"")</f>
        <v/>
      </c>
      <c r="X1018" s="43" t="str">
        <f>IFERROR(IF($G1018="","",_xlfn.XLOOKUP($N1018,resources[Resource],resources[estPerUnit],""))*S1018,"")</f>
        <v/>
      </c>
    </row>
    <row r="1019" spans="20:24" x14ac:dyDescent="0.5">
      <c r="T1019" s="43" t="str">
        <f>IFERROR(IF($G1019="","",_xlfn.XLOOKUP($N1019,resources[Resource],resources[estPerUnit],""))*$O1019,"")</f>
        <v/>
      </c>
      <c r="U1019" s="43" t="str">
        <f>IFERROR(IF($G1019="","",_xlfn.XLOOKUP($N1019,resources[Resource],resources[estPerUnit],""))*P1019,"")</f>
        <v/>
      </c>
      <c r="V1019" s="43" t="str">
        <f>IFERROR(IF($G1019="","",_xlfn.XLOOKUP($N1019,resources[Resource],resources[estPerUnit],""))*Q1019,"")</f>
        <v/>
      </c>
      <c r="W1019" s="43" t="str">
        <f>IFERROR(IF($G1019="","",_xlfn.XLOOKUP($N1019,resources[Resource],resources[estPerUnit],""))*R1019,"")</f>
        <v/>
      </c>
      <c r="X1019" s="43" t="str">
        <f>IFERROR(IF($G1019="","",_xlfn.XLOOKUP($N1019,resources[Resource],resources[estPerUnit],""))*S1019,"")</f>
        <v/>
      </c>
    </row>
    <row r="1020" spans="20:24" x14ac:dyDescent="0.5">
      <c r="T1020" s="43" t="str">
        <f>IFERROR(IF($G1020="","",_xlfn.XLOOKUP($N1020,resources[Resource],resources[estPerUnit],""))*$O1020,"")</f>
        <v/>
      </c>
      <c r="U1020" s="43" t="str">
        <f>IFERROR(IF($G1020="","",_xlfn.XLOOKUP($N1020,resources[Resource],resources[estPerUnit],""))*P1020,"")</f>
        <v/>
      </c>
      <c r="V1020" s="43" t="str">
        <f>IFERROR(IF($G1020="","",_xlfn.XLOOKUP($N1020,resources[Resource],resources[estPerUnit],""))*Q1020,"")</f>
        <v/>
      </c>
      <c r="W1020" s="43" t="str">
        <f>IFERROR(IF($G1020="","",_xlfn.XLOOKUP($N1020,resources[Resource],resources[estPerUnit],""))*R1020,"")</f>
        <v/>
      </c>
      <c r="X1020" s="43" t="str">
        <f>IFERROR(IF($G1020="","",_xlfn.XLOOKUP($N1020,resources[Resource],resources[estPerUnit],""))*S1020,"")</f>
        <v/>
      </c>
    </row>
    <row r="1021" spans="20:24" x14ac:dyDescent="0.5">
      <c r="T1021" s="43" t="str">
        <f>IFERROR(IF($G1021="","",_xlfn.XLOOKUP($N1021,resources[Resource],resources[estPerUnit],""))*$O1021,"")</f>
        <v/>
      </c>
      <c r="U1021" s="43" t="str">
        <f>IFERROR(IF($G1021="","",_xlfn.XLOOKUP($N1021,resources[Resource],resources[estPerUnit],""))*P1021,"")</f>
        <v/>
      </c>
      <c r="V1021" s="43" t="str">
        <f>IFERROR(IF($G1021="","",_xlfn.XLOOKUP($N1021,resources[Resource],resources[estPerUnit],""))*Q1021,"")</f>
        <v/>
      </c>
      <c r="W1021" s="43" t="str">
        <f>IFERROR(IF($G1021="","",_xlfn.XLOOKUP($N1021,resources[Resource],resources[estPerUnit],""))*R1021,"")</f>
        <v/>
      </c>
      <c r="X1021" s="43" t="str">
        <f>IFERROR(IF($G1021="","",_xlfn.XLOOKUP($N1021,resources[Resource],resources[estPerUnit],""))*S1021,"")</f>
        <v/>
      </c>
    </row>
    <row r="1022" spans="20:24" x14ac:dyDescent="0.5">
      <c r="T1022" s="43" t="str">
        <f>IFERROR(IF($G1022="","",_xlfn.XLOOKUP($N1022,resources[Resource],resources[estPerUnit],""))*$O1022,"")</f>
        <v/>
      </c>
      <c r="U1022" s="43" t="str">
        <f>IFERROR(IF($G1022="","",_xlfn.XLOOKUP($N1022,resources[Resource],resources[estPerUnit],""))*P1022,"")</f>
        <v/>
      </c>
      <c r="V1022" s="43" t="str">
        <f>IFERROR(IF($G1022="","",_xlfn.XLOOKUP($N1022,resources[Resource],resources[estPerUnit],""))*Q1022,"")</f>
        <v/>
      </c>
      <c r="W1022" s="43" t="str">
        <f>IFERROR(IF($G1022="","",_xlfn.XLOOKUP($N1022,resources[Resource],resources[estPerUnit],""))*R1022,"")</f>
        <v/>
      </c>
      <c r="X1022" s="43" t="str">
        <f>IFERROR(IF($G1022="","",_xlfn.XLOOKUP($N1022,resources[Resource],resources[estPerUnit],""))*S1022,"")</f>
        <v/>
      </c>
    </row>
    <row r="1023" spans="20:24" x14ac:dyDescent="0.5">
      <c r="T1023" s="43" t="str">
        <f>IFERROR(IF($G1023="","",_xlfn.XLOOKUP($N1023,resources[Resource],resources[estPerUnit],""))*$O1023,"")</f>
        <v/>
      </c>
      <c r="U1023" s="43" t="str">
        <f>IFERROR(IF($G1023="","",_xlfn.XLOOKUP($N1023,resources[Resource],resources[estPerUnit],""))*P1023,"")</f>
        <v/>
      </c>
      <c r="V1023" s="43" t="str">
        <f>IFERROR(IF($G1023="","",_xlfn.XLOOKUP($N1023,resources[Resource],resources[estPerUnit],""))*Q1023,"")</f>
        <v/>
      </c>
      <c r="W1023" s="43" t="str">
        <f>IFERROR(IF($G1023="","",_xlfn.XLOOKUP($N1023,resources[Resource],resources[estPerUnit],""))*R1023,"")</f>
        <v/>
      </c>
      <c r="X1023" s="43" t="str">
        <f>IFERROR(IF($G1023="","",_xlfn.XLOOKUP($N1023,resources[Resource],resources[estPerUnit],""))*S1023,"")</f>
        <v/>
      </c>
    </row>
    <row r="1024" spans="20:24" x14ac:dyDescent="0.5">
      <c r="T1024" s="43" t="str">
        <f>IFERROR(IF($G1024="","",_xlfn.XLOOKUP($N1024,resources[Resource],resources[estPerUnit],""))*$O1024,"")</f>
        <v/>
      </c>
      <c r="U1024" s="43" t="str">
        <f>IFERROR(IF($G1024="","",_xlfn.XLOOKUP($N1024,resources[Resource],resources[estPerUnit],""))*P1024,"")</f>
        <v/>
      </c>
      <c r="V1024" s="43" t="str">
        <f>IFERROR(IF($G1024="","",_xlfn.XLOOKUP($N1024,resources[Resource],resources[estPerUnit],""))*Q1024,"")</f>
        <v/>
      </c>
      <c r="W1024" s="43" t="str">
        <f>IFERROR(IF($G1024="","",_xlfn.XLOOKUP($N1024,resources[Resource],resources[estPerUnit],""))*R1024,"")</f>
        <v/>
      </c>
      <c r="X1024" s="43" t="str">
        <f>IFERROR(IF($G1024="","",_xlfn.XLOOKUP($N1024,resources[Resource],resources[estPerUnit],""))*S1024,"")</f>
        <v/>
      </c>
    </row>
    <row r="1025" spans="20:24" x14ac:dyDescent="0.5">
      <c r="T1025" s="43" t="str">
        <f>IFERROR(IF($G1025="","",_xlfn.XLOOKUP($N1025,resources[Resource],resources[estPerUnit],""))*$O1025,"")</f>
        <v/>
      </c>
      <c r="U1025" s="43" t="str">
        <f>IFERROR(IF($G1025="","",_xlfn.XLOOKUP($N1025,resources[Resource],resources[estPerUnit],""))*P1025,"")</f>
        <v/>
      </c>
      <c r="V1025" s="43" t="str">
        <f>IFERROR(IF($G1025="","",_xlfn.XLOOKUP($N1025,resources[Resource],resources[estPerUnit],""))*Q1025,"")</f>
        <v/>
      </c>
      <c r="W1025" s="43" t="str">
        <f>IFERROR(IF($G1025="","",_xlfn.XLOOKUP($N1025,resources[Resource],resources[estPerUnit],""))*R1025,"")</f>
        <v/>
      </c>
      <c r="X1025" s="43" t="str">
        <f>IFERROR(IF($G1025="","",_xlfn.XLOOKUP($N1025,resources[Resource],resources[estPerUnit],""))*S1025,"")</f>
        <v/>
      </c>
    </row>
    <row r="1026" spans="20:24" x14ac:dyDescent="0.5">
      <c r="T1026" s="43" t="str">
        <f>IFERROR(IF($G1026="","",_xlfn.XLOOKUP($N1026,resources[Resource],resources[estPerUnit],""))*$O1026,"")</f>
        <v/>
      </c>
      <c r="U1026" s="43" t="str">
        <f>IFERROR(IF($G1026="","",_xlfn.XLOOKUP($N1026,resources[Resource],resources[estPerUnit],""))*P1026,"")</f>
        <v/>
      </c>
      <c r="V1026" s="43" t="str">
        <f>IFERROR(IF($G1026="","",_xlfn.XLOOKUP($N1026,resources[Resource],resources[estPerUnit],""))*Q1026,"")</f>
        <v/>
      </c>
      <c r="W1026" s="43" t="str">
        <f>IFERROR(IF($G1026="","",_xlfn.XLOOKUP($N1026,resources[Resource],resources[estPerUnit],""))*R1026,"")</f>
        <v/>
      </c>
      <c r="X1026" s="43" t="str">
        <f>IFERROR(IF($G1026="","",_xlfn.XLOOKUP($N1026,resources[Resource],resources[estPerUnit],""))*S1026,"")</f>
        <v/>
      </c>
    </row>
    <row r="1027" spans="20:24" x14ac:dyDescent="0.5">
      <c r="T1027" s="43" t="str">
        <f>IFERROR(IF($G1027="","",_xlfn.XLOOKUP($N1027,resources[Resource],resources[estPerUnit],""))*$O1027,"")</f>
        <v/>
      </c>
      <c r="U1027" s="43" t="str">
        <f>IFERROR(IF($G1027="","",_xlfn.XLOOKUP($N1027,resources[Resource],resources[estPerUnit],""))*P1027,"")</f>
        <v/>
      </c>
      <c r="V1027" s="43" t="str">
        <f>IFERROR(IF($G1027="","",_xlfn.XLOOKUP($N1027,resources[Resource],resources[estPerUnit],""))*Q1027,"")</f>
        <v/>
      </c>
      <c r="W1027" s="43" t="str">
        <f>IFERROR(IF($G1027="","",_xlfn.XLOOKUP($N1027,resources[Resource],resources[estPerUnit],""))*R1027,"")</f>
        <v/>
      </c>
      <c r="X1027" s="43" t="str">
        <f>IFERROR(IF($G1027="","",_xlfn.XLOOKUP($N1027,resources[Resource],resources[estPerUnit],""))*S1027,"")</f>
        <v/>
      </c>
    </row>
    <row r="1028" spans="20:24" x14ac:dyDescent="0.5">
      <c r="T1028" s="43" t="str">
        <f>IFERROR(IF($G1028="","",_xlfn.XLOOKUP($N1028,resources[Resource],resources[estPerUnit],""))*$O1028,"")</f>
        <v/>
      </c>
      <c r="U1028" s="43" t="str">
        <f>IFERROR(IF($G1028="","",_xlfn.XLOOKUP($N1028,resources[Resource],resources[estPerUnit],""))*P1028,"")</f>
        <v/>
      </c>
      <c r="V1028" s="43" t="str">
        <f>IFERROR(IF($G1028="","",_xlfn.XLOOKUP($N1028,resources[Resource],resources[estPerUnit],""))*Q1028,"")</f>
        <v/>
      </c>
      <c r="W1028" s="43" t="str">
        <f>IFERROR(IF($G1028="","",_xlfn.XLOOKUP($N1028,resources[Resource],resources[estPerUnit],""))*R1028,"")</f>
        <v/>
      </c>
      <c r="X1028" s="43" t="str">
        <f>IFERROR(IF($G1028="","",_xlfn.XLOOKUP($N1028,resources[Resource],resources[estPerUnit],""))*S1028,"")</f>
        <v/>
      </c>
    </row>
    <row r="1029" spans="20:24" x14ac:dyDescent="0.5">
      <c r="T1029" s="43" t="str">
        <f>IFERROR(IF($G1029="","",_xlfn.XLOOKUP($N1029,resources[Resource],resources[estPerUnit],""))*$O1029,"")</f>
        <v/>
      </c>
      <c r="U1029" s="43" t="str">
        <f>IFERROR(IF($G1029="","",_xlfn.XLOOKUP($N1029,resources[Resource],resources[estPerUnit],""))*P1029,"")</f>
        <v/>
      </c>
      <c r="V1029" s="43" t="str">
        <f>IFERROR(IF($G1029="","",_xlfn.XLOOKUP($N1029,resources[Resource],resources[estPerUnit],""))*Q1029,"")</f>
        <v/>
      </c>
      <c r="W1029" s="43" t="str">
        <f>IFERROR(IF($G1029="","",_xlfn.XLOOKUP($N1029,resources[Resource],resources[estPerUnit],""))*R1029,"")</f>
        <v/>
      </c>
      <c r="X1029" s="43" t="str">
        <f>IFERROR(IF($G1029="","",_xlfn.XLOOKUP($N1029,resources[Resource],resources[estPerUnit],""))*S1029,"")</f>
        <v/>
      </c>
    </row>
    <row r="1030" spans="20:24" x14ac:dyDescent="0.5">
      <c r="T1030" s="43" t="str">
        <f>IFERROR(IF($G1030="","",_xlfn.XLOOKUP($N1030,resources[Resource],resources[estPerUnit],""))*$O1030,"")</f>
        <v/>
      </c>
      <c r="U1030" s="43" t="str">
        <f>IFERROR(IF($G1030="","",_xlfn.XLOOKUP($N1030,resources[Resource],resources[estPerUnit],""))*P1030,"")</f>
        <v/>
      </c>
      <c r="V1030" s="43" t="str">
        <f>IFERROR(IF($G1030="","",_xlfn.XLOOKUP($N1030,resources[Resource],resources[estPerUnit],""))*Q1030,"")</f>
        <v/>
      </c>
      <c r="W1030" s="43" t="str">
        <f>IFERROR(IF($G1030="","",_xlfn.XLOOKUP($N1030,resources[Resource],resources[estPerUnit],""))*R1030,"")</f>
        <v/>
      </c>
      <c r="X1030" s="43" t="str">
        <f>IFERROR(IF($G1030="","",_xlfn.XLOOKUP($N1030,resources[Resource],resources[estPerUnit],""))*S1030,"")</f>
        <v/>
      </c>
    </row>
    <row r="1031" spans="20:24" x14ac:dyDescent="0.5">
      <c r="T1031" s="43" t="str">
        <f>IFERROR(IF($G1031="","",_xlfn.XLOOKUP($N1031,resources[Resource],resources[estPerUnit],""))*$O1031,"")</f>
        <v/>
      </c>
      <c r="U1031" s="43" t="str">
        <f>IFERROR(IF($G1031="","",_xlfn.XLOOKUP($N1031,resources[Resource],resources[estPerUnit],""))*P1031,"")</f>
        <v/>
      </c>
      <c r="V1031" s="43" t="str">
        <f>IFERROR(IF($G1031="","",_xlfn.XLOOKUP($N1031,resources[Resource],resources[estPerUnit],""))*Q1031,"")</f>
        <v/>
      </c>
      <c r="W1031" s="43" t="str">
        <f>IFERROR(IF($G1031="","",_xlfn.XLOOKUP($N1031,resources[Resource],resources[estPerUnit],""))*R1031,"")</f>
        <v/>
      </c>
      <c r="X1031" s="43" t="str">
        <f>IFERROR(IF($G1031="","",_xlfn.XLOOKUP($N1031,resources[Resource],resources[estPerUnit],""))*S1031,"")</f>
        <v/>
      </c>
    </row>
    <row r="1032" spans="20:24" x14ac:dyDescent="0.5">
      <c r="T1032" s="43" t="str">
        <f>IFERROR(IF($G1032="","",_xlfn.XLOOKUP($N1032,resources[Resource],resources[estPerUnit],""))*$O1032,"")</f>
        <v/>
      </c>
      <c r="U1032" s="43" t="str">
        <f>IFERROR(IF($G1032="","",_xlfn.XLOOKUP($N1032,resources[Resource],resources[estPerUnit],""))*P1032,"")</f>
        <v/>
      </c>
      <c r="V1032" s="43" t="str">
        <f>IFERROR(IF($G1032="","",_xlfn.XLOOKUP($N1032,resources[Resource],resources[estPerUnit],""))*Q1032,"")</f>
        <v/>
      </c>
      <c r="W1032" s="43" t="str">
        <f>IFERROR(IF($G1032="","",_xlfn.XLOOKUP($N1032,resources[Resource],resources[estPerUnit],""))*R1032,"")</f>
        <v/>
      </c>
      <c r="X1032" s="43" t="str">
        <f>IFERROR(IF($G1032="","",_xlfn.XLOOKUP($N1032,resources[Resource],resources[estPerUnit],""))*S1032,"")</f>
        <v/>
      </c>
    </row>
    <row r="1033" spans="20:24" x14ac:dyDescent="0.5">
      <c r="T1033" s="43" t="str">
        <f>IFERROR(IF($G1033="","",_xlfn.XLOOKUP($N1033,resources[Resource],resources[estPerUnit],""))*$O1033,"")</f>
        <v/>
      </c>
      <c r="U1033" s="43" t="str">
        <f>IFERROR(IF($G1033="","",_xlfn.XLOOKUP($N1033,resources[Resource],resources[estPerUnit],""))*P1033,"")</f>
        <v/>
      </c>
      <c r="V1033" s="43" t="str">
        <f>IFERROR(IF($G1033="","",_xlfn.XLOOKUP($N1033,resources[Resource],resources[estPerUnit],""))*Q1033,"")</f>
        <v/>
      </c>
      <c r="W1033" s="43" t="str">
        <f>IFERROR(IF($G1033="","",_xlfn.XLOOKUP($N1033,resources[Resource],resources[estPerUnit],""))*R1033,"")</f>
        <v/>
      </c>
      <c r="X1033" s="43" t="str">
        <f>IFERROR(IF($G1033="","",_xlfn.XLOOKUP($N1033,resources[Resource],resources[estPerUnit],""))*S1033,"")</f>
        <v/>
      </c>
    </row>
    <row r="1034" spans="20:24" x14ac:dyDescent="0.5">
      <c r="T1034" s="43" t="str">
        <f>IFERROR(IF($G1034="","",_xlfn.XLOOKUP($N1034,resources[Resource],resources[estPerUnit],""))*$O1034,"")</f>
        <v/>
      </c>
      <c r="U1034" s="43" t="str">
        <f>IFERROR(IF($G1034="","",_xlfn.XLOOKUP($N1034,resources[Resource],resources[estPerUnit],""))*P1034,"")</f>
        <v/>
      </c>
      <c r="V1034" s="43" t="str">
        <f>IFERROR(IF($G1034="","",_xlfn.XLOOKUP($N1034,resources[Resource],resources[estPerUnit],""))*Q1034,"")</f>
        <v/>
      </c>
      <c r="W1034" s="43" t="str">
        <f>IFERROR(IF($G1034="","",_xlfn.XLOOKUP($N1034,resources[Resource],resources[estPerUnit],""))*R1034,"")</f>
        <v/>
      </c>
      <c r="X1034" s="43" t="str">
        <f>IFERROR(IF($G1034="","",_xlfn.XLOOKUP($N1034,resources[Resource],resources[estPerUnit],""))*S1034,"")</f>
        <v/>
      </c>
    </row>
    <row r="1035" spans="20:24" x14ac:dyDescent="0.5">
      <c r="T1035" s="43" t="str">
        <f>IFERROR(IF($G1035="","",_xlfn.XLOOKUP($N1035,resources[Resource],resources[estPerUnit],""))*$O1035,"")</f>
        <v/>
      </c>
      <c r="U1035" s="43" t="str">
        <f>IFERROR(IF($G1035="","",_xlfn.XLOOKUP($N1035,resources[Resource],resources[estPerUnit],""))*P1035,"")</f>
        <v/>
      </c>
      <c r="V1035" s="43" t="str">
        <f>IFERROR(IF($G1035="","",_xlfn.XLOOKUP($N1035,resources[Resource],resources[estPerUnit],""))*Q1035,"")</f>
        <v/>
      </c>
      <c r="W1035" s="43" t="str">
        <f>IFERROR(IF($G1035="","",_xlfn.XLOOKUP($N1035,resources[Resource],resources[estPerUnit],""))*R1035,"")</f>
        <v/>
      </c>
      <c r="X1035" s="43" t="str">
        <f>IFERROR(IF($G1035="","",_xlfn.XLOOKUP($N1035,resources[Resource],resources[estPerUnit],""))*S1035,"")</f>
        <v/>
      </c>
    </row>
    <row r="1036" spans="20:24" x14ac:dyDescent="0.5">
      <c r="T1036" s="43" t="str">
        <f>IFERROR(IF($G1036="","",_xlfn.XLOOKUP($N1036,resources[Resource],resources[estPerUnit],""))*$O1036,"")</f>
        <v/>
      </c>
      <c r="U1036" s="43" t="str">
        <f>IFERROR(IF($G1036="","",_xlfn.XLOOKUP($N1036,resources[Resource],resources[estPerUnit],""))*P1036,"")</f>
        <v/>
      </c>
      <c r="V1036" s="43" t="str">
        <f>IFERROR(IF($G1036="","",_xlfn.XLOOKUP($N1036,resources[Resource],resources[estPerUnit],""))*Q1036,"")</f>
        <v/>
      </c>
      <c r="W1036" s="43" t="str">
        <f>IFERROR(IF($G1036="","",_xlfn.XLOOKUP($N1036,resources[Resource],resources[estPerUnit],""))*R1036,"")</f>
        <v/>
      </c>
      <c r="X1036" s="43" t="str">
        <f>IFERROR(IF($G1036="","",_xlfn.XLOOKUP($N1036,resources[Resource],resources[estPerUnit],""))*S1036,"")</f>
        <v/>
      </c>
    </row>
    <row r="1037" spans="20:24" x14ac:dyDescent="0.5">
      <c r="T1037" s="43" t="str">
        <f>IFERROR(IF($G1037="","",_xlfn.XLOOKUP($N1037,resources[Resource],resources[estPerUnit],""))*$O1037,"")</f>
        <v/>
      </c>
      <c r="U1037" s="43" t="str">
        <f>IFERROR(IF($G1037="","",_xlfn.XLOOKUP($N1037,resources[Resource],resources[estPerUnit],""))*P1037,"")</f>
        <v/>
      </c>
      <c r="V1037" s="43" t="str">
        <f>IFERROR(IF($G1037="","",_xlfn.XLOOKUP($N1037,resources[Resource],resources[estPerUnit],""))*Q1037,"")</f>
        <v/>
      </c>
      <c r="W1037" s="43" t="str">
        <f>IFERROR(IF($G1037="","",_xlfn.XLOOKUP($N1037,resources[Resource],resources[estPerUnit],""))*R1037,"")</f>
        <v/>
      </c>
      <c r="X1037" s="43" t="str">
        <f>IFERROR(IF($G1037="","",_xlfn.XLOOKUP($N1037,resources[Resource],resources[estPerUnit],""))*S1037,"")</f>
        <v/>
      </c>
    </row>
    <row r="1038" spans="20:24" x14ac:dyDescent="0.5">
      <c r="T1038" s="43" t="str">
        <f>IFERROR(IF($G1038="","",_xlfn.XLOOKUP($N1038,resources[Resource],resources[estPerUnit],""))*$O1038,"")</f>
        <v/>
      </c>
      <c r="U1038" s="43" t="str">
        <f>IFERROR(IF($G1038="","",_xlfn.XLOOKUP($N1038,resources[Resource],resources[estPerUnit],""))*P1038,"")</f>
        <v/>
      </c>
      <c r="V1038" s="43" t="str">
        <f>IFERROR(IF($G1038="","",_xlfn.XLOOKUP($N1038,resources[Resource],resources[estPerUnit],""))*Q1038,"")</f>
        <v/>
      </c>
      <c r="W1038" s="43" t="str">
        <f>IFERROR(IF($G1038="","",_xlfn.XLOOKUP($N1038,resources[Resource],resources[estPerUnit],""))*R1038,"")</f>
        <v/>
      </c>
      <c r="X1038" s="43" t="str">
        <f>IFERROR(IF($G1038="","",_xlfn.XLOOKUP($N1038,resources[Resource],resources[estPerUnit],""))*S1038,"")</f>
        <v/>
      </c>
    </row>
    <row r="1039" spans="20:24" x14ac:dyDescent="0.5">
      <c r="T1039" s="43" t="str">
        <f>IFERROR(IF($G1039="","",_xlfn.XLOOKUP($N1039,resources[Resource],resources[estPerUnit],""))*$O1039,"")</f>
        <v/>
      </c>
      <c r="U1039" s="43" t="str">
        <f>IFERROR(IF($G1039="","",_xlfn.XLOOKUP($N1039,resources[Resource],resources[estPerUnit],""))*P1039,"")</f>
        <v/>
      </c>
      <c r="V1039" s="43" t="str">
        <f>IFERROR(IF($G1039="","",_xlfn.XLOOKUP($N1039,resources[Resource],resources[estPerUnit],""))*Q1039,"")</f>
        <v/>
      </c>
      <c r="W1039" s="43" t="str">
        <f>IFERROR(IF($G1039="","",_xlfn.XLOOKUP($N1039,resources[Resource],resources[estPerUnit],""))*R1039,"")</f>
        <v/>
      </c>
      <c r="X1039" s="43" t="str">
        <f>IFERROR(IF($G1039="","",_xlfn.XLOOKUP($N1039,resources[Resource],resources[estPerUnit],""))*S1039,"")</f>
        <v/>
      </c>
    </row>
    <row r="1040" spans="20:24" x14ac:dyDescent="0.5">
      <c r="T1040" s="43" t="str">
        <f>IFERROR(IF($G1040="","",_xlfn.XLOOKUP($N1040,resources[Resource],resources[estPerUnit],""))*$O1040,"")</f>
        <v/>
      </c>
      <c r="U1040" s="43" t="str">
        <f>IFERROR(IF($G1040="","",_xlfn.XLOOKUP($N1040,resources[Resource],resources[estPerUnit],""))*P1040,"")</f>
        <v/>
      </c>
      <c r="V1040" s="43" t="str">
        <f>IFERROR(IF($G1040="","",_xlfn.XLOOKUP($N1040,resources[Resource],resources[estPerUnit],""))*Q1040,"")</f>
        <v/>
      </c>
      <c r="W1040" s="43" t="str">
        <f>IFERROR(IF($G1040="","",_xlfn.XLOOKUP($N1040,resources[Resource],resources[estPerUnit],""))*R1040,"")</f>
        <v/>
      </c>
      <c r="X1040" s="43" t="str">
        <f>IFERROR(IF($G1040="","",_xlfn.XLOOKUP($N1040,resources[Resource],resources[estPerUnit],""))*S1040,"")</f>
        <v/>
      </c>
    </row>
    <row r="1041" spans="20:24" x14ac:dyDescent="0.5">
      <c r="T1041" s="43" t="str">
        <f>IFERROR(IF($G1041="","",_xlfn.XLOOKUP($N1041,resources[Resource],resources[estPerUnit],""))*$O1041,"")</f>
        <v/>
      </c>
      <c r="U1041" s="43" t="str">
        <f>IFERROR(IF($G1041="","",_xlfn.XLOOKUP($N1041,resources[Resource],resources[estPerUnit],""))*P1041,"")</f>
        <v/>
      </c>
      <c r="V1041" s="43" t="str">
        <f>IFERROR(IF($G1041="","",_xlfn.XLOOKUP($N1041,resources[Resource],resources[estPerUnit],""))*Q1041,"")</f>
        <v/>
      </c>
      <c r="W1041" s="43" t="str">
        <f>IFERROR(IF($G1041="","",_xlfn.XLOOKUP($N1041,resources[Resource],resources[estPerUnit],""))*R1041,"")</f>
        <v/>
      </c>
      <c r="X1041" s="43" t="str">
        <f>IFERROR(IF($G1041="","",_xlfn.XLOOKUP($N1041,resources[Resource],resources[estPerUnit],""))*S1041,"")</f>
        <v/>
      </c>
    </row>
    <row r="1042" spans="20:24" x14ac:dyDescent="0.5">
      <c r="T1042" s="43" t="str">
        <f>IFERROR(IF($G1042="","",_xlfn.XLOOKUP($N1042,resources[Resource],resources[estPerUnit],""))*$O1042,"")</f>
        <v/>
      </c>
      <c r="U1042" s="43" t="str">
        <f>IFERROR(IF($G1042="","",_xlfn.XLOOKUP($N1042,resources[Resource],resources[estPerUnit],""))*P1042,"")</f>
        <v/>
      </c>
      <c r="V1042" s="43" t="str">
        <f>IFERROR(IF($G1042="","",_xlfn.XLOOKUP($N1042,resources[Resource],resources[estPerUnit],""))*Q1042,"")</f>
        <v/>
      </c>
      <c r="W1042" s="43" t="str">
        <f>IFERROR(IF($G1042="","",_xlfn.XLOOKUP($N1042,resources[Resource],resources[estPerUnit],""))*R1042,"")</f>
        <v/>
      </c>
      <c r="X1042" s="43" t="str">
        <f>IFERROR(IF($G1042="","",_xlfn.XLOOKUP($N1042,resources[Resource],resources[estPerUnit],""))*S1042,"")</f>
        <v/>
      </c>
    </row>
    <row r="1043" spans="20:24" x14ac:dyDescent="0.5">
      <c r="T1043" s="43" t="str">
        <f>IFERROR(IF($G1043="","",_xlfn.XLOOKUP($N1043,resources[Resource],resources[estPerUnit],""))*$O1043,"")</f>
        <v/>
      </c>
      <c r="U1043" s="43" t="str">
        <f>IFERROR(IF($G1043="","",_xlfn.XLOOKUP($N1043,resources[Resource],resources[estPerUnit],""))*P1043,"")</f>
        <v/>
      </c>
      <c r="V1043" s="43" t="str">
        <f>IFERROR(IF($G1043="","",_xlfn.XLOOKUP($N1043,resources[Resource],resources[estPerUnit],""))*Q1043,"")</f>
        <v/>
      </c>
      <c r="W1043" s="43" t="str">
        <f>IFERROR(IF($G1043="","",_xlfn.XLOOKUP($N1043,resources[Resource],resources[estPerUnit],""))*R1043,"")</f>
        <v/>
      </c>
      <c r="X1043" s="43" t="str">
        <f>IFERROR(IF($G1043="","",_xlfn.XLOOKUP($N1043,resources[Resource],resources[estPerUnit],""))*S1043,"")</f>
        <v/>
      </c>
    </row>
    <row r="1044" spans="20:24" x14ac:dyDescent="0.5">
      <c r="T1044" s="43" t="str">
        <f>IFERROR(IF($G1044="","",_xlfn.XLOOKUP($N1044,resources[Resource],resources[estPerUnit],""))*$O1044,"")</f>
        <v/>
      </c>
      <c r="U1044" s="43" t="str">
        <f>IFERROR(IF($G1044="","",_xlfn.XLOOKUP($N1044,resources[Resource],resources[estPerUnit],""))*P1044,"")</f>
        <v/>
      </c>
      <c r="V1044" s="43" t="str">
        <f>IFERROR(IF($G1044="","",_xlfn.XLOOKUP($N1044,resources[Resource],resources[estPerUnit],""))*Q1044,"")</f>
        <v/>
      </c>
      <c r="W1044" s="43" t="str">
        <f>IFERROR(IF($G1044="","",_xlfn.XLOOKUP($N1044,resources[Resource],resources[estPerUnit],""))*R1044,"")</f>
        <v/>
      </c>
      <c r="X1044" s="43" t="str">
        <f>IFERROR(IF($G1044="","",_xlfn.XLOOKUP($N1044,resources[Resource],resources[estPerUnit],""))*S1044,"")</f>
        <v/>
      </c>
    </row>
    <row r="1045" spans="20:24" x14ac:dyDescent="0.5">
      <c r="T1045" s="43" t="str">
        <f>IFERROR(IF($G1045="","",_xlfn.XLOOKUP($N1045,resources[Resource],resources[estPerUnit],""))*$O1045,"")</f>
        <v/>
      </c>
      <c r="U1045" s="43" t="str">
        <f>IFERROR(IF($G1045="","",_xlfn.XLOOKUP($N1045,resources[Resource],resources[estPerUnit],""))*P1045,"")</f>
        <v/>
      </c>
      <c r="V1045" s="43" t="str">
        <f>IFERROR(IF($G1045="","",_xlfn.XLOOKUP($N1045,resources[Resource],resources[estPerUnit],""))*Q1045,"")</f>
        <v/>
      </c>
      <c r="W1045" s="43" t="str">
        <f>IFERROR(IF($G1045="","",_xlfn.XLOOKUP($N1045,resources[Resource],resources[estPerUnit],""))*R1045,"")</f>
        <v/>
      </c>
      <c r="X1045" s="43" t="str">
        <f>IFERROR(IF($G1045="","",_xlfn.XLOOKUP($N1045,resources[Resource],resources[estPerUnit],""))*S1045,"")</f>
        <v/>
      </c>
    </row>
    <row r="1046" spans="20:24" x14ac:dyDescent="0.5">
      <c r="T1046" s="43" t="str">
        <f>IFERROR(IF($G1046="","",_xlfn.XLOOKUP($N1046,resources[Resource],resources[estPerUnit],""))*$O1046,"")</f>
        <v/>
      </c>
      <c r="U1046" s="43" t="str">
        <f>IFERROR(IF($G1046="","",_xlfn.XLOOKUP($N1046,resources[Resource],resources[estPerUnit],""))*P1046,"")</f>
        <v/>
      </c>
      <c r="V1046" s="43" t="str">
        <f>IFERROR(IF($G1046="","",_xlfn.XLOOKUP($N1046,resources[Resource],resources[estPerUnit],""))*Q1046,"")</f>
        <v/>
      </c>
      <c r="W1046" s="43" t="str">
        <f>IFERROR(IF($G1046="","",_xlfn.XLOOKUP($N1046,resources[Resource],resources[estPerUnit],""))*R1046,"")</f>
        <v/>
      </c>
      <c r="X1046" s="43" t="str">
        <f>IFERROR(IF($G1046="","",_xlfn.XLOOKUP($N1046,resources[Resource],resources[estPerUnit],""))*S1046,"")</f>
        <v/>
      </c>
    </row>
    <row r="1047" spans="20:24" x14ac:dyDescent="0.5">
      <c r="T1047" s="43" t="str">
        <f>IFERROR(IF($G1047="","",_xlfn.XLOOKUP($N1047,resources[Resource],resources[estPerUnit],""))*$O1047,"")</f>
        <v/>
      </c>
      <c r="U1047" s="43" t="str">
        <f>IFERROR(IF($G1047="","",_xlfn.XLOOKUP($N1047,resources[Resource],resources[estPerUnit],""))*P1047,"")</f>
        <v/>
      </c>
      <c r="V1047" s="43" t="str">
        <f>IFERROR(IF($G1047="","",_xlfn.XLOOKUP($N1047,resources[Resource],resources[estPerUnit],""))*Q1047,"")</f>
        <v/>
      </c>
      <c r="W1047" s="43" t="str">
        <f>IFERROR(IF($G1047="","",_xlfn.XLOOKUP($N1047,resources[Resource],resources[estPerUnit],""))*R1047,"")</f>
        <v/>
      </c>
      <c r="X1047" s="43" t="str">
        <f>IFERROR(IF($G1047="","",_xlfn.XLOOKUP($N1047,resources[Resource],resources[estPerUnit],""))*S1047,"")</f>
        <v/>
      </c>
    </row>
    <row r="1048" spans="20:24" x14ac:dyDescent="0.5">
      <c r="T1048" s="43" t="str">
        <f>IFERROR(IF($G1048="","",_xlfn.XLOOKUP($N1048,resources[Resource],resources[estPerUnit],""))*$O1048,"")</f>
        <v/>
      </c>
      <c r="U1048" s="43" t="str">
        <f>IFERROR(IF($G1048="","",_xlfn.XLOOKUP($N1048,resources[Resource],resources[estPerUnit],""))*P1048,"")</f>
        <v/>
      </c>
      <c r="V1048" s="43" t="str">
        <f>IFERROR(IF($G1048="","",_xlfn.XLOOKUP($N1048,resources[Resource],resources[estPerUnit],""))*Q1048,"")</f>
        <v/>
      </c>
      <c r="W1048" s="43" t="str">
        <f>IFERROR(IF($G1048="","",_xlfn.XLOOKUP($N1048,resources[Resource],resources[estPerUnit],""))*R1048,"")</f>
        <v/>
      </c>
      <c r="X1048" s="43" t="str">
        <f>IFERROR(IF($G1048="","",_xlfn.XLOOKUP($N1048,resources[Resource],resources[estPerUnit],""))*S1048,"")</f>
        <v/>
      </c>
    </row>
    <row r="1049" spans="20:24" x14ac:dyDescent="0.5">
      <c r="T1049" s="43" t="str">
        <f>IFERROR(IF($G1049="","",_xlfn.XLOOKUP($N1049,resources[Resource],resources[estPerUnit],""))*$O1049,"")</f>
        <v/>
      </c>
      <c r="U1049" s="43" t="str">
        <f>IFERROR(IF($G1049="","",_xlfn.XLOOKUP($N1049,resources[Resource],resources[estPerUnit],""))*P1049,"")</f>
        <v/>
      </c>
      <c r="V1049" s="43" t="str">
        <f>IFERROR(IF($G1049="","",_xlfn.XLOOKUP($N1049,resources[Resource],resources[estPerUnit],""))*Q1049,"")</f>
        <v/>
      </c>
      <c r="W1049" s="43" t="str">
        <f>IFERROR(IF($G1049="","",_xlfn.XLOOKUP($N1049,resources[Resource],resources[estPerUnit],""))*R1049,"")</f>
        <v/>
      </c>
      <c r="X1049" s="43" t="str">
        <f>IFERROR(IF($G1049="","",_xlfn.XLOOKUP($N1049,resources[Resource],resources[estPerUnit],""))*S1049,"")</f>
        <v/>
      </c>
    </row>
    <row r="1050" spans="20:24" x14ac:dyDescent="0.5">
      <c r="T1050" s="43" t="str">
        <f>IFERROR(IF($G1050="","",_xlfn.XLOOKUP($N1050,resources[Resource],resources[estPerUnit],""))*$O1050,"")</f>
        <v/>
      </c>
      <c r="U1050" s="43" t="str">
        <f>IFERROR(IF($G1050="","",_xlfn.XLOOKUP($N1050,resources[Resource],resources[estPerUnit],""))*P1050,"")</f>
        <v/>
      </c>
      <c r="V1050" s="43" t="str">
        <f>IFERROR(IF($G1050="","",_xlfn.XLOOKUP($N1050,resources[Resource],resources[estPerUnit],""))*Q1050,"")</f>
        <v/>
      </c>
      <c r="W1050" s="43" t="str">
        <f>IFERROR(IF($G1050="","",_xlfn.XLOOKUP($N1050,resources[Resource],resources[estPerUnit],""))*R1050,"")</f>
        <v/>
      </c>
      <c r="X1050" s="43" t="str">
        <f>IFERROR(IF($G1050="","",_xlfn.XLOOKUP($N1050,resources[Resource],resources[estPerUnit],""))*S1050,"")</f>
        <v/>
      </c>
    </row>
    <row r="1051" spans="20:24" x14ac:dyDescent="0.5">
      <c r="T1051" s="43" t="str">
        <f>IFERROR(IF($G1051="","",_xlfn.XLOOKUP($N1051,resources[Resource],resources[estPerUnit],""))*$O1051,"")</f>
        <v/>
      </c>
      <c r="U1051" s="43" t="str">
        <f>IFERROR(IF($G1051="","",_xlfn.XLOOKUP($N1051,resources[Resource],resources[estPerUnit],""))*P1051,"")</f>
        <v/>
      </c>
      <c r="V1051" s="43" t="str">
        <f>IFERROR(IF($G1051="","",_xlfn.XLOOKUP($N1051,resources[Resource],resources[estPerUnit],""))*Q1051,"")</f>
        <v/>
      </c>
      <c r="W1051" s="43" t="str">
        <f>IFERROR(IF($G1051="","",_xlfn.XLOOKUP($N1051,resources[Resource],resources[estPerUnit],""))*R1051,"")</f>
        <v/>
      </c>
      <c r="X1051" s="43" t="str">
        <f>IFERROR(IF($G1051="","",_xlfn.XLOOKUP($N1051,resources[Resource],resources[estPerUnit],""))*S1051,"")</f>
        <v/>
      </c>
    </row>
    <row r="1052" spans="20:24" x14ac:dyDescent="0.5">
      <c r="T1052" s="43" t="str">
        <f>IFERROR(IF($G1052="","",_xlfn.XLOOKUP($N1052,resources[Resource],resources[estPerUnit],""))*$O1052,"")</f>
        <v/>
      </c>
      <c r="U1052" s="43" t="str">
        <f>IFERROR(IF($G1052="","",_xlfn.XLOOKUP($N1052,resources[Resource],resources[estPerUnit],""))*P1052,"")</f>
        <v/>
      </c>
      <c r="V1052" s="43" t="str">
        <f>IFERROR(IF($G1052="","",_xlfn.XLOOKUP($N1052,resources[Resource],resources[estPerUnit],""))*Q1052,"")</f>
        <v/>
      </c>
      <c r="W1052" s="43" t="str">
        <f>IFERROR(IF($G1052="","",_xlfn.XLOOKUP($N1052,resources[Resource],resources[estPerUnit],""))*R1052,"")</f>
        <v/>
      </c>
      <c r="X1052" s="43" t="str">
        <f>IFERROR(IF($G1052="","",_xlfn.XLOOKUP($N1052,resources[Resource],resources[estPerUnit],""))*S1052,"")</f>
        <v/>
      </c>
    </row>
    <row r="1053" spans="20:24" x14ac:dyDescent="0.5">
      <c r="T1053" s="43" t="str">
        <f>IFERROR(IF($G1053="","",_xlfn.XLOOKUP($N1053,resources[Resource],resources[estPerUnit],""))*$O1053,"")</f>
        <v/>
      </c>
      <c r="U1053" s="43" t="str">
        <f>IFERROR(IF($G1053="","",_xlfn.XLOOKUP($N1053,resources[Resource],resources[estPerUnit],""))*P1053,"")</f>
        <v/>
      </c>
      <c r="V1053" s="43" t="str">
        <f>IFERROR(IF($G1053="","",_xlfn.XLOOKUP($N1053,resources[Resource],resources[estPerUnit],""))*Q1053,"")</f>
        <v/>
      </c>
      <c r="W1053" s="43" t="str">
        <f>IFERROR(IF($G1053="","",_xlfn.XLOOKUP($N1053,resources[Resource],resources[estPerUnit],""))*R1053,"")</f>
        <v/>
      </c>
      <c r="X1053" s="43" t="str">
        <f>IFERROR(IF($G1053="","",_xlfn.XLOOKUP($N1053,resources[Resource],resources[estPerUnit],""))*S1053,"")</f>
        <v/>
      </c>
    </row>
    <row r="1054" spans="20:24" x14ac:dyDescent="0.5">
      <c r="T1054" s="43" t="str">
        <f>IFERROR(IF($G1054="","",_xlfn.XLOOKUP($N1054,resources[Resource],resources[estPerUnit],""))*$O1054,"")</f>
        <v/>
      </c>
      <c r="U1054" s="43" t="str">
        <f>IFERROR(IF($G1054="","",_xlfn.XLOOKUP($N1054,resources[Resource],resources[estPerUnit],""))*P1054,"")</f>
        <v/>
      </c>
      <c r="V1054" s="43" t="str">
        <f>IFERROR(IF($G1054="","",_xlfn.XLOOKUP($N1054,resources[Resource],resources[estPerUnit],""))*Q1054,"")</f>
        <v/>
      </c>
      <c r="W1054" s="43" t="str">
        <f>IFERROR(IF($G1054="","",_xlfn.XLOOKUP($N1054,resources[Resource],resources[estPerUnit],""))*R1054,"")</f>
        <v/>
      </c>
      <c r="X1054" s="43" t="str">
        <f>IFERROR(IF($G1054="","",_xlfn.XLOOKUP($N1054,resources[Resource],resources[estPerUnit],""))*S1054,"")</f>
        <v/>
      </c>
    </row>
    <row r="1055" spans="20:24" x14ac:dyDescent="0.5">
      <c r="T1055" s="43" t="str">
        <f>IFERROR(IF($G1055="","",_xlfn.XLOOKUP($N1055,resources[Resource],resources[estPerUnit],""))*$O1055,"")</f>
        <v/>
      </c>
      <c r="U1055" s="43" t="str">
        <f>IFERROR(IF($G1055="","",_xlfn.XLOOKUP($N1055,resources[Resource],resources[estPerUnit],""))*P1055,"")</f>
        <v/>
      </c>
      <c r="V1055" s="43" t="str">
        <f>IFERROR(IF($G1055="","",_xlfn.XLOOKUP($N1055,resources[Resource],resources[estPerUnit],""))*Q1055,"")</f>
        <v/>
      </c>
      <c r="W1055" s="43" t="str">
        <f>IFERROR(IF($G1055="","",_xlfn.XLOOKUP($N1055,resources[Resource],resources[estPerUnit],""))*R1055,"")</f>
        <v/>
      </c>
      <c r="X1055" s="43" t="str">
        <f>IFERROR(IF($G1055="","",_xlfn.XLOOKUP($N1055,resources[Resource],resources[estPerUnit],""))*S1055,"")</f>
        <v/>
      </c>
    </row>
    <row r="1056" spans="20:24" x14ac:dyDescent="0.5">
      <c r="T1056" s="43" t="str">
        <f>IFERROR(IF($G1056="","",_xlfn.XLOOKUP($N1056,resources[Resource],resources[estPerUnit],""))*$O1056,"")</f>
        <v/>
      </c>
      <c r="U1056" s="43" t="str">
        <f>IFERROR(IF($G1056="","",_xlfn.XLOOKUP($N1056,resources[Resource],resources[estPerUnit],""))*P1056,"")</f>
        <v/>
      </c>
      <c r="V1056" s="43" t="str">
        <f>IFERROR(IF($G1056="","",_xlfn.XLOOKUP($N1056,resources[Resource],resources[estPerUnit],""))*Q1056,"")</f>
        <v/>
      </c>
      <c r="W1056" s="43" t="str">
        <f>IFERROR(IF($G1056="","",_xlfn.XLOOKUP($N1056,resources[Resource],resources[estPerUnit],""))*R1056,"")</f>
        <v/>
      </c>
      <c r="X1056" s="43" t="str">
        <f>IFERROR(IF($G1056="","",_xlfn.XLOOKUP($N1056,resources[Resource],resources[estPerUnit],""))*S1056,"")</f>
        <v/>
      </c>
    </row>
    <row r="1057" spans="20:24" x14ac:dyDescent="0.5">
      <c r="T1057" s="43" t="str">
        <f>IFERROR(IF($G1057="","",_xlfn.XLOOKUP($N1057,resources[Resource],resources[estPerUnit],""))*$O1057,"")</f>
        <v/>
      </c>
      <c r="U1057" s="43" t="str">
        <f>IFERROR(IF($G1057="","",_xlfn.XLOOKUP($N1057,resources[Resource],resources[estPerUnit],""))*P1057,"")</f>
        <v/>
      </c>
      <c r="V1057" s="43" t="str">
        <f>IFERROR(IF($G1057="","",_xlfn.XLOOKUP($N1057,resources[Resource],resources[estPerUnit],""))*Q1057,"")</f>
        <v/>
      </c>
      <c r="W1057" s="43" t="str">
        <f>IFERROR(IF($G1057="","",_xlfn.XLOOKUP($N1057,resources[Resource],resources[estPerUnit],""))*R1057,"")</f>
        <v/>
      </c>
      <c r="X1057" s="43" t="str">
        <f>IFERROR(IF($G1057="","",_xlfn.XLOOKUP($N1057,resources[Resource],resources[estPerUnit],""))*S1057,"")</f>
        <v/>
      </c>
    </row>
    <row r="1058" spans="20:24" x14ac:dyDescent="0.5">
      <c r="T1058" s="43" t="str">
        <f>IFERROR(IF($G1058="","",_xlfn.XLOOKUP($N1058,resources[Resource],resources[estPerUnit],""))*$O1058,"")</f>
        <v/>
      </c>
      <c r="U1058" s="43" t="str">
        <f>IFERROR(IF($G1058="","",_xlfn.XLOOKUP($N1058,resources[Resource],resources[estPerUnit],""))*P1058,"")</f>
        <v/>
      </c>
      <c r="V1058" s="43" t="str">
        <f>IFERROR(IF($G1058="","",_xlfn.XLOOKUP($N1058,resources[Resource],resources[estPerUnit],""))*Q1058,"")</f>
        <v/>
      </c>
      <c r="W1058" s="43" t="str">
        <f>IFERROR(IF($G1058="","",_xlfn.XLOOKUP($N1058,resources[Resource],resources[estPerUnit],""))*R1058,"")</f>
        <v/>
      </c>
      <c r="X1058" s="43" t="str">
        <f>IFERROR(IF($G1058="","",_xlfn.XLOOKUP($N1058,resources[Resource],resources[estPerUnit],""))*S1058,"")</f>
        <v/>
      </c>
    </row>
    <row r="1059" spans="20:24" x14ac:dyDescent="0.5">
      <c r="T1059" s="43" t="str">
        <f>IFERROR(IF($G1059="","",_xlfn.XLOOKUP($N1059,resources[Resource],resources[estPerUnit],""))*$O1059,"")</f>
        <v/>
      </c>
      <c r="U1059" s="43" t="str">
        <f>IFERROR(IF($G1059="","",_xlfn.XLOOKUP($N1059,resources[Resource],resources[estPerUnit],""))*P1059,"")</f>
        <v/>
      </c>
      <c r="V1059" s="43" t="str">
        <f>IFERROR(IF($G1059="","",_xlfn.XLOOKUP($N1059,resources[Resource],resources[estPerUnit],""))*Q1059,"")</f>
        <v/>
      </c>
      <c r="W1059" s="43" t="str">
        <f>IFERROR(IF($G1059="","",_xlfn.XLOOKUP($N1059,resources[Resource],resources[estPerUnit],""))*R1059,"")</f>
        <v/>
      </c>
      <c r="X1059" s="43" t="str">
        <f>IFERROR(IF($G1059="","",_xlfn.XLOOKUP($N1059,resources[Resource],resources[estPerUnit],""))*S1059,"")</f>
        <v/>
      </c>
    </row>
    <row r="1060" spans="20:24" x14ac:dyDescent="0.5">
      <c r="T1060" s="43" t="str">
        <f>IFERROR(IF($G1060="","",_xlfn.XLOOKUP($N1060,resources[Resource],resources[estPerUnit],""))*$O1060,"")</f>
        <v/>
      </c>
      <c r="U1060" s="43" t="str">
        <f>IFERROR(IF($G1060="","",_xlfn.XLOOKUP($N1060,resources[Resource],resources[estPerUnit],""))*P1060,"")</f>
        <v/>
      </c>
      <c r="V1060" s="43" t="str">
        <f>IFERROR(IF($G1060="","",_xlfn.XLOOKUP($N1060,resources[Resource],resources[estPerUnit],""))*Q1060,"")</f>
        <v/>
      </c>
      <c r="W1060" s="43" t="str">
        <f>IFERROR(IF($G1060="","",_xlfn.XLOOKUP($N1060,resources[Resource],resources[estPerUnit],""))*R1060,"")</f>
        <v/>
      </c>
      <c r="X1060" s="43" t="str">
        <f>IFERROR(IF($G1060="","",_xlfn.XLOOKUP($N1060,resources[Resource],resources[estPerUnit],""))*S1060,"")</f>
        <v/>
      </c>
    </row>
    <row r="1061" spans="20:24" x14ac:dyDescent="0.5">
      <c r="T1061" s="43" t="str">
        <f>IFERROR(IF($G1061="","",_xlfn.XLOOKUP($N1061,resources[Resource],resources[estPerUnit],""))*$O1061,"")</f>
        <v/>
      </c>
      <c r="U1061" s="43" t="str">
        <f>IFERROR(IF($G1061="","",_xlfn.XLOOKUP($N1061,resources[Resource],resources[estPerUnit],""))*P1061,"")</f>
        <v/>
      </c>
      <c r="V1061" s="43" t="str">
        <f>IFERROR(IF($G1061="","",_xlfn.XLOOKUP($N1061,resources[Resource],resources[estPerUnit],""))*Q1061,"")</f>
        <v/>
      </c>
      <c r="W1061" s="43" t="str">
        <f>IFERROR(IF($G1061="","",_xlfn.XLOOKUP($N1061,resources[Resource],resources[estPerUnit],""))*R1061,"")</f>
        <v/>
      </c>
      <c r="X1061" s="43" t="str">
        <f>IFERROR(IF($G1061="","",_xlfn.XLOOKUP($N1061,resources[Resource],resources[estPerUnit],""))*S1061,"")</f>
        <v/>
      </c>
    </row>
    <row r="1062" spans="20:24" x14ac:dyDescent="0.5">
      <c r="T1062" s="43" t="str">
        <f>IFERROR(IF($G1062="","",_xlfn.XLOOKUP($N1062,resources[Resource],resources[estPerUnit],""))*$O1062,"")</f>
        <v/>
      </c>
      <c r="U1062" s="43" t="str">
        <f>IFERROR(IF($G1062="","",_xlfn.XLOOKUP($N1062,resources[Resource],resources[estPerUnit],""))*P1062,"")</f>
        <v/>
      </c>
      <c r="V1062" s="43" t="str">
        <f>IFERROR(IF($G1062="","",_xlfn.XLOOKUP($N1062,resources[Resource],resources[estPerUnit],""))*Q1062,"")</f>
        <v/>
      </c>
      <c r="W1062" s="43" t="str">
        <f>IFERROR(IF($G1062="","",_xlfn.XLOOKUP($N1062,resources[Resource],resources[estPerUnit],""))*R1062,"")</f>
        <v/>
      </c>
      <c r="X1062" s="43" t="str">
        <f>IFERROR(IF($G1062="","",_xlfn.XLOOKUP($N1062,resources[Resource],resources[estPerUnit],""))*S1062,"")</f>
        <v/>
      </c>
    </row>
    <row r="1063" spans="20:24" x14ac:dyDescent="0.5">
      <c r="T1063" s="43" t="str">
        <f>IFERROR(IF($G1063="","",_xlfn.XLOOKUP($N1063,resources[Resource],resources[estPerUnit],""))*$O1063,"")</f>
        <v/>
      </c>
      <c r="U1063" s="43" t="str">
        <f>IFERROR(IF($G1063="","",_xlfn.XLOOKUP($N1063,resources[Resource],resources[estPerUnit],""))*P1063,"")</f>
        <v/>
      </c>
      <c r="V1063" s="43" t="str">
        <f>IFERROR(IF($G1063="","",_xlfn.XLOOKUP($N1063,resources[Resource],resources[estPerUnit],""))*Q1063,"")</f>
        <v/>
      </c>
      <c r="W1063" s="43" t="str">
        <f>IFERROR(IF($G1063="","",_xlfn.XLOOKUP($N1063,resources[Resource],resources[estPerUnit],""))*R1063,"")</f>
        <v/>
      </c>
      <c r="X1063" s="43" t="str">
        <f>IFERROR(IF($G1063="","",_xlfn.XLOOKUP($N1063,resources[Resource],resources[estPerUnit],""))*S1063,"")</f>
        <v/>
      </c>
    </row>
    <row r="1064" spans="20:24" x14ac:dyDescent="0.5">
      <c r="T1064" s="43" t="str">
        <f>IFERROR(IF($G1064="","",_xlfn.XLOOKUP($N1064,resources[Resource],resources[estPerUnit],""))*$O1064,"")</f>
        <v/>
      </c>
      <c r="U1064" s="43" t="str">
        <f>IFERROR(IF($G1064="","",_xlfn.XLOOKUP($N1064,resources[Resource],resources[estPerUnit],""))*P1064,"")</f>
        <v/>
      </c>
      <c r="V1064" s="43" t="str">
        <f>IFERROR(IF($G1064="","",_xlfn.XLOOKUP($N1064,resources[Resource],resources[estPerUnit],""))*Q1064,"")</f>
        <v/>
      </c>
      <c r="W1064" s="43" t="str">
        <f>IFERROR(IF($G1064="","",_xlfn.XLOOKUP($N1064,resources[Resource],resources[estPerUnit],""))*R1064,"")</f>
        <v/>
      </c>
      <c r="X1064" s="43" t="str">
        <f>IFERROR(IF($G1064="","",_xlfn.XLOOKUP($N1064,resources[Resource],resources[estPerUnit],""))*S1064,"")</f>
        <v/>
      </c>
    </row>
    <row r="1065" spans="20:24" x14ac:dyDescent="0.5">
      <c r="T1065" s="43" t="str">
        <f>IFERROR(IF($G1065="","",_xlfn.XLOOKUP($N1065,resources[Resource],resources[estPerUnit],""))*$O1065,"")</f>
        <v/>
      </c>
      <c r="U1065" s="43" t="str">
        <f>IFERROR(IF($G1065="","",_xlfn.XLOOKUP($N1065,resources[Resource],resources[estPerUnit],""))*P1065,"")</f>
        <v/>
      </c>
      <c r="V1065" s="43" t="str">
        <f>IFERROR(IF($G1065="","",_xlfn.XLOOKUP($N1065,resources[Resource],resources[estPerUnit],""))*Q1065,"")</f>
        <v/>
      </c>
      <c r="W1065" s="43" t="str">
        <f>IFERROR(IF($G1065="","",_xlfn.XLOOKUP($N1065,resources[Resource],resources[estPerUnit],""))*R1065,"")</f>
        <v/>
      </c>
      <c r="X1065" s="43" t="str">
        <f>IFERROR(IF($G1065="","",_xlfn.XLOOKUP($N1065,resources[Resource],resources[estPerUnit],""))*S1065,"")</f>
        <v/>
      </c>
    </row>
    <row r="1066" spans="20:24" x14ac:dyDescent="0.5">
      <c r="T1066" s="43" t="str">
        <f>IFERROR(IF($G1066="","",_xlfn.XLOOKUP($N1066,resources[Resource],resources[estPerUnit],""))*$O1066,"")</f>
        <v/>
      </c>
      <c r="U1066" s="43" t="str">
        <f>IFERROR(IF($G1066="","",_xlfn.XLOOKUP($N1066,resources[Resource],resources[estPerUnit],""))*P1066,"")</f>
        <v/>
      </c>
      <c r="V1066" s="43" t="str">
        <f>IFERROR(IF($G1066="","",_xlfn.XLOOKUP($N1066,resources[Resource],resources[estPerUnit],""))*Q1066,"")</f>
        <v/>
      </c>
      <c r="W1066" s="43" t="str">
        <f>IFERROR(IF($G1066="","",_xlfn.XLOOKUP($N1066,resources[Resource],resources[estPerUnit],""))*R1066,"")</f>
        <v/>
      </c>
      <c r="X1066" s="43" t="str">
        <f>IFERROR(IF($G1066="","",_xlfn.XLOOKUP($N1066,resources[Resource],resources[estPerUnit],""))*S1066,"")</f>
        <v/>
      </c>
    </row>
    <row r="1067" spans="20:24" x14ac:dyDescent="0.5">
      <c r="T1067" s="43" t="str">
        <f>IFERROR(IF($G1067="","",_xlfn.XLOOKUP($N1067,resources[Resource],resources[estPerUnit],""))*$O1067,"")</f>
        <v/>
      </c>
      <c r="U1067" s="43" t="str">
        <f>IFERROR(IF($G1067="","",_xlfn.XLOOKUP($N1067,resources[Resource],resources[estPerUnit],""))*P1067,"")</f>
        <v/>
      </c>
      <c r="V1067" s="43" t="str">
        <f>IFERROR(IF($G1067="","",_xlfn.XLOOKUP($N1067,resources[Resource],resources[estPerUnit],""))*Q1067,"")</f>
        <v/>
      </c>
      <c r="W1067" s="43" t="str">
        <f>IFERROR(IF($G1067="","",_xlfn.XLOOKUP($N1067,resources[Resource],resources[estPerUnit],""))*R1067,"")</f>
        <v/>
      </c>
      <c r="X1067" s="43" t="str">
        <f>IFERROR(IF($G1067="","",_xlfn.XLOOKUP($N1067,resources[Resource],resources[estPerUnit],""))*S1067,"")</f>
        <v/>
      </c>
    </row>
    <row r="1068" spans="20:24" x14ac:dyDescent="0.5">
      <c r="T1068" s="43" t="str">
        <f>IFERROR(IF($G1068="","",_xlfn.XLOOKUP($N1068,resources[Resource],resources[estPerUnit],""))*$O1068,"")</f>
        <v/>
      </c>
      <c r="U1068" s="43" t="str">
        <f>IFERROR(IF($G1068="","",_xlfn.XLOOKUP($N1068,resources[Resource],resources[estPerUnit],""))*P1068,"")</f>
        <v/>
      </c>
      <c r="V1068" s="43" t="str">
        <f>IFERROR(IF($G1068="","",_xlfn.XLOOKUP($N1068,resources[Resource],resources[estPerUnit],""))*Q1068,"")</f>
        <v/>
      </c>
      <c r="W1068" s="43" t="str">
        <f>IFERROR(IF($G1068="","",_xlfn.XLOOKUP($N1068,resources[Resource],resources[estPerUnit],""))*R1068,"")</f>
        <v/>
      </c>
      <c r="X1068" s="43" t="str">
        <f>IFERROR(IF($G1068="","",_xlfn.XLOOKUP($N1068,resources[Resource],resources[estPerUnit],""))*S1068,"")</f>
        <v/>
      </c>
    </row>
    <row r="1069" spans="20:24" x14ac:dyDescent="0.5">
      <c r="T1069" s="43" t="str">
        <f>IFERROR(IF($G1069="","",_xlfn.XLOOKUP($N1069,resources[Resource],resources[estPerUnit],""))*$O1069,"")</f>
        <v/>
      </c>
      <c r="U1069" s="43" t="str">
        <f>IFERROR(IF($G1069="","",_xlfn.XLOOKUP($N1069,resources[Resource],resources[estPerUnit],""))*P1069,"")</f>
        <v/>
      </c>
      <c r="V1069" s="43" t="str">
        <f>IFERROR(IF($G1069="","",_xlfn.XLOOKUP($N1069,resources[Resource],resources[estPerUnit],""))*Q1069,"")</f>
        <v/>
      </c>
      <c r="W1069" s="43" t="str">
        <f>IFERROR(IF($G1069="","",_xlfn.XLOOKUP($N1069,resources[Resource],resources[estPerUnit],""))*R1069,"")</f>
        <v/>
      </c>
      <c r="X1069" s="43" t="str">
        <f>IFERROR(IF($G1069="","",_xlfn.XLOOKUP($N1069,resources[Resource],resources[estPerUnit],""))*S1069,"")</f>
        <v/>
      </c>
    </row>
    <row r="1070" spans="20:24" x14ac:dyDescent="0.5">
      <c r="T1070" s="43" t="str">
        <f>IFERROR(IF($G1070="","",_xlfn.XLOOKUP($N1070,resources[Resource],resources[estPerUnit],""))*$O1070,"")</f>
        <v/>
      </c>
      <c r="U1070" s="43" t="str">
        <f>IFERROR(IF($G1070="","",_xlfn.XLOOKUP($N1070,resources[Resource],resources[estPerUnit],""))*P1070,"")</f>
        <v/>
      </c>
      <c r="V1070" s="43" t="str">
        <f>IFERROR(IF($G1070="","",_xlfn.XLOOKUP($N1070,resources[Resource],resources[estPerUnit],""))*Q1070,"")</f>
        <v/>
      </c>
      <c r="W1070" s="43" t="str">
        <f>IFERROR(IF($G1070="","",_xlfn.XLOOKUP($N1070,resources[Resource],resources[estPerUnit],""))*R1070,"")</f>
        <v/>
      </c>
      <c r="X1070" s="43" t="str">
        <f>IFERROR(IF($G1070="","",_xlfn.XLOOKUP($N1070,resources[Resource],resources[estPerUnit],""))*S1070,"")</f>
        <v/>
      </c>
    </row>
    <row r="1071" spans="20:24" x14ac:dyDescent="0.5">
      <c r="T1071" s="43" t="str">
        <f>IFERROR(IF($G1071="","",_xlfn.XLOOKUP($N1071,resources[Resource],resources[estPerUnit],""))*$O1071,"")</f>
        <v/>
      </c>
      <c r="U1071" s="43" t="str">
        <f>IFERROR(IF($G1071="","",_xlfn.XLOOKUP($N1071,resources[Resource],resources[estPerUnit],""))*P1071,"")</f>
        <v/>
      </c>
      <c r="V1071" s="43" t="str">
        <f>IFERROR(IF($G1071="","",_xlfn.XLOOKUP($N1071,resources[Resource],resources[estPerUnit],""))*Q1071,"")</f>
        <v/>
      </c>
      <c r="W1071" s="43" t="str">
        <f>IFERROR(IF($G1071="","",_xlfn.XLOOKUP($N1071,resources[Resource],resources[estPerUnit],""))*R1071,"")</f>
        <v/>
      </c>
      <c r="X1071" s="43" t="str">
        <f>IFERROR(IF($G1071="","",_xlfn.XLOOKUP($N1071,resources[Resource],resources[estPerUnit],""))*S1071,"")</f>
        <v/>
      </c>
    </row>
    <row r="1072" spans="20:24" x14ac:dyDescent="0.5">
      <c r="T1072" s="43" t="str">
        <f>IFERROR(IF($G1072="","",_xlfn.XLOOKUP($N1072,resources[Resource],resources[estPerUnit],""))*$O1072,"")</f>
        <v/>
      </c>
      <c r="U1072" s="43" t="str">
        <f>IFERROR(IF($G1072="","",_xlfn.XLOOKUP($N1072,resources[Resource],resources[estPerUnit],""))*P1072,"")</f>
        <v/>
      </c>
      <c r="V1072" s="43" t="str">
        <f>IFERROR(IF($G1072="","",_xlfn.XLOOKUP($N1072,resources[Resource],resources[estPerUnit],""))*Q1072,"")</f>
        <v/>
      </c>
      <c r="W1072" s="43" t="str">
        <f>IFERROR(IF($G1072="","",_xlfn.XLOOKUP($N1072,resources[Resource],resources[estPerUnit],""))*R1072,"")</f>
        <v/>
      </c>
      <c r="X1072" s="43" t="str">
        <f>IFERROR(IF($G1072="","",_xlfn.XLOOKUP($N1072,resources[Resource],resources[estPerUnit],""))*S1072,"")</f>
        <v/>
      </c>
    </row>
    <row r="1073" spans="20:24" x14ac:dyDescent="0.5">
      <c r="T1073" s="43" t="str">
        <f>IFERROR(IF($G1073="","",_xlfn.XLOOKUP($N1073,resources[Resource],resources[estPerUnit],""))*$O1073,"")</f>
        <v/>
      </c>
      <c r="U1073" s="43" t="str">
        <f>IFERROR(IF($G1073="","",_xlfn.XLOOKUP($N1073,resources[Resource],resources[estPerUnit],""))*P1073,"")</f>
        <v/>
      </c>
      <c r="V1073" s="43" t="str">
        <f>IFERROR(IF($G1073="","",_xlfn.XLOOKUP($N1073,resources[Resource],resources[estPerUnit],""))*Q1073,"")</f>
        <v/>
      </c>
      <c r="W1073" s="43" t="str">
        <f>IFERROR(IF($G1073="","",_xlfn.XLOOKUP($N1073,resources[Resource],resources[estPerUnit],""))*R1073,"")</f>
        <v/>
      </c>
      <c r="X1073" s="43" t="str">
        <f>IFERROR(IF($G1073="","",_xlfn.XLOOKUP($N1073,resources[Resource],resources[estPerUnit],""))*S1073,"")</f>
        <v/>
      </c>
    </row>
    <row r="1074" spans="20:24" x14ac:dyDescent="0.5">
      <c r="T1074" s="43" t="str">
        <f>IFERROR(IF($G1074="","",_xlfn.XLOOKUP($N1074,resources[Resource],resources[estPerUnit],""))*$O1074,"")</f>
        <v/>
      </c>
      <c r="U1074" s="43" t="str">
        <f>IFERROR(IF($G1074="","",_xlfn.XLOOKUP($N1074,resources[Resource],resources[estPerUnit],""))*P1074,"")</f>
        <v/>
      </c>
      <c r="V1074" s="43" t="str">
        <f>IFERROR(IF($G1074="","",_xlfn.XLOOKUP($N1074,resources[Resource],resources[estPerUnit],""))*Q1074,"")</f>
        <v/>
      </c>
      <c r="W1074" s="43" t="str">
        <f>IFERROR(IF($G1074="","",_xlfn.XLOOKUP($N1074,resources[Resource],resources[estPerUnit],""))*R1074,"")</f>
        <v/>
      </c>
      <c r="X1074" s="43" t="str">
        <f>IFERROR(IF($G1074="","",_xlfn.XLOOKUP($N1074,resources[Resource],resources[estPerUnit],""))*S1074,"")</f>
        <v/>
      </c>
    </row>
    <row r="1075" spans="20:24" x14ac:dyDescent="0.5">
      <c r="T1075" s="43" t="str">
        <f>IFERROR(IF($G1075="","",_xlfn.XLOOKUP($N1075,resources[Resource],resources[estPerUnit],""))*$O1075,"")</f>
        <v/>
      </c>
      <c r="U1075" s="43" t="str">
        <f>IFERROR(IF($G1075="","",_xlfn.XLOOKUP($N1075,resources[Resource],resources[estPerUnit],""))*P1075,"")</f>
        <v/>
      </c>
      <c r="V1075" s="43" t="str">
        <f>IFERROR(IF($G1075="","",_xlfn.XLOOKUP($N1075,resources[Resource],resources[estPerUnit],""))*Q1075,"")</f>
        <v/>
      </c>
      <c r="W1075" s="43" t="str">
        <f>IFERROR(IF($G1075="","",_xlfn.XLOOKUP($N1075,resources[Resource],resources[estPerUnit],""))*R1075,"")</f>
        <v/>
      </c>
      <c r="X1075" s="43" t="str">
        <f>IFERROR(IF($G1075="","",_xlfn.XLOOKUP($N1075,resources[Resource],resources[estPerUnit],""))*S1075,"")</f>
        <v/>
      </c>
    </row>
    <row r="1076" spans="20:24" x14ac:dyDescent="0.5">
      <c r="T1076" s="43" t="str">
        <f>IFERROR(IF($G1076="","",_xlfn.XLOOKUP($N1076,resources[Resource],resources[estPerUnit],""))*$O1076,"")</f>
        <v/>
      </c>
      <c r="U1076" s="43" t="str">
        <f>IFERROR(IF($G1076="","",_xlfn.XLOOKUP($N1076,resources[Resource],resources[estPerUnit],""))*P1076,"")</f>
        <v/>
      </c>
      <c r="V1076" s="43" t="str">
        <f>IFERROR(IF($G1076="","",_xlfn.XLOOKUP($N1076,resources[Resource],resources[estPerUnit],""))*Q1076,"")</f>
        <v/>
      </c>
      <c r="W1076" s="43" t="str">
        <f>IFERROR(IF($G1076="","",_xlfn.XLOOKUP($N1076,resources[Resource],resources[estPerUnit],""))*R1076,"")</f>
        <v/>
      </c>
      <c r="X1076" s="43" t="str">
        <f>IFERROR(IF($G1076="","",_xlfn.XLOOKUP($N1076,resources[Resource],resources[estPerUnit],""))*S1076,"")</f>
        <v/>
      </c>
    </row>
    <row r="1077" spans="20:24" x14ac:dyDescent="0.5">
      <c r="T1077" s="43" t="str">
        <f>IFERROR(IF($G1077="","",_xlfn.XLOOKUP($N1077,resources[Resource],resources[estPerUnit],""))*$O1077,"")</f>
        <v/>
      </c>
      <c r="U1077" s="43" t="str">
        <f>IFERROR(IF($G1077="","",_xlfn.XLOOKUP($N1077,resources[Resource],resources[estPerUnit],""))*P1077,"")</f>
        <v/>
      </c>
      <c r="V1077" s="43" t="str">
        <f>IFERROR(IF($G1077="","",_xlfn.XLOOKUP($N1077,resources[Resource],resources[estPerUnit],""))*Q1077,"")</f>
        <v/>
      </c>
      <c r="W1077" s="43" t="str">
        <f>IFERROR(IF($G1077="","",_xlfn.XLOOKUP($N1077,resources[Resource],resources[estPerUnit],""))*R1077,"")</f>
        <v/>
      </c>
      <c r="X1077" s="43" t="str">
        <f>IFERROR(IF($G1077="","",_xlfn.XLOOKUP($N1077,resources[Resource],resources[estPerUnit],""))*S1077,"")</f>
        <v/>
      </c>
    </row>
    <row r="1078" spans="20:24" x14ac:dyDescent="0.5">
      <c r="T1078" s="43" t="str">
        <f>IFERROR(IF($G1078="","",_xlfn.XLOOKUP($N1078,resources[Resource],resources[estPerUnit],""))*$O1078,"")</f>
        <v/>
      </c>
      <c r="U1078" s="43" t="str">
        <f>IFERROR(IF($G1078="","",_xlfn.XLOOKUP($N1078,resources[Resource],resources[estPerUnit],""))*P1078,"")</f>
        <v/>
      </c>
      <c r="V1078" s="43" t="str">
        <f>IFERROR(IF($G1078="","",_xlfn.XLOOKUP($N1078,resources[Resource],resources[estPerUnit],""))*Q1078,"")</f>
        <v/>
      </c>
      <c r="W1078" s="43" t="str">
        <f>IFERROR(IF($G1078="","",_xlfn.XLOOKUP($N1078,resources[Resource],resources[estPerUnit],""))*R1078,"")</f>
        <v/>
      </c>
      <c r="X1078" s="43" t="str">
        <f>IFERROR(IF($G1078="","",_xlfn.XLOOKUP($N1078,resources[Resource],resources[estPerUnit],""))*S1078,"")</f>
        <v/>
      </c>
    </row>
    <row r="1079" spans="20:24" x14ac:dyDescent="0.5">
      <c r="T1079" s="43" t="str">
        <f>IFERROR(IF($G1079="","",_xlfn.XLOOKUP($N1079,resources[Resource],resources[estPerUnit],""))*$O1079,"")</f>
        <v/>
      </c>
      <c r="U1079" s="43" t="str">
        <f>IFERROR(IF($G1079="","",_xlfn.XLOOKUP($N1079,resources[Resource],resources[estPerUnit],""))*P1079,"")</f>
        <v/>
      </c>
      <c r="V1079" s="43" t="str">
        <f>IFERROR(IF($G1079="","",_xlfn.XLOOKUP($N1079,resources[Resource],resources[estPerUnit],""))*Q1079,"")</f>
        <v/>
      </c>
      <c r="W1079" s="43" t="str">
        <f>IFERROR(IF($G1079="","",_xlfn.XLOOKUP($N1079,resources[Resource],resources[estPerUnit],""))*R1079,"")</f>
        <v/>
      </c>
      <c r="X1079" s="43" t="str">
        <f>IFERROR(IF($G1079="","",_xlfn.XLOOKUP($N1079,resources[Resource],resources[estPerUnit],""))*S1079,"")</f>
        <v/>
      </c>
    </row>
    <row r="1080" spans="20:24" x14ac:dyDescent="0.5">
      <c r="T1080" s="43" t="str">
        <f>IFERROR(IF($G1080="","",_xlfn.XLOOKUP($N1080,resources[Resource],resources[estPerUnit],""))*$O1080,"")</f>
        <v/>
      </c>
      <c r="U1080" s="43" t="str">
        <f>IFERROR(IF($G1080="","",_xlfn.XLOOKUP($N1080,resources[Resource],resources[estPerUnit],""))*P1080,"")</f>
        <v/>
      </c>
      <c r="V1080" s="43" t="str">
        <f>IFERROR(IF($G1080="","",_xlfn.XLOOKUP($N1080,resources[Resource],resources[estPerUnit],""))*Q1080,"")</f>
        <v/>
      </c>
      <c r="W1080" s="43" t="str">
        <f>IFERROR(IF($G1080="","",_xlfn.XLOOKUP($N1080,resources[Resource],resources[estPerUnit],""))*R1080,"")</f>
        <v/>
      </c>
      <c r="X1080" s="43" t="str">
        <f>IFERROR(IF($G1080="","",_xlfn.XLOOKUP($N1080,resources[Resource],resources[estPerUnit],""))*S1080,"")</f>
        <v/>
      </c>
    </row>
    <row r="1081" spans="20:24" x14ac:dyDescent="0.5">
      <c r="T1081" s="43" t="str">
        <f>IFERROR(IF($G1081="","",_xlfn.XLOOKUP($N1081,resources[Resource],resources[estPerUnit],""))*$O1081,"")</f>
        <v/>
      </c>
      <c r="U1081" s="43" t="str">
        <f>IFERROR(IF($G1081="","",_xlfn.XLOOKUP($N1081,resources[Resource],resources[estPerUnit],""))*P1081,"")</f>
        <v/>
      </c>
      <c r="V1081" s="43" t="str">
        <f>IFERROR(IF($G1081="","",_xlfn.XLOOKUP($N1081,resources[Resource],resources[estPerUnit],""))*Q1081,"")</f>
        <v/>
      </c>
      <c r="W1081" s="43" t="str">
        <f>IFERROR(IF($G1081="","",_xlfn.XLOOKUP($N1081,resources[Resource],resources[estPerUnit],""))*R1081,"")</f>
        <v/>
      </c>
      <c r="X1081" s="43" t="str">
        <f>IFERROR(IF($G1081="","",_xlfn.XLOOKUP($N1081,resources[Resource],resources[estPerUnit],""))*S1081,"")</f>
        <v/>
      </c>
    </row>
    <row r="1082" spans="20:24" x14ac:dyDescent="0.5">
      <c r="T1082" s="43" t="str">
        <f>IFERROR(IF($G1082="","",_xlfn.XLOOKUP($N1082,resources[Resource],resources[estPerUnit],""))*$O1082,"")</f>
        <v/>
      </c>
      <c r="U1082" s="43" t="str">
        <f>IFERROR(IF($G1082="","",_xlfn.XLOOKUP($N1082,resources[Resource],resources[estPerUnit],""))*P1082,"")</f>
        <v/>
      </c>
      <c r="V1082" s="43" t="str">
        <f>IFERROR(IF($G1082="","",_xlfn.XLOOKUP($N1082,resources[Resource],resources[estPerUnit],""))*Q1082,"")</f>
        <v/>
      </c>
      <c r="W1082" s="43" t="str">
        <f>IFERROR(IF($G1082="","",_xlfn.XLOOKUP($N1082,resources[Resource],resources[estPerUnit],""))*R1082,"")</f>
        <v/>
      </c>
      <c r="X1082" s="43" t="str">
        <f>IFERROR(IF($G1082="","",_xlfn.XLOOKUP($N1082,resources[Resource],resources[estPerUnit],""))*S1082,"")</f>
        <v/>
      </c>
    </row>
    <row r="1083" spans="20:24" x14ac:dyDescent="0.5">
      <c r="T1083" s="43" t="str">
        <f>IFERROR(IF($G1083="","",_xlfn.XLOOKUP($N1083,resources[Resource],resources[estPerUnit],""))*$O1083,"")</f>
        <v/>
      </c>
      <c r="U1083" s="43" t="str">
        <f>IFERROR(IF($G1083="","",_xlfn.XLOOKUP($N1083,resources[Resource],resources[estPerUnit],""))*P1083,"")</f>
        <v/>
      </c>
      <c r="V1083" s="43" t="str">
        <f>IFERROR(IF($G1083="","",_xlfn.XLOOKUP($N1083,resources[Resource],resources[estPerUnit],""))*Q1083,"")</f>
        <v/>
      </c>
      <c r="W1083" s="43" t="str">
        <f>IFERROR(IF($G1083="","",_xlfn.XLOOKUP($N1083,resources[Resource],resources[estPerUnit],""))*R1083,"")</f>
        <v/>
      </c>
      <c r="X1083" s="43" t="str">
        <f>IFERROR(IF($G1083="","",_xlfn.XLOOKUP($N1083,resources[Resource],resources[estPerUnit],""))*S1083,"")</f>
        <v/>
      </c>
    </row>
    <row r="1084" spans="20:24" x14ac:dyDescent="0.5">
      <c r="T1084" s="43" t="str">
        <f>IFERROR(IF($G1084="","",_xlfn.XLOOKUP($N1084,resources[Resource],resources[estPerUnit],""))*$O1084,"")</f>
        <v/>
      </c>
      <c r="U1084" s="43" t="str">
        <f>IFERROR(IF($G1084="","",_xlfn.XLOOKUP($N1084,resources[Resource],resources[estPerUnit],""))*P1084,"")</f>
        <v/>
      </c>
      <c r="V1084" s="43" t="str">
        <f>IFERROR(IF($G1084="","",_xlfn.XLOOKUP($N1084,resources[Resource],resources[estPerUnit],""))*Q1084,"")</f>
        <v/>
      </c>
      <c r="W1084" s="43" t="str">
        <f>IFERROR(IF($G1084="","",_xlfn.XLOOKUP($N1084,resources[Resource],resources[estPerUnit],""))*R1084,"")</f>
        <v/>
      </c>
      <c r="X1084" s="43" t="str">
        <f>IFERROR(IF($G1084="","",_xlfn.XLOOKUP($N1084,resources[Resource],resources[estPerUnit],""))*S1084,"")</f>
        <v/>
      </c>
    </row>
    <row r="1085" spans="20:24" x14ac:dyDescent="0.5">
      <c r="T1085" s="43" t="str">
        <f>IFERROR(IF($G1085="","",_xlfn.XLOOKUP($N1085,resources[Resource],resources[estPerUnit],""))*$O1085,"")</f>
        <v/>
      </c>
      <c r="U1085" s="43" t="str">
        <f>IFERROR(IF($G1085="","",_xlfn.XLOOKUP($N1085,resources[Resource],resources[estPerUnit],""))*P1085,"")</f>
        <v/>
      </c>
      <c r="V1085" s="43" t="str">
        <f>IFERROR(IF($G1085="","",_xlfn.XLOOKUP($N1085,resources[Resource],resources[estPerUnit],""))*Q1085,"")</f>
        <v/>
      </c>
      <c r="W1085" s="43" t="str">
        <f>IFERROR(IF($G1085="","",_xlfn.XLOOKUP($N1085,resources[Resource],resources[estPerUnit],""))*R1085,"")</f>
        <v/>
      </c>
      <c r="X1085" s="43" t="str">
        <f>IFERROR(IF($G1085="","",_xlfn.XLOOKUP($N1085,resources[Resource],resources[estPerUnit],""))*S1085,"")</f>
        <v/>
      </c>
    </row>
    <row r="1086" spans="20:24" x14ac:dyDescent="0.5">
      <c r="T1086" s="43" t="str">
        <f>IFERROR(IF($G1086="","",_xlfn.XLOOKUP($N1086,resources[Resource],resources[estPerUnit],""))*$O1086,"")</f>
        <v/>
      </c>
      <c r="U1086" s="43" t="str">
        <f>IFERROR(IF($G1086="","",_xlfn.XLOOKUP($N1086,resources[Resource],resources[estPerUnit],""))*P1086,"")</f>
        <v/>
      </c>
      <c r="V1086" s="43" t="str">
        <f>IFERROR(IF($G1086="","",_xlfn.XLOOKUP($N1086,resources[Resource],resources[estPerUnit],""))*Q1086,"")</f>
        <v/>
      </c>
      <c r="W1086" s="43" t="str">
        <f>IFERROR(IF($G1086="","",_xlfn.XLOOKUP($N1086,resources[Resource],resources[estPerUnit],""))*R1086,"")</f>
        <v/>
      </c>
      <c r="X1086" s="43" t="str">
        <f>IFERROR(IF($G1086="","",_xlfn.XLOOKUP($N1086,resources[Resource],resources[estPerUnit],""))*S1086,"")</f>
        <v/>
      </c>
    </row>
    <row r="1087" spans="20:24" x14ac:dyDescent="0.5">
      <c r="T1087" s="43" t="str">
        <f>IFERROR(IF($G1087="","",_xlfn.XLOOKUP($N1087,resources[Resource],resources[estPerUnit],""))*$O1087,"")</f>
        <v/>
      </c>
      <c r="U1087" s="43" t="str">
        <f>IFERROR(IF($G1087="","",_xlfn.XLOOKUP($N1087,resources[Resource],resources[estPerUnit],""))*P1087,"")</f>
        <v/>
      </c>
      <c r="V1087" s="43" t="str">
        <f>IFERROR(IF($G1087="","",_xlfn.XLOOKUP($N1087,resources[Resource],resources[estPerUnit],""))*Q1087,"")</f>
        <v/>
      </c>
      <c r="W1087" s="43" t="str">
        <f>IFERROR(IF($G1087="","",_xlfn.XLOOKUP($N1087,resources[Resource],resources[estPerUnit],""))*R1087,"")</f>
        <v/>
      </c>
      <c r="X1087" s="43" t="str">
        <f>IFERROR(IF($G1087="","",_xlfn.XLOOKUP($N1087,resources[Resource],resources[estPerUnit],""))*S1087,"")</f>
        <v/>
      </c>
    </row>
    <row r="1088" spans="20:24" x14ac:dyDescent="0.5">
      <c r="T1088" s="43" t="str">
        <f>IFERROR(IF($G1088="","",_xlfn.XLOOKUP($N1088,resources[Resource],resources[estPerUnit],""))*$O1088,"")</f>
        <v/>
      </c>
      <c r="U1088" s="43" t="str">
        <f>IFERROR(IF($G1088="","",_xlfn.XLOOKUP($N1088,resources[Resource],resources[estPerUnit],""))*P1088,"")</f>
        <v/>
      </c>
      <c r="V1088" s="43" t="str">
        <f>IFERROR(IF($G1088="","",_xlfn.XLOOKUP($N1088,resources[Resource],resources[estPerUnit],""))*Q1088,"")</f>
        <v/>
      </c>
      <c r="W1088" s="43" t="str">
        <f>IFERROR(IF($G1088="","",_xlfn.XLOOKUP($N1088,resources[Resource],resources[estPerUnit],""))*R1088,"")</f>
        <v/>
      </c>
      <c r="X1088" s="43" t="str">
        <f>IFERROR(IF($G1088="","",_xlfn.XLOOKUP($N1088,resources[Resource],resources[estPerUnit],""))*S1088,"")</f>
        <v/>
      </c>
    </row>
    <row r="1089" spans="20:24" x14ac:dyDescent="0.5">
      <c r="T1089" s="43" t="str">
        <f>IFERROR(IF($G1089="","",_xlfn.XLOOKUP($N1089,resources[Resource],resources[estPerUnit],""))*$O1089,"")</f>
        <v/>
      </c>
      <c r="U1089" s="43" t="str">
        <f>IFERROR(IF($G1089="","",_xlfn.XLOOKUP($N1089,resources[Resource],resources[estPerUnit],""))*P1089,"")</f>
        <v/>
      </c>
      <c r="V1089" s="43" t="str">
        <f>IFERROR(IF($G1089="","",_xlfn.XLOOKUP($N1089,resources[Resource],resources[estPerUnit],""))*Q1089,"")</f>
        <v/>
      </c>
      <c r="W1089" s="43" t="str">
        <f>IFERROR(IF($G1089="","",_xlfn.XLOOKUP($N1089,resources[Resource],resources[estPerUnit],""))*R1089,"")</f>
        <v/>
      </c>
      <c r="X1089" s="43" t="str">
        <f>IFERROR(IF($G1089="","",_xlfn.XLOOKUP($N1089,resources[Resource],resources[estPerUnit],""))*S1089,"")</f>
        <v/>
      </c>
    </row>
    <row r="1090" spans="20:24" x14ac:dyDescent="0.5">
      <c r="T1090" s="43" t="str">
        <f>IFERROR(IF($G1090="","",_xlfn.XLOOKUP($N1090,resources[Resource],resources[estPerUnit],""))*$O1090,"")</f>
        <v/>
      </c>
      <c r="U1090" s="43" t="str">
        <f>IFERROR(IF($G1090="","",_xlfn.XLOOKUP($N1090,resources[Resource],resources[estPerUnit],""))*P1090,"")</f>
        <v/>
      </c>
      <c r="V1090" s="43" t="str">
        <f>IFERROR(IF($G1090="","",_xlfn.XLOOKUP($N1090,resources[Resource],resources[estPerUnit],""))*Q1090,"")</f>
        <v/>
      </c>
      <c r="W1090" s="43" t="str">
        <f>IFERROR(IF($G1090="","",_xlfn.XLOOKUP($N1090,resources[Resource],resources[estPerUnit],""))*R1090,"")</f>
        <v/>
      </c>
      <c r="X1090" s="43" t="str">
        <f>IFERROR(IF($G1090="","",_xlfn.XLOOKUP($N1090,resources[Resource],resources[estPerUnit],""))*S1090,"")</f>
        <v/>
      </c>
    </row>
    <row r="1091" spans="20:24" x14ac:dyDescent="0.5">
      <c r="T1091" s="43" t="str">
        <f>IFERROR(IF($G1091="","",_xlfn.XLOOKUP($N1091,resources[Resource],resources[estPerUnit],""))*$O1091,"")</f>
        <v/>
      </c>
      <c r="U1091" s="43" t="str">
        <f>IFERROR(IF($G1091="","",_xlfn.XLOOKUP($N1091,resources[Resource],resources[estPerUnit],""))*P1091,"")</f>
        <v/>
      </c>
      <c r="V1091" s="43" t="str">
        <f>IFERROR(IF($G1091="","",_xlfn.XLOOKUP($N1091,resources[Resource],resources[estPerUnit],""))*Q1091,"")</f>
        <v/>
      </c>
      <c r="W1091" s="43" t="str">
        <f>IFERROR(IF($G1091="","",_xlfn.XLOOKUP($N1091,resources[Resource],resources[estPerUnit],""))*R1091,"")</f>
        <v/>
      </c>
      <c r="X1091" s="43" t="str">
        <f>IFERROR(IF($G1091="","",_xlfn.XLOOKUP($N1091,resources[Resource],resources[estPerUnit],""))*S1091,"")</f>
        <v/>
      </c>
    </row>
    <row r="1092" spans="20:24" x14ac:dyDescent="0.5">
      <c r="T1092" s="43" t="str">
        <f>IFERROR(IF($G1092="","",_xlfn.XLOOKUP($N1092,resources[Resource],resources[estPerUnit],""))*$O1092,"")</f>
        <v/>
      </c>
      <c r="U1092" s="43" t="str">
        <f>IFERROR(IF($G1092="","",_xlfn.XLOOKUP($N1092,resources[Resource],resources[estPerUnit],""))*P1092,"")</f>
        <v/>
      </c>
      <c r="V1092" s="43" t="str">
        <f>IFERROR(IF($G1092="","",_xlfn.XLOOKUP($N1092,resources[Resource],resources[estPerUnit],""))*Q1092,"")</f>
        <v/>
      </c>
      <c r="W1092" s="43" t="str">
        <f>IFERROR(IF($G1092="","",_xlfn.XLOOKUP($N1092,resources[Resource],resources[estPerUnit],""))*R1092,"")</f>
        <v/>
      </c>
      <c r="X1092" s="43" t="str">
        <f>IFERROR(IF($G1092="","",_xlfn.XLOOKUP($N1092,resources[Resource],resources[estPerUnit],""))*S1092,"")</f>
        <v/>
      </c>
    </row>
    <row r="1093" spans="20:24" x14ac:dyDescent="0.5">
      <c r="T1093" s="43" t="str">
        <f>IFERROR(IF($G1093="","",_xlfn.XLOOKUP($N1093,resources[Resource],resources[estPerUnit],""))*$O1093,"")</f>
        <v/>
      </c>
      <c r="U1093" s="43" t="str">
        <f>IFERROR(IF($G1093="","",_xlfn.XLOOKUP($N1093,resources[Resource],resources[estPerUnit],""))*P1093,"")</f>
        <v/>
      </c>
      <c r="V1093" s="43" t="str">
        <f>IFERROR(IF($G1093="","",_xlfn.XLOOKUP($N1093,resources[Resource],resources[estPerUnit],""))*Q1093,"")</f>
        <v/>
      </c>
      <c r="W1093" s="43" t="str">
        <f>IFERROR(IF($G1093="","",_xlfn.XLOOKUP($N1093,resources[Resource],resources[estPerUnit],""))*R1093,"")</f>
        <v/>
      </c>
      <c r="X1093" s="43" t="str">
        <f>IFERROR(IF($G1093="","",_xlfn.XLOOKUP($N1093,resources[Resource],resources[estPerUnit],""))*S1093,"")</f>
        <v/>
      </c>
    </row>
    <row r="1094" spans="20:24" x14ac:dyDescent="0.5">
      <c r="T1094" s="43" t="str">
        <f>IFERROR(IF($G1094="","",_xlfn.XLOOKUP($N1094,resources[Resource],resources[estPerUnit],""))*$O1094,"")</f>
        <v/>
      </c>
      <c r="U1094" s="43" t="str">
        <f>IFERROR(IF($G1094="","",_xlfn.XLOOKUP($N1094,resources[Resource],resources[estPerUnit],""))*P1094,"")</f>
        <v/>
      </c>
      <c r="V1094" s="43" t="str">
        <f>IFERROR(IF($G1094="","",_xlfn.XLOOKUP($N1094,resources[Resource],resources[estPerUnit],""))*Q1094,"")</f>
        <v/>
      </c>
      <c r="W1094" s="43" t="str">
        <f>IFERROR(IF($G1094="","",_xlfn.XLOOKUP($N1094,resources[Resource],resources[estPerUnit],""))*R1094,"")</f>
        <v/>
      </c>
      <c r="X1094" s="43" t="str">
        <f>IFERROR(IF($G1094="","",_xlfn.XLOOKUP($N1094,resources[Resource],resources[estPerUnit],""))*S1094,"")</f>
        <v/>
      </c>
    </row>
    <row r="1095" spans="20:24" x14ac:dyDescent="0.5">
      <c r="T1095" s="43" t="str">
        <f>IFERROR(IF($G1095="","",_xlfn.XLOOKUP($N1095,resources[Resource],resources[estPerUnit],""))*$O1095,"")</f>
        <v/>
      </c>
      <c r="U1095" s="43" t="str">
        <f>IFERROR(IF($G1095="","",_xlfn.XLOOKUP($N1095,resources[Resource],resources[estPerUnit],""))*P1095,"")</f>
        <v/>
      </c>
      <c r="V1095" s="43" t="str">
        <f>IFERROR(IF($G1095="","",_xlfn.XLOOKUP($N1095,resources[Resource],resources[estPerUnit],""))*Q1095,"")</f>
        <v/>
      </c>
      <c r="W1095" s="43" t="str">
        <f>IFERROR(IF($G1095="","",_xlfn.XLOOKUP($N1095,resources[Resource],resources[estPerUnit],""))*R1095,"")</f>
        <v/>
      </c>
      <c r="X1095" s="43" t="str">
        <f>IFERROR(IF($G1095="","",_xlfn.XLOOKUP($N1095,resources[Resource],resources[estPerUnit],""))*S1095,"")</f>
        <v/>
      </c>
    </row>
    <row r="1096" spans="20:24" x14ac:dyDescent="0.5">
      <c r="T1096" s="43" t="str">
        <f>IFERROR(IF($G1096="","",_xlfn.XLOOKUP($N1096,resources[Resource],resources[estPerUnit],""))*$O1096,"")</f>
        <v/>
      </c>
      <c r="U1096" s="43" t="str">
        <f>IFERROR(IF($G1096="","",_xlfn.XLOOKUP($N1096,resources[Resource],resources[estPerUnit],""))*P1096,"")</f>
        <v/>
      </c>
      <c r="V1096" s="43" t="str">
        <f>IFERROR(IF($G1096="","",_xlfn.XLOOKUP($N1096,resources[Resource],resources[estPerUnit],""))*Q1096,"")</f>
        <v/>
      </c>
      <c r="W1096" s="43" t="str">
        <f>IFERROR(IF($G1096="","",_xlfn.XLOOKUP($N1096,resources[Resource],resources[estPerUnit],""))*R1096,"")</f>
        <v/>
      </c>
      <c r="X1096" s="43" t="str">
        <f>IFERROR(IF($G1096="","",_xlfn.XLOOKUP($N1096,resources[Resource],resources[estPerUnit],""))*S1096,"")</f>
        <v/>
      </c>
    </row>
    <row r="1097" spans="20:24" x14ac:dyDescent="0.5">
      <c r="T1097" s="43" t="str">
        <f>IFERROR(IF($G1097="","",_xlfn.XLOOKUP($N1097,resources[Resource],resources[estPerUnit],""))*$O1097,"")</f>
        <v/>
      </c>
      <c r="U1097" s="43" t="str">
        <f>IFERROR(IF($G1097="","",_xlfn.XLOOKUP($N1097,resources[Resource],resources[estPerUnit],""))*P1097,"")</f>
        <v/>
      </c>
      <c r="V1097" s="43" t="str">
        <f>IFERROR(IF($G1097="","",_xlfn.XLOOKUP($N1097,resources[Resource],resources[estPerUnit],""))*Q1097,"")</f>
        <v/>
      </c>
      <c r="W1097" s="43" t="str">
        <f>IFERROR(IF($G1097="","",_xlfn.XLOOKUP($N1097,resources[Resource],resources[estPerUnit],""))*R1097,"")</f>
        <v/>
      </c>
      <c r="X1097" s="43" t="str">
        <f>IFERROR(IF($G1097="","",_xlfn.XLOOKUP($N1097,resources[Resource],resources[estPerUnit],""))*S1097,"")</f>
        <v/>
      </c>
    </row>
    <row r="1098" spans="20:24" x14ac:dyDescent="0.5">
      <c r="T1098" s="43" t="str">
        <f>IFERROR(IF($G1098="","",_xlfn.XLOOKUP($N1098,resources[Resource],resources[estPerUnit],""))*$O1098,"")</f>
        <v/>
      </c>
      <c r="U1098" s="43" t="str">
        <f>IFERROR(IF($G1098="","",_xlfn.XLOOKUP($N1098,resources[Resource],resources[estPerUnit],""))*P1098,"")</f>
        <v/>
      </c>
      <c r="V1098" s="43" t="str">
        <f>IFERROR(IF($G1098="","",_xlfn.XLOOKUP($N1098,resources[Resource],resources[estPerUnit],""))*Q1098,"")</f>
        <v/>
      </c>
      <c r="W1098" s="43" t="str">
        <f>IFERROR(IF($G1098="","",_xlfn.XLOOKUP($N1098,resources[Resource],resources[estPerUnit],""))*R1098,"")</f>
        <v/>
      </c>
      <c r="X1098" s="43" t="str">
        <f>IFERROR(IF($G1098="","",_xlfn.XLOOKUP($N1098,resources[Resource],resources[estPerUnit],""))*S1098,"")</f>
        <v/>
      </c>
    </row>
    <row r="1099" spans="20:24" x14ac:dyDescent="0.5">
      <c r="T1099" s="43" t="str">
        <f>IFERROR(IF($G1099="","",_xlfn.XLOOKUP($N1099,resources[Resource],resources[estPerUnit],""))*$O1099,"")</f>
        <v/>
      </c>
      <c r="U1099" s="43" t="str">
        <f>IFERROR(IF($G1099="","",_xlfn.XLOOKUP($N1099,resources[Resource],resources[estPerUnit],""))*P1099,"")</f>
        <v/>
      </c>
      <c r="V1099" s="43" t="str">
        <f>IFERROR(IF($G1099="","",_xlfn.XLOOKUP($N1099,resources[Resource],resources[estPerUnit],""))*Q1099,"")</f>
        <v/>
      </c>
      <c r="W1099" s="43" t="str">
        <f>IFERROR(IF($G1099="","",_xlfn.XLOOKUP($N1099,resources[Resource],resources[estPerUnit],""))*R1099,"")</f>
        <v/>
      </c>
      <c r="X1099" s="43" t="str">
        <f>IFERROR(IF($G1099="","",_xlfn.XLOOKUP($N1099,resources[Resource],resources[estPerUnit],""))*S1099,"")</f>
        <v/>
      </c>
    </row>
    <row r="1100" spans="20:24" x14ac:dyDescent="0.5">
      <c r="T1100" s="43" t="str">
        <f>IFERROR(IF($G1100="","",_xlfn.XLOOKUP($N1100,resources[Resource],resources[estPerUnit],""))*$O1100,"")</f>
        <v/>
      </c>
      <c r="U1100" s="43" t="str">
        <f>IFERROR(IF($G1100="","",_xlfn.XLOOKUP($N1100,resources[Resource],resources[estPerUnit],""))*P1100,"")</f>
        <v/>
      </c>
      <c r="V1100" s="43" t="str">
        <f>IFERROR(IF($G1100="","",_xlfn.XLOOKUP($N1100,resources[Resource],resources[estPerUnit],""))*Q1100,"")</f>
        <v/>
      </c>
      <c r="W1100" s="43" t="str">
        <f>IFERROR(IF($G1100="","",_xlfn.XLOOKUP($N1100,resources[Resource],resources[estPerUnit],""))*R1100,"")</f>
        <v/>
      </c>
      <c r="X1100" s="43" t="str">
        <f>IFERROR(IF($G1100="","",_xlfn.XLOOKUP($N1100,resources[Resource],resources[estPerUnit],""))*S1100,"")</f>
        <v/>
      </c>
    </row>
    <row r="1101" spans="20:24" x14ac:dyDescent="0.5">
      <c r="T1101" s="43" t="str">
        <f>IFERROR(IF($G1101="","",_xlfn.XLOOKUP($N1101,resources[Resource],resources[estPerUnit],""))*$O1101,"")</f>
        <v/>
      </c>
      <c r="U1101" s="43" t="str">
        <f>IFERROR(IF($G1101="","",_xlfn.XLOOKUP($N1101,resources[Resource],resources[estPerUnit],""))*P1101,"")</f>
        <v/>
      </c>
      <c r="V1101" s="43" t="str">
        <f>IFERROR(IF($G1101="","",_xlfn.XLOOKUP($N1101,resources[Resource],resources[estPerUnit],""))*Q1101,"")</f>
        <v/>
      </c>
      <c r="W1101" s="43" t="str">
        <f>IFERROR(IF($G1101="","",_xlfn.XLOOKUP($N1101,resources[Resource],resources[estPerUnit],""))*R1101,"")</f>
        <v/>
      </c>
      <c r="X1101" s="43" t="str">
        <f>IFERROR(IF($G1101="","",_xlfn.XLOOKUP($N1101,resources[Resource],resources[estPerUnit],""))*S1101,"")</f>
        <v/>
      </c>
    </row>
    <row r="1102" spans="20:24" x14ac:dyDescent="0.5">
      <c r="T1102" s="43" t="str">
        <f>IFERROR(IF($G1102="","",_xlfn.XLOOKUP($N1102,resources[Resource],resources[estPerUnit],""))*$O1102,"")</f>
        <v/>
      </c>
      <c r="U1102" s="43" t="str">
        <f>IFERROR(IF($G1102="","",_xlfn.XLOOKUP($N1102,resources[Resource],resources[estPerUnit],""))*P1102,"")</f>
        <v/>
      </c>
      <c r="V1102" s="43" t="str">
        <f>IFERROR(IF($G1102="","",_xlfn.XLOOKUP($N1102,resources[Resource],resources[estPerUnit],""))*Q1102,"")</f>
        <v/>
      </c>
      <c r="W1102" s="43" t="str">
        <f>IFERROR(IF($G1102="","",_xlfn.XLOOKUP($N1102,resources[Resource],resources[estPerUnit],""))*R1102,"")</f>
        <v/>
      </c>
      <c r="X1102" s="43" t="str">
        <f>IFERROR(IF($G1102="","",_xlfn.XLOOKUP($N1102,resources[Resource],resources[estPerUnit],""))*S1102,"")</f>
        <v/>
      </c>
    </row>
    <row r="1103" spans="20:24" x14ac:dyDescent="0.5">
      <c r="T1103" s="43" t="str">
        <f>IFERROR(IF($G1103="","",_xlfn.XLOOKUP($N1103,resources[Resource],resources[estPerUnit],""))*$O1103,"")</f>
        <v/>
      </c>
      <c r="U1103" s="43" t="str">
        <f>IFERROR(IF($G1103="","",_xlfn.XLOOKUP($N1103,resources[Resource],resources[estPerUnit],""))*P1103,"")</f>
        <v/>
      </c>
      <c r="V1103" s="43" t="str">
        <f>IFERROR(IF($G1103="","",_xlfn.XLOOKUP($N1103,resources[Resource],resources[estPerUnit],""))*Q1103,"")</f>
        <v/>
      </c>
      <c r="W1103" s="43" t="str">
        <f>IFERROR(IF($G1103="","",_xlfn.XLOOKUP($N1103,resources[Resource],resources[estPerUnit],""))*R1103,"")</f>
        <v/>
      </c>
      <c r="X1103" s="43" t="str">
        <f>IFERROR(IF($G1103="","",_xlfn.XLOOKUP($N1103,resources[Resource],resources[estPerUnit],""))*S1103,"")</f>
        <v/>
      </c>
    </row>
    <row r="1104" spans="20:24" x14ac:dyDescent="0.5">
      <c r="T1104" s="43" t="str">
        <f>IFERROR(IF($G1104="","",_xlfn.XLOOKUP($N1104,resources[Resource],resources[estPerUnit],""))*$O1104,"")</f>
        <v/>
      </c>
      <c r="U1104" s="43" t="str">
        <f>IFERROR(IF($G1104="","",_xlfn.XLOOKUP($N1104,resources[Resource],resources[estPerUnit],""))*P1104,"")</f>
        <v/>
      </c>
      <c r="V1104" s="43" t="str">
        <f>IFERROR(IF($G1104="","",_xlfn.XLOOKUP($N1104,resources[Resource],resources[estPerUnit],""))*Q1104,"")</f>
        <v/>
      </c>
      <c r="W1104" s="43" t="str">
        <f>IFERROR(IF($G1104="","",_xlfn.XLOOKUP($N1104,resources[Resource],resources[estPerUnit],""))*R1104,"")</f>
        <v/>
      </c>
      <c r="X1104" s="43" t="str">
        <f>IFERROR(IF($G1104="","",_xlfn.XLOOKUP($N1104,resources[Resource],resources[estPerUnit],""))*S1104,"")</f>
        <v/>
      </c>
    </row>
    <row r="1105" spans="20:24" x14ac:dyDescent="0.5">
      <c r="T1105" s="43" t="str">
        <f>IFERROR(IF($G1105="","",_xlfn.XLOOKUP($N1105,resources[Resource],resources[estPerUnit],""))*$O1105,"")</f>
        <v/>
      </c>
      <c r="U1105" s="43" t="str">
        <f>IFERROR(IF($G1105="","",_xlfn.XLOOKUP($N1105,resources[Resource],resources[estPerUnit],""))*P1105,"")</f>
        <v/>
      </c>
      <c r="V1105" s="43" t="str">
        <f>IFERROR(IF($G1105="","",_xlfn.XLOOKUP($N1105,resources[Resource],resources[estPerUnit],""))*Q1105,"")</f>
        <v/>
      </c>
      <c r="W1105" s="43" t="str">
        <f>IFERROR(IF($G1105="","",_xlfn.XLOOKUP($N1105,resources[Resource],resources[estPerUnit],""))*R1105,"")</f>
        <v/>
      </c>
      <c r="X1105" s="43" t="str">
        <f>IFERROR(IF($G1105="","",_xlfn.XLOOKUP($N1105,resources[Resource],resources[estPerUnit],""))*S1105,"")</f>
        <v/>
      </c>
    </row>
    <row r="1106" spans="20:24" x14ac:dyDescent="0.5">
      <c r="T1106" s="43" t="str">
        <f>IFERROR(IF($G1106="","",_xlfn.XLOOKUP($N1106,resources[Resource],resources[estPerUnit],""))*$O1106,"")</f>
        <v/>
      </c>
      <c r="U1106" s="43" t="str">
        <f>IFERROR(IF($G1106="","",_xlfn.XLOOKUP($N1106,resources[Resource],resources[estPerUnit],""))*P1106,"")</f>
        <v/>
      </c>
      <c r="V1106" s="43" t="str">
        <f>IFERROR(IF($G1106="","",_xlfn.XLOOKUP($N1106,resources[Resource],resources[estPerUnit],""))*Q1106,"")</f>
        <v/>
      </c>
      <c r="W1106" s="43" t="str">
        <f>IFERROR(IF($G1106="","",_xlfn.XLOOKUP($N1106,resources[Resource],resources[estPerUnit],""))*R1106,"")</f>
        <v/>
      </c>
      <c r="X1106" s="43" t="str">
        <f>IFERROR(IF($G1106="","",_xlfn.XLOOKUP($N1106,resources[Resource],resources[estPerUnit],""))*S1106,"")</f>
        <v/>
      </c>
    </row>
    <row r="1107" spans="20:24" x14ac:dyDescent="0.5">
      <c r="T1107" s="43" t="str">
        <f>IFERROR(IF($G1107="","",_xlfn.XLOOKUP($N1107,resources[Resource],resources[estPerUnit],""))*$O1107,"")</f>
        <v/>
      </c>
      <c r="U1107" s="43" t="str">
        <f>IFERROR(IF($G1107="","",_xlfn.XLOOKUP($N1107,resources[Resource],resources[estPerUnit],""))*P1107,"")</f>
        <v/>
      </c>
      <c r="V1107" s="43" t="str">
        <f>IFERROR(IF($G1107="","",_xlfn.XLOOKUP($N1107,resources[Resource],resources[estPerUnit],""))*Q1107,"")</f>
        <v/>
      </c>
      <c r="W1107" s="43" t="str">
        <f>IFERROR(IF($G1107="","",_xlfn.XLOOKUP($N1107,resources[Resource],resources[estPerUnit],""))*R1107,"")</f>
        <v/>
      </c>
      <c r="X1107" s="43" t="str">
        <f>IFERROR(IF($G1107="","",_xlfn.XLOOKUP($N1107,resources[Resource],resources[estPerUnit],""))*S1107,"")</f>
        <v/>
      </c>
    </row>
    <row r="1108" spans="20:24" x14ac:dyDescent="0.5">
      <c r="T1108" s="43" t="str">
        <f>IFERROR(IF($G1108="","",_xlfn.XLOOKUP($N1108,resources[Resource],resources[estPerUnit],""))*$O1108,"")</f>
        <v/>
      </c>
      <c r="U1108" s="43" t="str">
        <f>IFERROR(IF($G1108="","",_xlfn.XLOOKUP($N1108,resources[Resource],resources[estPerUnit],""))*P1108,"")</f>
        <v/>
      </c>
      <c r="V1108" s="43" t="str">
        <f>IFERROR(IF($G1108="","",_xlfn.XLOOKUP($N1108,resources[Resource],resources[estPerUnit],""))*Q1108,"")</f>
        <v/>
      </c>
      <c r="W1108" s="43" t="str">
        <f>IFERROR(IF($G1108="","",_xlfn.XLOOKUP($N1108,resources[Resource],resources[estPerUnit],""))*R1108,"")</f>
        <v/>
      </c>
      <c r="X1108" s="43" t="str">
        <f>IFERROR(IF($G1108="","",_xlfn.XLOOKUP($N1108,resources[Resource],resources[estPerUnit],""))*S1108,"")</f>
        <v/>
      </c>
    </row>
    <row r="1109" spans="20:24" x14ac:dyDescent="0.5">
      <c r="T1109" s="43" t="str">
        <f>IFERROR(IF($G1109="","",_xlfn.XLOOKUP($N1109,resources[Resource],resources[estPerUnit],""))*$O1109,"")</f>
        <v/>
      </c>
      <c r="U1109" s="43" t="str">
        <f>IFERROR(IF($G1109="","",_xlfn.XLOOKUP($N1109,resources[Resource],resources[estPerUnit],""))*P1109,"")</f>
        <v/>
      </c>
      <c r="V1109" s="43" t="str">
        <f>IFERROR(IF($G1109="","",_xlfn.XLOOKUP($N1109,resources[Resource],resources[estPerUnit],""))*Q1109,"")</f>
        <v/>
      </c>
      <c r="W1109" s="43" t="str">
        <f>IFERROR(IF($G1109="","",_xlfn.XLOOKUP($N1109,resources[Resource],resources[estPerUnit],""))*R1109,"")</f>
        <v/>
      </c>
      <c r="X1109" s="43" t="str">
        <f>IFERROR(IF($G1109="","",_xlfn.XLOOKUP($N1109,resources[Resource],resources[estPerUnit],""))*S1109,"")</f>
        <v/>
      </c>
    </row>
    <row r="1110" spans="20:24" x14ac:dyDescent="0.5">
      <c r="T1110" s="43" t="str">
        <f>IFERROR(IF($G1110="","",_xlfn.XLOOKUP($N1110,resources[Resource],resources[estPerUnit],""))*$O1110,"")</f>
        <v/>
      </c>
      <c r="U1110" s="43" t="str">
        <f>IFERROR(IF($G1110="","",_xlfn.XLOOKUP($N1110,resources[Resource],resources[estPerUnit],""))*P1110,"")</f>
        <v/>
      </c>
      <c r="V1110" s="43" t="str">
        <f>IFERROR(IF($G1110="","",_xlfn.XLOOKUP($N1110,resources[Resource],resources[estPerUnit],""))*Q1110,"")</f>
        <v/>
      </c>
      <c r="W1110" s="43" t="str">
        <f>IFERROR(IF($G1110="","",_xlfn.XLOOKUP($N1110,resources[Resource],resources[estPerUnit],""))*R1110,"")</f>
        <v/>
      </c>
      <c r="X1110" s="43" t="str">
        <f>IFERROR(IF($G1110="","",_xlfn.XLOOKUP($N1110,resources[Resource],resources[estPerUnit],""))*S1110,"")</f>
        <v/>
      </c>
    </row>
    <row r="1111" spans="20:24" x14ac:dyDescent="0.5">
      <c r="T1111" s="43" t="str">
        <f>IFERROR(IF($G1111="","",_xlfn.XLOOKUP($N1111,resources[Resource],resources[estPerUnit],""))*$O1111,"")</f>
        <v/>
      </c>
      <c r="U1111" s="43" t="str">
        <f>IFERROR(IF($G1111="","",_xlfn.XLOOKUP($N1111,resources[Resource],resources[estPerUnit],""))*P1111,"")</f>
        <v/>
      </c>
      <c r="V1111" s="43" t="str">
        <f>IFERROR(IF($G1111="","",_xlfn.XLOOKUP($N1111,resources[Resource],resources[estPerUnit],""))*Q1111,"")</f>
        <v/>
      </c>
      <c r="W1111" s="43" t="str">
        <f>IFERROR(IF($G1111="","",_xlfn.XLOOKUP($N1111,resources[Resource],resources[estPerUnit],""))*R1111,"")</f>
        <v/>
      </c>
      <c r="X1111" s="43" t="str">
        <f>IFERROR(IF($G1111="","",_xlfn.XLOOKUP($N1111,resources[Resource],resources[estPerUnit],""))*S1111,"")</f>
        <v/>
      </c>
    </row>
    <row r="1112" spans="20:24" x14ac:dyDescent="0.5">
      <c r="T1112" s="43" t="str">
        <f>IFERROR(IF($G1112="","",_xlfn.XLOOKUP($N1112,resources[Resource],resources[estPerUnit],""))*$O1112,"")</f>
        <v/>
      </c>
      <c r="U1112" s="43" t="str">
        <f>IFERROR(IF($G1112="","",_xlfn.XLOOKUP($N1112,resources[Resource],resources[estPerUnit],""))*P1112,"")</f>
        <v/>
      </c>
      <c r="V1112" s="43" t="str">
        <f>IFERROR(IF($G1112="","",_xlfn.XLOOKUP($N1112,resources[Resource],resources[estPerUnit],""))*Q1112,"")</f>
        <v/>
      </c>
      <c r="W1112" s="43" t="str">
        <f>IFERROR(IF($G1112="","",_xlfn.XLOOKUP($N1112,resources[Resource],resources[estPerUnit],""))*R1112,"")</f>
        <v/>
      </c>
      <c r="X1112" s="43" t="str">
        <f>IFERROR(IF($G1112="","",_xlfn.XLOOKUP($N1112,resources[Resource],resources[estPerUnit],""))*S1112,"")</f>
        <v/>
      </c>
    </row>
    <row r="1113" spans="20:24" x14ac:dyDescent="0.5">
      <c r="T1113" s="43" t="str">
        <f>IFERROR(IF($G1113="","",_xlfn.XLOOKUP($N1113,resources[Resource],resources[estPerUnit],""))*$O1113,"")</f>
        <v/>
      </c>
      <c r="U1113" s="43" t="str">
        <f>IFERROR(IF($G1113="","",_xlfn.XLOOKUP($N1113,resources[Resource],resources[estPerUnit],""))*P1113,"")</f>
        <v/>
      </c>
      <c r="V1113" s="43" t="str">
        <f>IFERROR(IF($G1113="","",_xlfn.XLOOKUP($N1113,resources[Resource],resources[estPerUnit],""))*Q1113,"")</f>
        <v/>
      </c>
      <c r="W1113" s="43" t="str">
        <f>IFERROR(IF($G1113="","",_xlfn.XLOOKUP($N1113,resources[Resource],resources[estPerUnit],""))*R1113,"")</f>
        <v/>
      </c>
      <c r="X1113" s="43" t="str">
        <f>IFERROR(IF($G1113="","",_xlfn.XLOOKUP($N1113,resources[Resource],resources[estPerUnit],""))*S1113,"")</f>
        <v/>
      </c>
    </row>
    <row r="1114" spans="20:24" x14ac:dyDescent="0.5">
      <c r="T1114" s="43" t="str">
        <f>IFERROR(IF($G1114="","",_xlfn.XLOOKUP($N1114,resources[Resource],resources[estPerUnit],""))*$O1114,"")</f>
        <v/>
      </c>
      <c r="U1114" s="43" t="str">
        <f>IFERROR(IF($G1114="","",_xlfn.XLOOKUP($N1114,resources[Resource],resources[estPerUnit],""))*P1114,"")</f>
        <v/>
      </c>
      <c r="V1114" s="43" t="str">
        <f>IFERROR(IF($G1114="","",_xlfn.XLOOKUP($N1114,resources[Resource],resources[estPerUnit],""))*Q1114,"")</f>
        <v/>
      </c>
      <c r="W1114" s="43" t="str">
        <f>IFERROR(IF($G1114="","",_xlfn.XLOOKUP($N1114,resources[Resource],resources[estPerUnit],""))*R1114,"")</f>
        <v/>
      </c>
      <c r="X1114" s="43" t="str">
        <f>IFERROR(IF($G1114="","",_xlfn.XLOOKUP($N1114,resources[Resource],resources[estPerUnit],""))*S1114,"")</f>
        <v/>
      </c>
    </row>
    <row r="1115" spans="20:24" x14ac:dyDescent="0.5">
      <c r="T1115" s="43" t="str">
        <f>IFERROR(IF($G1115="","",_xlfn.XLOOKUP($N1115,resources[Resource],resources[estPerUnit],""))*$O1115,"")</f>
        <v/>
      </c>
      <c r="U1115" s="43" t="str">
        <f>IFERROR(IF($G1115="","",_xlfn.XLOOKUP($N1115,resources[Resource],resources[estPerUnit],""))*P1115,"")</f>
        <v/>
      </c>
      <c r="V1115" s="43" t="str">
        <f>IFERROR(IF($G1115="","",_xlfn.XLOOKUP($N1115,resources[Resource],resources[estPerUnit],""))*Q1115,"")</f>
        <v/>
      </c>
      <c r="W1115" s="43" t="str">
        <f>IFERROR(IF($G1115="","",_xlfn.XLOOKUP($N1115,resources[Resource],resources[estPerUnit],""))*R1115,"")</f>
        <v/>
      </c>
      <c r="X1115" s="43" t="str">
        <f>IFERROR(IF($G1115="","",_xlfn.XLOOKUP($N1115,resources[Resource],resources[estPerUnit],""))*S1115,"")</f>
        <v/>
      </c>
    </row>
    <row r="1116" spans="20:24" x14ac:dyDescent="0.5">
      <c r="T1116" s="43" t="str">
        <f>IFERROR(IF($G1116="","",_xlfn.XLOOKUP($N1116,resources[Resource],resources[estPerUnit],""))*$O1116,"")</f>
        <v/>
      </c>
      <c r="U1116" s="43" t="str">
        <f>IFERROR(IF($G1116="","",_xlfn.XLOOKUP($N1116,resources[Resource],resources[estPerUnit],""))*P1116,"")</f>
        <v/>
      </c>
      <c r="V1116" s="43" t="str">
        <f>IFERROR(IF($G1116="","",_xlfn.XLOOKUP($N1116,resources[Resource],resources[estPerUnit],""))*Q1116,"")</f>
        <v/>
      </c>
      <c r="W1116" s="43" t="str">
        <f>IFERROR(IF($G1116="","",_xlfn.XLOOKUP($N1116,resources[Resource],resources[estPerUnit],""))*R1116,"")</f>
        <v/>
      </c>
      <c r="X1116" s="43" t="str">
        <f>IFERROR(IF($G1116="","",_xlfn.XLOOKUP($N1116,resources[Resource],resources[estPerUnit],""))*S1116,"")</f>
        <v/>
      </c>
    </row>
    <row r="1117" spans="20:24" x14ac:dyDescent="0.5">
      <c r="T1117" s="43" t="str">
        <f>IFERROR(IF($G1117="","",_xlfn.XLOOKUP($N1117,resources[Resource],resources[estPerUnit],""))*$O1117,"")</f>
        <v/>
      </c>
      <c r="U1117" s="43" t="str">
        <f>IFERROR(IF($G1117="","",_xlfn.XLOOKUP($N1117,resources[Resource],resources[estPerUnit],""))*P1117,"")</f>
        <v/>
      </c>
      <c r="V1117" s="43" t="str">
        <f>IFERROR(IF($G1117="","",_xlfn.XLOOKUP($N1117,resources[Resource],resources[estPerUnit],""))*Q1117,"")</f>
        <v/>
      </c>
      <c r="W1117" s="43" t="str">
        <f>IFERROR(IF($G1117="","",_xlfn.XLOOKUP($N1117,resources[Resource],resources[estPerUnit],""))*R1117,"")</f>
        <v/>
      </c>
      <c r="X1117" s="43" t="str">
        <f>IFERROR(IF($G1117="","",_xlfn.XLOOKUP($N1117,resources[Resource],resources[estPerUnit],""))*S1117,"")</f>
        <v/>
      </c>
    </row>
    <row r="1118" spans="20:24" x14ac:dyDescent="0.5">
      <c r="T1118" s="43" t="str">
        <f>IFERROR(IF($G1118="","",_xlfn.XLOOKUP($N1118,resources[Resource],resources[estPerUnit],""))*$O1118,"")</f>
        <v/>
      </c>
      <c r="U1118" s="43" t="str">
        <f>IFERROR(IF($G1118="","",_xlfn.XLOOKUP($N1118,resources[Resource],resources[estPerUnit],""))*P1118,"")</f>
        <v/>
      </c>
      <c r="V1118" s="43" t="str">
        <f>IFERROR(IF($G1118="","",_xlfn.XLOOKUP($N1118,resources[Resource],resources[estPerUnit],""))*Q1118,"")</f>
        <v/>
      </c>
      <c r="W1118" s="43" t="str">
        <f>IFERROR(IF($G1118="","",_xlfn.XLOOKUP($N1118,resources[Resource],resources[estPerUnit],""))*R1118,"")</f>
        <v/>
      </c>
      <c r="X1118" s="43" t="str">
        <f>IFERROR(IF($G1118="","",_xlfn.XLOOKUP($N1118,resources[Resource],resources[estPerUnit],""))*S1118,"")</f>
        <v/>
      </c>
    </row>
    <row r="1119" spans="20:24" x14ac:dyDescent="0.5">
      <c r="T1119" s="43" t="str">
        <f>IFERROR(IF($G1119="","",_xlfn.XLOOKUP($N1119,resources[Resource],resources[estPerUnit],""))*$O1119,"")</f>
        <v/>
      </c>
      <c r="U1119" s="43" t="str">
        <f>IFERROR(IF($G1119="","",_xlfn.XLOOKUP($N1119,resources[Resource],resources[estPerUnit],""))*P1119,"")</f>
        <v/>
      </c>
      <c r="V1119" s="43" t="str">
        <f>IFERROR(IF($G1119="","",_xlfn.XLOOKUP($N1119,resources[Resource],resources[estPerUnit],""))*Q1119,"")</f>
        <v/>
      </c>
      <c r="W1119" s="43" t="str">
        <f>IFERROR(IF($G1119="","",_xlfn.XLOOKUP($N1119,resources[Resource],resources[estPerUnit],""))*R1119,"")</f>
        <v/>
      </c>
      <c r="X1119" s="43" t="str">
        <f>IFERROR(IF($G1119="","",_xlfn.XLOOKUP($N1119,resources[Resource],resources[estPerUnit],""))*S1119,"")</f>
        <v/>
      </c>
    </row>
    <row r="1120" spans="20:24" x14ac:dyDescent="0.5">
      <c r="T1120" s="43" t="str">
        <f>IFERROR(IF($G1120="","",_xlfn.XLOOKUP($N1120,resources[Resource],resources[estPerUnit],""))*$O1120,"")</f>
        <v/>
      </c>
      <c r="U1120" s="43" t="str">
        <f>IFERROR(IF($G1120="","",_xlfn.XLOOKUP($N1120,resources[Resource],resources[estPerUnit],""))*P1120,"")</f>
        <v/>
      </c>
      <c r="V1120" s="43" t="str">
        <f>IFERROR(IF($G1120="","",_xlfn.XLOOKUP($N1120,resources[Resource],resources[estPerUnit],""))*Q1120,"")</f>
        <v/>
      </c>
      <c r="W1120" s="43" t="str">
        <f>IFERROR(IF($G1120="","",_xlfn.XLOOKUP($N1120,resources[Resource],resources[estPerUnit],""))*R1120,"")</f>
        <v/>
      </c>
      <c r="X1120" s="43" t="str">
        <f>IFERROR(IF($G1120="","",_xlfn.XLOOKUP($N1120,resources[Resource],resources[estPerUnit],""))*S1120,"")</f>
        <v/>
      </c>
    </row>
    <row r="1121" spans="20:24" x14ac:dyDescent="0.5">
      <c r="T1121" s="43" t="str">
        <f>IFERROR(IF($G1121="","",_xlfn.XLOOKUP($N1121,resources[Resource],resources[estPerUnit],""))*$O1121,"")</f>
        <v/>
      </c>
      <c r="U1121" s="43" t="str">
        <f>IFERROR(IF($G1121="","",_xlfn.XLOOKUP($N1121,resources[Resource],resources[estPerUnit],""))*P1121,"")</f>
        <v/>
      </c>
      <c r="V1121" s="43" t="str">
        <f>IFERROR(IF($G1121="","",_xlfn.XLOOKUP($N1121,resources[Resource],resources[estPerUnit],""))*Q1121,"")</f>
        <v/>
      </c>
      <c r="W1121" s="43" t="str">
        <f>IFERROR(IF($G1121="","",_xlfn.XLOOKUP($N1121,resources[Resource],resources[estPerUnit],""))*R1121,"")</f>
        <v/>
      </c>
      <c r="X1121" s="43" t="str">
        <f>IFERROR(IF($G1121="","",_xlfn.XLOOKUP($N1121,resources[Resource],resources[estPerUnit],""))*S1121,"")</f>
        <v/>
      </c>
    </row>
    <row r="1122" spans="20:24" x14ac:dyDescent="0.5">
      <c r="T1122" s="43" t="str">
        <f>IFERROR(IF($G1122="","",_xlfn.XLOOKUP($N1122,resources[Resource],resources[estPerUnit],""))*$O1122,"")</f>
        <v/>
      </c>
      <c r="U1122" s="43" t="str">
        <f>IFERROR(IF($G1122="","",_xlfn.XLOOKUP($N1122,resources[Resource],resources[estPerUnit],""))*P1122,"")</f>
        <v/>
      </c>
      <c r="V1122" s="43" t="str">
        <f>IFERROR(IF($G1122="","",_xlfn.XLOOKUP($N1122,resources[Resource],resources[estPerUnit],""))*Q1122,"")</f>
        <v/>
      </c>
      <c r="W1122" s="43" t="str">
        <f>IFERROR(IF($G1122="","",_xlfn.XLOOKUP($N1122,resources[Resource],resources[estPerUnit],""))*R1122,"")</f>
        <v/>
      </c>
      <c r="X1122" s="43" t="str">
        <f>IFERROR(IF($G1122="","",_xlfn.XLOOKUP($N1122,resources[Resource],resources[estPerUnit],""))*S1122,"")</f>
        <v/>
      </c>
    </row>
    <row r="1123" spans="20:24" x14ac:dyDescent="0.5">
      <c r="T1123" s="43" t="str">
        <f>IFERROR(IF($G1123="","",_xlfn.XLOOKUP($N1123,resources[Resource],resources[estPerUnit],""))*$O1123,"")</f>
        <v/>
      </c>
      <c r="U1123" s="43" t="str">
        <f>IFERROR(IF($G1123="","",_xlfn.XLOOKUP($N1123,resources[Resource],resources[estPerUnit],""))*P1123,"")</f>
        <v/>
      </c>
      <c r="V1123" s="43" t="str">
        <f>IFERROR(IF($G1123="","",_xlfn.XLOOKUP($N1123,resources[Resource],resources[estPerUnit],""))*Q1123,"")</f>
        <v/>
      </c>
      <c r="W1123" s="43" t="str">
        <f>IFERROR(IF($G1123="","",_xlfn.XLOOKUP($N1123,resources[Resource],resources[estPerUnit],""))*R1123,"")</f>
        <v/>
      </c>
      <c r="X1123" s="43" t="str">
        <f>IFERROR(IF($G1123="","",_xlfn.XLOOKUP($N1123,resources[Resource],resources[estPerUnit],""))*S1123,"")</f>
        <v/>
      </c>
    </row>
    <row r="1124" spans="20:24" x14ac:dyDescent="0.5">
      <c r="T1124" s="43" t="str">
        <f>IFERROR(IF($G1124="","",_xlfn.XLOOKUP($N1124,resources[Resource],resources[estPerUnit],""))*$O1124,"")</f>
        <v/>
      </c>
      <c r="U1124" s="43" t="str">
        <f>IFERROR(IF($G1124="","",_xlfn.XLOOKUP($N1124,resources[Resource],resources[estPerUnit],""))*P1124,"")</f>
        <v/>
      </c>
      <c r="V1124" s="43" t="str">
        <f>IFERROR(IF($G1124="","",_xlfn.XLOOKUP($N1124,resources[Resource],resources[estPerUnit],""))*Q1124,"")</f>
        <v/>
      </c>
      <c r="W1124" s="43" t="str">
        <f>IFERROR(IF($G1124="","",_xlfn.XLOOKUP($N1124,resources[Resource],resources[estPerUnit],""))*R1124,"")</f>
        <v/>
      </c>
      <c r="X1124" s="43" t="str">
        <f>IFERROR(IF($G1124="","",_xlfn.XLOOKUP($N1124,resources[Resource],resources[estPerUnit],""))*S1124,"")</f>
        <v/>
      </c>
    </row>
    <row r="1125" spans="20:24" x14ac:dyDescent="0.5">
      <c r="T1125" s="43" t="str">
        <f>IFERROR(IF($G1125="","",_xlfn.XLOOKUP($N1125,resources[Resource],resources[estPerUnit],""))*$O1125,"")</f>
        <v/>
      </c>
      <c r="U1125" s="43" t="str">
        <f>IFERROR(IF($G1125="","",_xlfn.XLOOKUP($N1125,resources[Resource],resources[estPerUnit],""))*P1125,"")</f>
        <v/>
      </c>
      <c r="V1125" s="43" t="str">
        <f>IFERROR(IF($G1125="","",_xlfn.XLOOKUP($N1125,resources[Resource],resources[estPerUnit],""))*Q1125,"")</f>
        <v/>
      </c>
      <c r="W1125" s="43" t="str">
        <f>IFERROR(IF($G1125="","",_xlfn.XLOOKUP($N1125,resources[Resource],resources[estPerUnit],""))*R1125,"")</f>
        <v/>
      </c>
      <c r="X1125" s="43" t="str">
        <f>IFERROR(IF($G1125="","",_xlfn.XLOOKUP($N1125,resources[Resource],resources[estPerUnit],""))*S1125,"")</f>
        <v/>
      </c>
    </row>
    <row r="1126" spans="20:24" x14ac:dyDescent="0.5">
      <c r="T1126" s="43" t="str">
        <f>IFERROR(IF($G1126="","",_xlfn.XLOOKUP($N1126,resources[Resource],resources[estPerUnit],""))*$O1126,"")</f>
        <v/>
      </c>
      <c r="U1126" s="43" t="str">
        <f>IFERROR(IF($G1126="","",_xlfn.XLOOKUP($N1126,resources[Resource],resources[estPerUnit],""))*P1126,"")</f>
        <v/>
      </c>
      <c r="V1126" s="43" t="str">
        <f>IFERROR(IF($G1126="","",_xlfn.XLOOKUP($N1126,resources[Resource],resources[estPerUnit],""))*Q1126,"")</f>
        <v/>
      </c>
      <c r="W1126" s="43" t="str">
        <f>IFERROR(IF($G1126="","",_xlfn.XLOOKUP($N1126,resources[Resource],resources[estPerUnit],""))*R1126,"")</f>
        <v/>
      </c>
      <c r="X1126" s="43" t="str">
        <f>IFERROR(IF($G1126="","",_xlfn.XLOOKUP($N1126,resources[Resource],resources[estPerUnit],""))*S1126,"")</f>
        <v/>
      </c>
    </row>
    <row r="1127" spans="20:24" x14ac:dyDescent="0.5">
      <c r="T1127" s="43" t="str">
        <f>IFERROR(IF($G1127="","",_xlfn.XLOOKUP($N1127,resources[Resource],resources[estPerUnit],""))*$O1127,"")</f>
        <v/>
      </c>
      <c r="U1127" s="43" t="str">
        <f>IFERROR(IF($G1127="","",_xlfn.XLOOKUP($N1127,resources[Resource],resources[estPerUnit],""))*P1127,"")</f>
        <v/>
      </c>
      <c r="V1127" s="43" t="str">
        <f>IFERROR(IF($G1127="","",_xlfn.XLOOKUP($N1127,resources[Resource],resources[estPerUnit],""))*Q1127,"")</f>
        <v/>
      </c>
      <c r="W1127" s="43" t="str">
        <f>IFERROR(IF($G1127="","",_xlfn.XLOOKUP($N1127,resources[Resource],resources[estPerUnit],""))*R1127,"")</f>
        <v/>
      </c>
      <c r="X1127" s="43" t="str">
        <f>IFERROR(IF($G1127="","",_xlfn.XLOOKUP($N1127,resources[Resource],resources[estPerUnit],""))*S1127,"")</f>
        <v/>
      </c>
    </row>
    <row r="1128" spans="20:24" x14ac:dyDescent="0.5">
      <c r="T1128" s="43" t="str">
        <f>IFERROR(IF($G1128="","",_xlfn.XLOOKUP($N1128,resources[Resource],resources[estPerUnit],""))*$O1128,"")</f>
        <v/>
      </c>
      <c r="U1128" s="43" t="str">
        <f>IFERROR(IF($G1128="","",_xlfn.XLOOKUP($N1128,resources[Resource],resources[estPerUnit],""))*P1128,"")</f>
        <v/>
      </c>
      <c r="V1128" s="43" t="str">
        <f>IFERROR(IF($G1128="","",_xlfn.XLOOKUP($N1128,resources[Resource],resources[estPerUnit],""))*Q1128,"")</f>
        <v/>
      </c>
      <c r="W1128" s="43" t="str">
        <f>IFERROR(IF($G1128="","",_xlfn.XLOOKUP($N1128,resources[Resource],resources[estPerUnit],""))*R1128,"")</f>
        <v/>
      </c>
      <c r="X1128" s="43" t="str">
        <f>IFERROR(IF($G1128="","",_xlfn.XLOOKUP($N1128,resources[Resource],resources[estPerUnit],""))*S1128,"")</f>
        <v/>
      </c>
    </row>
    <row r="1129" spans="20:24" x14ac:dyDescent="0.5">
      <c r="T1129" s="43" t="str">
        <f>IFERROR(IF($G1129="","",_xlfn.XLOOKUP($N1129,resources[Resource],resources[estPerUnit],""))*$O1129,"")</f>
        <v/>
      </c>
      <c r="U1129" s="43" t="str">
        <f>IFERROR(IF($G1129="","",_xlfn.XLOOKUP($N1129,resources[Resource],resources[estPerUnit],""))*P1129,"")</f>
        <v/>
      </c>
      <c r="V1129" s="43" t="str">
        <f>IFERROR(IF($G1129="","",_xlfn.XLOOKUP($N1129,resources[Resource],resources[estPerUnit],""))*Q1129,"")</f>
        <v/>
      </c>
      <c r="W1129" s="43" t="str">
        <f>IFERROR(IF($G1129="","",_xlfn.XLOOKUP($N1129,resources[Resource],resources[estPerUnit],""))*R1129,"")</f>
        <v/>
      </c>
      <c r="X1129" s="43" t="str">
        <f>IFERROR(IF($G1129="","",_xlfn.XLOOKUP($N1129,resources[Resource],resources[estPerUnit],""))*S1129,"")</f>
        <v/>
      </c>
    </row>
    <row r="1130" spans="20:24" x14ac:dyDescent="0.5">
      <c r="T1130" s="43" t="str">
        <f>IFERROR(IF($G1130="","",_xlfn.XLOOKUP($N1130,resources[Resource],resources[estPerUnit],""))*$O1130,"")</f>
        <v/>
      </c>
      <c r="U1130" s="43" t="str">
        <f>IFERROR(IF($G1130="","",_xlfn.XLOOKUP($N1130,resources[Resource],resources[estPerUnit],""))*P1130,"")</f>
        <v/>
      </c>
      <c r="V1130" s="43" t="str">
        <f>IFERROR(IF($G1130="","",_xlfn.XLOOKUP($N1130,resources[Resource],resources[estPerUnit],""))*Q1130,"")</f>
        <v/>
      </c>
      <c r="W1130" s="43" t="str">
        <f>IFERROR(IF($G1130="","",_xlfn.XLOOKUP($N1130,resources[Resource],resources[estPerUnit],""))*R1130,"")</f>
        <v/>
      </c>
      <c r="X1130" s="43" t="str">
        <f>IFERROR(IF($G1130="","",_xlfn.XLOOKUP($N1130,resources[Resource],resources[estPerUnit],""))*S1130,"")</f>
        <v/>
      </c>
    </row>
    <row r="1131" spans="20:24" x14ac:dyDescent="0.5">
      <c r="T1131" s="43" t="str">
        <f>IFERROR(IF($G1131="","",_xlfn.XLOOKUP($N1131,resources[Resource],resources[estPerUnit],""))*$O1131,"")</f>
        <v/>
      </c>
      <c r="U1131" s="43" t="str">
        <f>IFERROR(IF($G1131="","",_xlfn.XLOOKUP($N1131,resources[Resource],resources[estPerUnit],""))*P1131,"")</f>
        <v/>
      </c>
      <c r="V1131" s="43" t="str">
        <f>IFERROR(IF($G1131="","",_xlfn.XLOOKUP($N1131,resources[Resource],resources[estPerUnit],""))*Q1131,"")</f>
        <v/>
      </c>
      <c r="W1131" s="43" t="str">
        <f>IFERROR(IF($G1131="","",_xlfn.XLOOKUP($N1131,resources[Resource],resources[estPerUnit],""))*R1131,"")</f>
        <v/>
      </c>
      <c r="X1131" s="43" t="str">
        <f>IFERROR(IF($G1131="","",_xlfn.XLOOKUP($N1131,resources[Resource],resources[estPerUnit],""))*S1131,"")</f>
        <v/>
      </c>
    </row>
    <row r="1132" spans="20:24" x14ac:dyDescent="0.5">
      <c r="T1132" s="43" t="str">
        <f>IFERROR(IF($G1132="","",_xlfn.XLOOKUP($N1132,resources[Resource],resources[estPerUnit],""))*$O1132,"")</f>
        <v/>
      </c>
      <c r="U1132" s="43" t="str">
        <f>IFERROR(IF($G1132="","",_xlfn.XLOOKUP($N1132,resources[Resource],resources[estPerUnit],""))*P1132,"")</f>
        <v/>
      </c>
      <c r="V1132" s="43" t="str">
        <f>IFERROR(IF($G1132="","",_xlfn.XLOOKUP($N1132,resources[Resource],resources[estPerUnit],""))*Q1132,"")</f>
        <v/>
      </c>
      <c r="W1132" s="43" t="str">
        <f>IFERROR(IF($G1132="","",_xlfn.XLOOKUP($N1132,resources[Resource],resources[estPerUnit],""))*R1132,"")</f>
        <v/>
      </c>
      <c r="X1132" s="43" t="str">
        <f>IFERROR(IF($G1132="","",_xlfn.XLOOKUP($N1132,resources[Resource],resources[estPerUnit],""))*S1132,"")</f>
        <v/>
      </c>
    </row>
    <row r="1133" spans="20:24" x14ac:dyDescent="0.5">
      <c r="T1133" s="43" t="str">
        <f>IFERROR(IF($G1133="","",_xlfn.XLOOKUP($N1133,resources[Resource],resources[estPerUnit],""))*$O1133,"")</f>
        <v/>
      </c>
      <c r="U1133" s="43" t="str">
        <f>IFERROR(IF($G1133="","",_xlfn.XLOOKUP($N1133,resources[Resource],resources[estPerUnit],""))*P1133,"")</f>
        <v/>
      </c>
      <c r="V1133" s="43" t="str">
        <f>IFERROR(IF($G1133="","",_xlfn.XLOOKUP($N1133,resources[Resource],resources[estPerUnit],""))*Q1133,"")</f>
        <v/>
      </c>
      <c r="W1133" s="43" t="str">
        <f>IFERROR(IF($G1133="","",_xlfn.XLOOKUP($N1133,resources[Resource],resources[estPerUnit],""))*R1133,"")</f>
        <v/>
      </c>
      <c r="X1133" s="43" t="str">
        <f>IFERROR(IF($G1133="","",_xlfn.XLOOKUP($N1133,resources[Resource],resources[estPerUnit],""))*S1133,"")</f>
        <v/>
      </c>
    </row>
    <row r="1134" spans="20:24" x14ac:dyDescent="0.5">
      <c r="T1134" s="43" t="str">
        <f>IFERROR(IF($G1134="","",_xlfn.XLOOKUP($N1134,resources[Resource],resources[estPerUnit],""))*$O1134,"")</f>
        <v/>
      </c>
      <c r="U1134" s="43" t="str">
        <f>IFERROR(IF($G1134="","",_xlfn.XLOOKUP($N1134,resources[Resource],resources[estPerUnit],""))*P1134,"")</f>
        <v/>
      </c>
      <c r="V1134" s="43" t="str">
        <f>IFERROR(IF($G1134="","",_xlfn.XLOOKUP($N1134,resources[Resource],resources[estPerUnit],""))*Q1134,"")</f>
        <v/>
      </c>
      <c r="W1134" s="43" t="str">
        <f>IFERROR(IF($G1134="","",_xlfn.XLOOKUP($N1134,resources[Resource],resources[estPerUnit],""))*R1134,"")</f>
        <v/>
      </c>
      <c r="X1134" s="43" t="str">
        <f>IFERROR(IF($G1134="","",_xlfn.XLOOKUP($N1134,resources[Resource],resources[estPerUnit],""))*S1134,"")</f>
        <v/>
      </c>
    </row>
    <row r="1135" spans="20:24" x14ac:dyDescent="0.5">
      <c r="T1135" s="43" t="str">
        <f>IFERROR(IF($G1135="","",_xlfn.XLOOKUP($N1135,resources[Resource],resources[estPerUnit],""))*$O1135,"")</f>
        <v/>
      </c>
      <c r="U1135" s="43" t="str">
        <f>IFERROR(IF($G1135="","",_xlfn.XLOOKUP($N1135,resources[Resource],resources[estPerUnit],""))*P1135,"")</f>
        <v/>
      </c>
      <c r="V1135" s="43" t="str">
        <f>IFERROR(IF($G1135="","",_xlfn.XLOOKUP($N1135,resources[Resource],resources[estPerUnit],""))*Q1135,"")</f>
        <v/>
      </c>
      <c r="W1135" s="43" t="str">
        <f>IFERROR(IF($G1135="","",_xlfn.XLOOKUP($N1135,resources[Resource],resources[estPerUnit],""))*R1135,"")</f>
        <v/>
      </c>
      <c r="X1135" s="43" t="str">
        <f>IFERROR(IF($G1135="","",_xlfn.XLOOKUP($N1135,resources[Resource],resources[estPerUnit],""))*S1135,"")</f>
        <v/>
      </c>
    </row>
    <row r="1136" spans="20:24" x14ac:dyDescent="0.5">
      <c r="T1136" s="43" t="str">
        <f>IFERROR(IF($G1136="","",_xlfn.XLOOKUP($N1136,resources[Resource],resources[estPerUnit],""))*$O1136,"")</f>
        <v/>
      </c>
      <c r="U1136" s="43" t="str">
        <f>IFERROR(IF($G1136="","",_xlfn.XLOOKUP($N1136,resources[Resource],resources[estPerUnit],""))*P1136,"")</f>
        <v/>
      </c>
      <c r="V1136" s="43" t="str">
        <f>IFERROR(IF($G1136="","",_xlfn.XLOOKUP($N1136,resources[Resource],resources[estPerUnit],""))*Q1136,"")</f>
        <v/>
      </c>
      <c r="W1136" s="43" t="str">
        <f>IFERROR(IF($G1136="","",_xlfn.XLOOKUP($N1136,resources[Resource],resources[estPerUnit],""))*R1136,"")</f>
        <v/>
      </c>
      <c r="X1136" s="43" t="str">
        <f>IFERROR(IF($G1136="","",_xlfn.XLOOKUP($N1136,resources[Resource],resources[estPerUnit],""))*S1136,"")</f>
        <v/>
      </c>
    </row>
    <row r="1137" spans="20:24" x14ac:dyDescent="0.5">
      <c r="T1137" s="43" t="str">
        <f>IFERROR(IF($G1137="","",_xlfn.XLOOKUP($N1137,resources[Resource],resources[estPerUnit],""))*$O1137,"")</f>
        <v/>
      </c>
      <c r="U1137" s="43" t="str">
        <f>IFERROR(IF($G1137="","",_xlfn.XLOOKUP($N1137,resources[Resource],resources[estPerUnit],""))*P1137,"")</f>
        <v/>
      </c>
      <c r="V1137" s="43" t="str">
        <f>IFERROR(IF($G1137="","",_xlfn.XLOOKUP($N1137,resources[Resource],resources[estPerUnit],""))*Q1137,"")</f>
        <v/>
      </c>
      <c r="W1137" s="43" t="str">
        <f>IFERROR(IF($G1137="","",_xlfn.XLOOKUP($N1137,resources[Resource],resources[estPerUnit],""))*R1137,"")</f>
        <v/>
      </c>
      <c r="X1137" s="43" t="str">
        <f>IFERROR(IF($G1137="","",_xlfn.XLOOKUP($N1137,resources[Resource],resources[estPerUnit],""))*S1137,"")</f>
        <v/>
      </c>
    </row>
    <row r="1138" spans="20:24" x14ac:dyDescent="0.5">
      <c r="T1138" s="43" t="str">
        <f>IFERROR(IF($G1138="","",_xlfn.XLOOKUP($N1138,resources[Resource],resources[estPerUnit],""))*$O1138,"")</f>
        <v/>
      </c>
      <c r="U1138" s="43" t="str">
        <f>IFERROR(IF($G1138="","",_xlfn.XLOOKUP($N1138,resources[Resource],resources[estPerUnit],""))*P1138,"")</f>
        <v/>
      </c>
      <c r="V1138" s="43" t="str">
        <f>IFERROR(IF($G1138="","",_xlfn.XLOOKUP($N1138,resources[Resource],resources[estPerUnit],""))*Q1138,"")</f>
        <v/>
      </c>
      <c r="W1138" s="43" t="str">
        <f>IFERROR(IF($G1138="","",_xlfn.XLOOKUP($N1138,resources[Resource],resources[estPerUnit],""))*R1138,"")</f>
        <v/>
      </c>
      <c r="X1138" s="43" t="str">
        <f>IFERROR(IF($G1138="","",_xlfn.XLOOKUP($N1138,resources[Resource],resources[estPerUnit],""))*S1138,"")</f>
        <v/>
      </c>
    </row>
    <row r="1139" spans="20:24" x14ac:dyDescent="0.5">
      <c r="T1139" s="43" t="str">
        <f>IFERROR(IF($G1139="","",_xlfn.XLOOKUP($N1139,resources[Resource],resources[estPerUnit],""))*$O1139,"")</f>
        <v/>
      </c>
      <c r="U1139" s="43" t="str">
        <f>IFERROR(IF($G1139="","",_xlfn.XLOOKUP($N1139,resources[Resource],resources[estPerUnit],""))*P1139,"")</f>
        <v/>
      </c>
      <c r="V1139" s="43" t="str">
        <f>IFERROR(IF($G1139="","",_xlfn.XLOOKUP($N1139,resources[Resource],resources[estPerUnit],""))*Q1139,"")</f>
        <v/>
      </c>
      <c r="W1139" s="43" t="str">
        <f>IFERROR(IF($G1139="","",_xlfn.XLOOKUP($N1139,resources[Resource],resources[estPerUnit],""))*R1139,"")</f>
        <v/>
      </c>
      <c r="X1139" s="43" t="str">
        <f>IFERROR(IF($G1139="","",_xlfn.XLOOKUP($N1139,resources[Resource],resources[estPerUnit],""))*S1139,"")</f>
        <v/>
      </c>
    </row>
    <row r="1140" spans="20:24" x14ac:dyDescent="0.5">
      <c r="T1140" s="43" t="str">
        <f>IFERROR(IF($G1140="","",_xlfn.XLOOKUP($N1140,resources[Resource],resources[estPerUnit],""))*$O1140,"")</f>
        <v/>
      </c>
      <c r="U1140" s="43" t="str">
        <f>IFERROR(IF($G1140="","",_xlfn.XLOOKUP($N1140,resources[Resource],resources[estPerUnit],""))*P1140,"")</f>
        <v/>
      </c>
      <c r="V1140" s="43" t="str">
        <f>IFERROR(IF($G1140="","",_xlfn.XLOOKUP($N1140,resources[Resource],resources[estPerUnit],""))*Q1140,"")</f>
        <v/>
      </c>
      <c r="W1140" s="43" t="str">
        <f>IFERROR(IF($G1140="","",_xlfn.XLOOKUP($N1140,resources[Resource],resources[estPerUnit],""))*R1140,"")</f>
        <v/>
      </c>
      <c r="X1140" s="43" t="str">
        <f>IFERROR(IF($G1140="","",_xlfn.XLOOKUP($N1140,resources[Resource],resources[estPerUnit],""))*S1140,"")</f>
        <v/>
      </c>
    </row>
    <row r="1141" spans="20:24" x14ac:dyDescent="0.5">
      <c r="T1141" s="43" t="str">
        <f>IFERROR(IF($G1141="","",_xlfn.XLOOKUP($N1141,resources[Resource],resources[estPerUnit],""))*$O1141,"")</f>
        <v/>
      </c>
      <c r="U1141" s="43" t="str">
        <f>IFERROR(IF($G1141="","",_xlfn.XLOOKUP($N1141,resources[Resource],resources[estPerUnit],""))*P1141,"")</f>
        <v/>
      </c>
      <c r="V1141" s="43" t="str">
        <f>IFERROR(IF($G1141="","",_xlfn.XLOOKUP($N1141,resources[Resource],resources[estPerUnit],""))*Q1141,"")</f>
        <v/>
      </c>
      <c r="W1141" s="43" t="str">
        <f>IFERROR(IF($G1141="","",_xlfn.XLOOKUP($N1141,resources[Resource],resources[estPerUnit],""))*R1141,"")</f>
        <v/>
      </c>
      <c r="X1141" s="43" t="str">
        <f>IFERROR(IF($G1141="","",_xlfn.XLOOKUP($N1141,resources[Resource],resources[estPerUnit],""))*S1141,"")</f>
        <v/>
      </c>
    </row>
    <row r="1142" spans="20:24" x14ac:dyDescent="0.5">
      <c r="T1142" s="43" t="str">
        <f>IFERROR(IF($G1142="","",_xlfn.XLOOKUP($N1142,resources[Resource],resources[estPerUnit],""))*$O1142,"")</f>
        <v/>
      </c>
      <c r="U1142" s="43" t="str">
        <f>IFERROR(IF($G1142="","",_xlfn.XLOOKUP($N1142,resources[Resource],resources[estPerUnit],""))*P1142,"")</f>
        <v/>
      </c>
      <c r="V1142" s="43" t="str">
        <f>IFERROR(IF($G1142="","",_xlfn.XLOOKUP($N1142,resources[Resource],resources[estPerUnit],""))*Q1142,"")</f>
        <v/>
      </c>
      <c r="W1142" s="43" t="str">
        <f>IFERROR(IF($G1142="","",_xlfn.XLOOKUP($N1142,resources[Resource],resources[estPerUnit],""))*R1142,"")</f>
        <v/>
      </c>
      <c r="X1142" s="43" t="str">
        <f>IFERROR(IF($G1142="","",_xlfn.XLOOKUP($N1142,resources[Resource],resources[estPerUnit],""))*S1142,"")</f>
        <v/>
      </c>
    </row>
    <row r="1143" spans="20:24" x14ac:dyDescent="0.5">
      <c r="T1143" s="43" t="str">
        <f>IFERROR(IF($G1143="","",_xlfn.XLOOKUP($N1143,resources[Resource],resources[estPerUnit],""))*$O1143,"")</f>
        <v/>
      </c>
      <c r="U1143" s="43" t="str">
        <f>IFERROR(IF($G1143="","",_xlfn.XLOOKUP($N1143,resources[Resource],resources[estPerUnit],""))*P1143,"")</f>
        <v/>
      </c>
      <c r="V1143" s="43" t="str">
        <f>IFERROR(IF($G1143="","",_xlfn.XLOOKUP($N1143,resources[Resource],resources[estPerUnit],""))*Q1143,"")</f>
        <v/>
      </c>
      <c r="W1143" s="43" t="str">
        <f>IFERROR(IF($G1143="","",_xlfn.XLOOKUP($N1143,resources[Resource],resources[estPerUnit],""))*R1143,"")</f>
        <v/>
      </c>
      <c r="X1143" s="43" t="str">
        <f>IFERROR(IF($G1143="","",_xlfn.XLOOKUP($N1143,resources[Resource],resources[estPerUnit],""))*S1143,"")</f>
        <v/>
      </c>
    </row>
    <row r="1144" spans="20:24" x14ac:dyDescent="0.5">
      <c r="T1144" s="43" t="str">
        <f>IFERROR(IF($G1144="","",_xlfn.XLOOKUP($N1144,resources[Resource],resources[estPerUnit],""))*$O1144,"")</f>
        <v/>
      </c>
      <c r="U1144" s="43" t="str">
        <f>IFERROR(IF($G1144="","",_xlfn.XLOOKUP($N1144,resources[Resource],resources[estPerUnit],""))*P1144,"")</f>
        <v/>
      </c>
      <c r="V1144" s="43" t="str">
        <f>IFERROR(IF($G1144="","",_xlfn.XLOOKUP($N1144,resources[Resource],resources[estPerUnit],""))*Q1144,"")</f>
        <v/>
      </c>
      <c r="W1144" s="43" t="str">
        <f>IFERROR(IF($G1144="","",_xlfn.XLOOKUP($N1144,resources[Resource],resources[estPerUnit],""))*R1144,"")</f>
        <v/>
      </c>
      <c r="X1144" s="43" t="str">
        <f>IFERROR(IF($G1144="","",_xlfn.XLOOKUP($N1144,resources[Resource],resources[estPerUnit],""))*S1144,"")</f>
        <v/>
      </c>
    </row>
    <row r="1145" spans="20:24" x14ac:dyDescent="0.5">
      <c r="T1145" s="43" t="str">
        <f>IFERROR(IF($G1145="","",_xlfn.XLOOKUP($N1145,resources[Resource],resources[estPerUnit],""))*$O1145,"")</f>
        <v/>
      </c>
      <c r="U1145" s="43" t="str">
        <f>IFERROR(IF($G1145="","",_xlfn.XLOOKUP($N1145,resources[Resource],resources[estPerUnit],""))*P1145,"")</f>
        <v/>
      </c>
      <c r="V1145" s="43" t="str">
        <f>IFERROR(IF($G1145="","",_xlfn.XLOOKUP($N1145,resources[Resource],resources[estPerUnit],""))*Q1145,"")</f>
        <v/>
      </c>
      <c r="W1145" s="43" t="str">
        <f>IFERROR(IF($G1145="","",_xlfn.XLOOKUP($N1145,resources[Resource],resources[estPerUnit],""))*R1145,"")</f>
        <v/>
      </c>
      <c r="X1145" s="43" t="str">
        <f>IFERROR(IF($G1145="","",_xlfn.XLOOKUP($N1145,resources[Resource],resources[estPerUnit],""))*S1145,"")</f>
        <v/>
      </c>
    </row>
    <row r="1146" spans="20:24" x14ac:dyDescent="0.5">
      <c r="T1146" s="43" t="str">
        <f>IFERROR(IF($G1146="","",_xlfn.XLOOKUP($N1146,resources[Resource],resources[estPerUnit],""))*$O1146,"")</f>
        <v/>
      </c>
      <c r="U1146" s="43" t="str">
        <f>IFERROR(IF($G1146="","",_xlfn.XLOOKUP($N1146,resources[Resource],resources[estPerUnit],""))*P1146,"")</f>
        <v/>
      </c>
      <c r="V1146" s="43" t="str">
        <f>IFERROR(IF($G1146="","",_xlfn.XLOOKUP($N1146,resources[Resource],resources[estPerUnit],""))*Q1146,"")</f>
        <v/>
      </c>
      <c r="W1146" s="43" t="str">
        <f>IFERROR(IF($G1146="","",_xlfn.XLOOKUP($N1146,resources[Resource],resources[estPerUnit],""))*R1146,"")</f>
        <v/>
      </c>
      <c r="X1146" s="43" t="str">
        <f>IFERROR(IF($G1146="","",_xlfn.XLOOKUP($N1146,resources[Resource],resources[estPerUnit],""))*S1146,"")</f>
        <v/>
      </c>
    </row>
    <row r="1147" spans="20:24" x14ac:dyDescent="0.5">
      <c r="T1147" s="43" t="str">
        <f>IFERROR(IF($G1147="","",_xlfn.XLOOKUP($N1147,resources[Resource],resources[estPerUnit],""))*$O1147,"")</f>
        <v/>
      </c>
      <c r="U1147" s="43" t="str">
        <f>IFERROR(IF($G1147="","",_xlfn.XLOOKUP($N1147,resources[Resource],resources[estPerUnit],""))*P1147,"")</f>
        <v/>
      </c>
      <c r="V1147" s="43" t="str">
        <f>IFERROR(IF($G1147="","",_xlfn.XLOOKUP($N1147,resources[Resource],resources[estPerUnit],""))*Q1147,"")</f>
        <v/>
      </c>
      <c r="W1147" s="43" t="str">
        <f>IFERROR(IF($G1147="","",_xlfn.XLOOKUP($N1147,resources[Resource],resources[estPerUnit],""))*R1147,"")</f>
        <v/>
      </c>
      <c r="X1147" s="43" t="str">
        <f>IFERROR(IF($G1147="","",_xlfn.XLOOKUP($N1147,resources[Resource],resources[estPerUnit],""))*S1147,"")</f>
        <v/>
      </c>
    </row>
    <row r="1148" spans="20:24" x14ac:dyDescent="0.5">
      <c r="T1148" s="43" t="str">
        <f>IFERROR(IF($G1148="","",_xlfn.XLOOKUP($N1148,resources[Resource],resources[estPerUnit],""))*$O1148,"")</f>
        <v/>
      </c>
      <c r="U1148" s="43" t="str">
        <f>IFERROR(IF($G1148="","",_xlfn.XLOOKUP($N1148,resources[Resource],resources[estPerUnit],""))*P1148,"")</f>
        <v/>
      </c>
      <c r="V1148" s="43" t="str">
        <f>IFERROR(IF($G1148="","",_xlfn.XLOOKUP($N1148,resources[Resource],resources[estPerUnit],""))*Q1148,"")</f>
        <v/>
      </c>
      <c r="W1148" s="43" t="str">
        <f>IFERROR(IF($G1148="","",_xlfn.XLOOKUP($N1148,resources[Resource],resources[estPerUnit],""))*R1148,"")</f>
        <v/>
      </c>
      <c r="X1148" s="43" t="str">
        <f>IFERROR(IF($G1148="","",_xlfn.XLOOKUP($N1148,resources[Resource],resources[estPerUnit],""))*S1148,"")</f>
        <v/>
      </c>
    </row>
    <row r="1149" spans="20:24" x14ac:dyDescent="0.5">
      <c r="T1149" s="43" t="str">
        <f>IFERROR(IF($G1149="","",_xlfn.XLOOKUP($N1149,resources[Resource],resources[estPerUnit],""))*$O1149,"")</f>
        <v/>
      </c>
      <c r="U1149" s="43" t="str">
        <f>IFERROR(IF($G1149="","",_xlfn.XLOOKUP($N1149,resources[Resource],resources[estPerUnit],""))*P1149,"")</f>
        <v/>
      </c>
      <c r="V1149" s="43" t="str">
        <f>IFERROR(IF($G1149="","",_xlfn.XLOOKUP($N1149,resources[Resource],resources[estPerUnit],""))*Q1149,"")</f>
        <v/>
      </c>
      <c r="W1149" s="43" t="str">
        <f>IFERROR(IF($G1149="","",_xlfn.XLOOKUP($N1149,resources[Resource],resources[estPerUnit],""))*R1149,"")</f>
        <v/>
      </c>
      <c r="X1149" s="43" t="str">
        <f>IFERROR(IF($G1149="","",_xlfn.XLOOKUP($N1149,resources[Resource],resources[estPerUnit],""))*S1149,"")</f>
        <v/>
      </c>
    </row>
    <row r="1150" spans="20:24" x14ac:dyDescent="0.5">
      <c r="T1150" s="43" t="str">
        <f>IFERROR(IF($G1150="","",_xlfn.XLOOKUP($N1150,resources[Resource],resources[estPerUnit],""))*$O1150,"")</f>
        <v/>
      </c>
      <c r="U1150" s="43" t="str">
        <f>IFERROR(IF($G1150="","",_xlfn.XLOOKUP($N1150,resources[Resource],resources[estPerUnit],""))*P1150,"")</f>
        <v/>
      </c>
      <c r="V1150" s="43" t="str">
        <f>IFERROR(IF($G1150="","",_xlfn.XLOOKUP($N1150,resources[Resource],resources[estPerUnit],""))*Q1150,"")</f>
        <v/>
      </c>
      <c r="W1150" s="43" t="str">
        <f>IFERROR(IF($G1150="","",_xlfn.XLOOKUP($N1150,resources[Resource],resources[estPerUnit],""))*R1150,"")</f>
        <v/>
      </c>
      <c r="X1150" s="43" t="str">
        <f>IFERROR(IF($G1150="","",_xlfn.XLOOKUP($N1150,resources[Resource],resources[estPerUnit],""))*S1150,"")</f>
        <v/>
      </c>
    </row>
    <row r="1151" spans="20:24" x14ac:dyDescent="0.5">
      <c r="T1151" s="43" t="str">
        <f>IFERROR(IF($G1151="","",_xlfn.XLOOKUP($N1151,resources[Resource],resources[estPerUnit],""))*$O1151,"")</f>
        <v/>
      </c>
      <c r="U1151" s="43" t="str">
        <f>IFERROR(IF($G1151="","",_xlfn.XLOOKUP($N1151,resources[Resource],resources[estPerUnit],""))*P1151,"")</f>
        <v/>
      </c>
      <c r="V1151" s="43" t="str">
        <f>IFERROR(IF($G1151="","",_xlfn.XLOOKUP($N1151,resources[Resource],resources[estPerUnit],""))*Q1151,"")</f>
        <v/>
      </c>
      <c r="W1151" s="43" t="str">
        <f>IFERROR(IF($G1151="","",_xlfn.XLOOKUP($N1151,resources[Resource],resources[estPerUnit],""))*R1151,"")</f>
        <v/>
      </c>
      <c r="X1151" s="43" t="str">
        <f>IFERROR(IF($G1151="","",_xlfn.XLOOKUP($N1151,resources[Resource],resources[estPerUnit],""))*S1151,"")</f>
        <v/>
      </c>
    </row>
    <row r="1152" spans="20:24" x14ac:dyDescent="0.5">
      <c r="T1152" s="43" t="str">
        <f>IFERROR(IF($G1152="","",_xlfn.XLOOKUP($N1152,resources[Resource],resources[estPerUnit],""))*$O1152,"")</f>
        <v/>
      </c>
      <c r="U1152" s="43" t="str">
        <f>IFERROR(IF($G1152="","",_xlfn.XLOOKUP($N1152,resources[Resource],resources[estPerUnit],""))*P1152,"")</f>
        <v/>
      </c>
      <c r="V1152" s="43" t="str">
        <f>IFERROR(IF($G1152="","",_xlfn.XLOOKUP($N1152,resources[Resource],resources[estPerUnit],""))*Q1152,"")</f>
        <v/>
      </c>
      <c r="W1152" s="43" t="str">
        <f>IFERROR(IF($G1152="","",_xlfn.XLOOKUP($N1152,resources[Resource],resources[estPerUnit],""))*R1152,"")</f>
        <v/>
      </c>
      <c r="X1152" s="43" t="str">
        <f>IFERROR(IF($G1152="","",_xlfn.XLOOKUP($N1152,resources[Resource],resources[estPerUnit],""))*S1152,"")</f>
        <v/>
      </c>
    </row>
    <row r="1153" spans="20:24" x14ac:dyDescent="0.5">
      <c r="T1153" s="43" t="str">
        <f>IFERROR(IF($G1153="","",_xlfn.XLOOKUP($N1153,resources[Resource],resources[estPerUnit],""))*$O1153,"")</f>
        <v/>
      </c>
      <c r="U1153" s="43" t="str">
        <f>IFERROR(IF($G1153="","",_xlfn.XLOOKUP($N1153,resources[Resource],resources[estPerUnit],""))*P1153,"")</f>
        <v/>
      </c>
      <c r="V1153" s="43" t="str">
        <f>IFERROR(IF($G1153="","",_xlfn.XLOOKUP($N1153,resources[Resource],resources[estPerUnit],""))*Q1153,"")</f>
        <v/>
      </c>
      <c r="W1153" s="43" t="str">
        <f>IFERROR(IF($G1153="","",_xlfn.XLOOKUP($N1153,resources[Resource],resources[estPerUnit],""))*R1153,"")</f>
        <v/>
      </c>
      <c r="X1153" s="43" t="str">
        <f>IFERROR(IF($G1153="","",_xlfn.XLOOKUP($N1153,resources[Resource],resources[estPerUnit],""))*S1153,"")</f>
        <v/>
      </c>
    </row>
    <row r="1154" spans="20:24" x14ac:dyDescent="0.5">
      <c r="T1154" s="43" t="str">
        <f>IFERROR(IF($G1154="","",_xlfn.XLOOKUP($N1154,resources[Resource],resources[estPerUnit],""))*$O1154,"")</f>
        <v/>
      </c>
      <c r="U1154" s="43" t="str">
        <f>IFERROR(IF($G1154="","",_xlfn.XLOOKUP($N1154,resources[Resource],resources[estPerUnit],""))*P1154,"")</f>
        <v/>
      </c>
      <c r="V1154" s="43" t="str">
        <f>IFERROR(IF($G1154="","",_xlfn.XLOOKUP($N1154,resources[Resource],resources[estPerUnit],""))*Q1154,"")</f>
        <v/>
      </c>
      <c r="W1154" s="43" t="str">
        <f>IFERROR(IF($G1154="","",_xlfn.XLOOKUP($N1154,resources[Resource],resources[estPerUnit],""))*R1154,"")</f>
        <v/>
      </c>
      <c r="X1154" s="43" t="str">
        <f>IFERROR(IF($G1154="","",_xlfn.XLOOKUP($N1154,resources[Resource],resources[estPerUnit],""))*S1154,"")</f>
        <v/>
      </c>
    </row>
    <row r="1155" spans="20:24" x14ac:dyDescent="0.5">
      <c r="T1155" s="43" t="str">
        <f>IFERROR(IF($G1155="","",_xlfn.XLOOKUP($N1155,resources[Resource],resources[estPerUnit],""))*$O1155,"")</f>
        <v/>
      </c>
      <c r="U1155" s="43" t="str">
        <f>IFERROR(IF($G1155="","",_xlfn.XLOOKUP($N1155,resources[Resource],resources[estPerUnit],""))*P1155,"")</f>
        <v/>
      </c>
      <c r="V1155" s="43" t="str">
        <f>IFERROR(IF($G1155="","",_xlfn.XLOOKUP($N1155,resources[Resource],resources[estPerUnit],""))*Q1155,"")</f>
        <v/>
      </c>
      <c r="W1155" s="43" t="str">
        <f>IFERROR(IF($G1155="","",_xlfn.XLOOKUP($N1155,resources[Resource],resources[estPerUnit],""))*R1155,"")</f>
        <v/>
      </c>
      <c r="X1155" s="43" t="str">
        <f>IFERROR(IF($G1155="","",_xlfn.XLOOKUP($N1155,resources[Resource],resources[estPerUnit],""))*S1155,"")</f>
        <v/>
      </c>
    </row>
    <row r="1156" spans="20:24" x14ac:dyDescent="0.5">
      <c r="T1156" s="43" t="str">
        <f>IFERROR(IF($G1156="","",_xlfn.XLOOKUP($N1156,resources[Resource],resources[estPerUnit],""))*$O1156,"")</f>
        <v/>
      </c>
      <c r="U1156" s="43" t="str">
        <f>IFERROR(IF($G1156="","",_xlfn.XLOOKUP($N1156,resources[Resource],resources[estPerUnit],""))*P1156,"")</f>
        <v/>
      </c>
      <c r="V1156" s="43" t="str">
        <f>IFERROR(IF($G1156="","",_xlfn.XLOOKUP($N1156,resources[Resource],resources[estPerUnit],""))*Q1156,"")</f>
        <v/>
      </c>
      <c r="W1156" s="43" t="str">
        <f>IFERROR(IF($G1156="","",_xlfn.XLOOKUP($N1156,resources[Resource],resources[estPerUnit],""))*R1156,"")</f>
        <v/>
      </c>
      <c r="X1156" s="43" t="str">
        <f>IFERROR(IF($G1156="","",_xlfn.XLOOKUP($N1156,resources[Resource],resources[estPerUnit],""))*S1156,"")</f>
        <v/>
      </c>
    </row>
    <row r="1157" spans="20:24" x14ac:dyDescent="0.5">
      <c r="T1157" s="43" t="str">
        <f>IFERROR(IF($G1157="","",_xlfn.XLOOKUP($N1157,resources[Resource],resources[estPerUnit],""))*$O1157,"")</f>
        <v/>
      </c>
      <c r="U1157" s="43" t="str">
        <f>IFERROR(IF($G1157="","",_xlfn.XLOOKUP($N1157,resources[Resource],resources[estPerUnit],""))*P1157,"")</f>
        <v/>
      </c>
      <c r="V1157" s="43" t="str">
        <f>IFERROR(IF($G1157="","",_xlfn.XLOOKUP($N1157,resources[Resource],resources[estPerUnit],""))*Q1157,"")</f>
        <v/>
      </c>
      <c r="W1157" s="43" t="str">
        <f>IFERROR(IF($G1157="","",_xlfn.XLOOKUP($N1157,resources[Resource],resources[estPerUnit],""))*R1157,"")</f>
        <v/>
      </c>
      <c r="X1157" s="43" t="str">
        <f>IFERROR(IF($G1157="","",_xlfn.XLOOKUP($N1157,resources[Resource],resources[estPerUnit],""))*S1157,"")</f>
        <v/>
      </c>
    </row>
    <row r="1158" spans="20:24" x14ac:dyDescent="0.5">
      <c r="T1158" s="43" t="str">
        <f>IFERROR(IF($G1158="","",_xlfn.XLOOKUP($N1158,resources[Resource],resources[estPerUnit],""))*$O1158,"")</f>
        <v/>
      </c>
      <c r="U1158" s="43" t="str">
        <f>IFERROR(IF($G1158="","",_xlfn.XLOOKUP($N1158,resources[Resource],resources[estPerUnit],""))*P1158,"")</f>
        <v/>
      </c>
      <c r="V1158" s="43" t="str">
        <f>IFERROR(IF($G1158="","",_xlfn.XLOOKUP($N1158,resources[Resource],resources[estPerUnit],""))*Q1158,"")</f>
        <v/>
      </c>
      <c r="W1158" s="43" t="str">
        <f>IFERROR(IF($G1158="","",_xlfn.XLOOKUP($N1158,resources[Resource],resources[estPerUnit],""))*R1158,"")</f>
        <v/>
      </c>
      <c r="X1158" s="43" t="str">
        <f>IFERROR(IF($G1158="","",_xlfn.XLOOKUP($N1158,resources[Resource],resources[estPerUnit],""))*S1158,"")</f>
        <v/>
      </c>
    </row>
    <row r="1159" spans="20:24" x14ac:dyDescent="0.5">
      <c r="T1159" s="43" t="str">
        <f>IFERROR(IF($G1159="","",_xlfn.XLOOKUP($N1159,resources[Resource],resources[estPerUnit],""))*$O1159,"")</f>
        <v/>
      </c>
      <c r="U1159" s="43" t="str">
        <f>IFERROR(IF($G1159="","",_xlfn.XLOOKUP($N1159,resources[Resource],resources[estPerUnit],""))*P1159,"")</f>
        <v/>
      </c>
      <c r="V1159" s="43" t="str">
        <f>IFERROR(IF($G1159="","",_xlfn.XLOOKUP($N1159,resources[Resource],resources[estPerUnit],""))*Q1159,"")</f>
        <v/>
      </c>
      <c r="W1159" s="43" t="str">
        <f>IFERROR(IF($G1159="","",_xlfn.XLOOKUP($N1159,resources[Resource],resources[estPerUnit],""))*R1159,"")</f>
        <v/>
      </c>
      <c r="X1159" s="43" t="str">
        <f>IFERROR(IF($G1159="","",_xlfn.XLOOKUP($N1159,resources[Resource],resources[estPerUnit],""))*S1159,"")</f>
        <v/>
      </c>
    </row>
    <row r="1160" spans="20:24" x14ac:dyDescent="0.5">
      <c r="T1160" s="43" t="str">
        <f>IFERROR(IF($G1160="","",_xlfn.XLOOKUP($N1160,resources[Resource],resources[estPerUnit],""))*$O1160,"")</f>
        <v/>
      </c>
      <c r="U1160" s="43" t="str">
        <f>IFERROR(IF($G1160="","",_xlfn.XLOOKUP($N1160,resources[Resource],resources[estPerUnit],""))*P1160,"")</f>
        <v/>
      </c>
      <c r="V1160" s="43" t="str">
        <f>IFERROR(IF($G1160="","",_xlfn.XLOOKUP($N1160,resources[Resource],resources[estPerUnit],""))*Q1160,"")</f>
        <v/>
      </c>
      <c r="W1160" s="43" t="str">
        <f>IFERROR(IF($G1160="","",_xlfn.XLOOKUP($N1160,resources[Resource],resources[estPerUnit],""))*R1160,"")</f>
        <v/>
      </c>
      <c r="X1160" s="43" t="str">
        <f>IFERROR(IF($G1160="","",_xlfn.XLOOKUP($N1160,resources[Resource],resources[estPerUnit],""))*S1160,"")</f>
        <v/>
      </c>
    </row>
    <row r="1161" spans="20:24" x14ac:dyDescent="0.5">
      <c r="T1161" s="43" t="str">
        <f>IFERROR(IF($G1161="","",_xlfn.XLOOKUP($N1161,resources[Resource],resources[estPerUnit],""))*$O1161,"")</f>
        <v/>
      </c>
      <c r="U1161" s="43" t="str">
        <f>IFERROR(IF($G1161="","",_xlfn.XLOOKUP($N1161,resources[Resource],resources[estPerUnit],""))*P1161,"")</f>
        <v/>
      </c>
      <c r="V1161" s="43" t="str">
        <f>IFERROR(IF($G1161="","",_xlfn.XLOOKUP($N1161,resources[Resource],resources[estPerUnit],""))*Q1161,"")</f>
        <v/>
      </c>
      <c r="W1161" s="43" t="str">
        <f>IFERROR(IF($G1161="","",_xlfn.XLOOKUP($N1161,resources[Resource],resources[estPerUnit],""))*R1161,"")</f>
        <v/>
      </c>
      <c r="X1161" s="43" t="str">
        <f>IFERROR(IF($G1161="","",_xlfn.XLOOKUP($N1161,resources[Resource],resources[estPerUnit],""))*S1161,"")</f>
        <v/>
      </c>
    </row>
    <row r="1162" spans="20:24" x14ac:dyDescent="0.5">
      <c r="T1162" s="43" t="str">
        <f>IFERROR(IF($G1162="","",_xlfn.XLOOKUP($N1162,resources[Resource],resources[estPerUnit],""))*$O1162,"")</f>
        <v/>
      </c>
      <c r="U1162" s="43" t="str">
        <f>IFERROR(IF($G1162="","",_xlfn.XLOOKUP($N1162,resources[Resource],resources[estPerUnit],""))*P1162,"")</f>
        <v/>
      </c>
      <c r="V1162" s="43" t="str">
        <f>IFERROR(IF($G1162="","",_xlfn.XLOOKUP($N1162,resources[Resource],resources[estPerUnit],""))*Q1162,"")</f>
        <v/>
      </c>
      <c r="W1162" s="43" t="str">
        <f>IFERROR(IF($G1162="","",_xlfn.XLOOKUP($N1162,resources[Resource],resources[estPerUnit],""))*R1162,"")</f>
        <v/>
      </c>
      <c r="X1162" s="43" t="str">
        <f>IFERROR(IF($G1162="","",_xlfn.XLOOKUP($N1162,resources[Resource],resources[estPerUnit],""))*S1162,"")</f>
        <v/>
      </c>
    </row>
    <row r="1163" spans="20:24" x14ac:dyDescent="0.5">
      <c r="T1163" s="43" t="str">
        <f>IFERROR(IF($G1163="","",_xlfn.XLOOKUP($N1163,resources[Resource],resources[estPerUnit],""))*$O1163,"")</f>
        <v/>
      </c>
      <c r="U1163" s="43" t="str">
        <f>IFERROR(IF($G1163="","",_xlfn.XLOOKUP($N1163,resources[Resource],resources[estPerUnit],""))*P1163,"")</f>
        <v/>
      </c>
      <c r="V1163" s="43" t="str">
        <f>IFERROR(IF($G1163="","",_xlfn.XLOOKUP($N1163,resources[Resource],resources[estPerUnit],""))*Q1163,"")</f>
        <v/>
      </c>
      <c r="W1163" s="43" t="str">
        <f>IFERROR(IF($G1163="","",_xlfn.XLOOKUP($N1163,resources[Resource],resources[estPerUnit],""))*R1163,"")</f>
        <v/>
      </c>
      <c r="X1163" s="43" t="str">
        <f>IFERROR(IF($G1163="","",_xlfn.XLOOKUP($N1163,resources[Resource],resources[estPerUnit],""))*S1163,"")</f>
        <v/>
      </c>
    </row>
    <row r="1164" spans="20:24" x14ac:dyDescent="0.5">
      <c r="T1164" s="43" t="str">
        <f>IFERROR(IF($G1164="","",_xlfn.XLOOKUP($N1164,resources[Resource],resources[estPerUnit],""))*$O1164,"")</f>
        <v/>
      </c>
      <c r="U1164" s="43" t="str">
        <f>IFERROR(IF($G1164="","",_xlfn.XLOOKUP($N1164,resources[Resource],resources[estPerUnit],""))*P1164,"")</f>
        <v/>
      </c>
      <c r="V1164" s="43" t="str">
        <f>IFERROR(IF($G1164="","",_xlfn.XLOOKUP($N1164,resources[Resource],resources[estPerUnit],""))*Q1164,"")</f>
        <v/>
      </c>
      <c r="W1164" s="43" t="str">
        <f>IFERROR(IF($G1164="","",_xlfn.XLOOKUP($N1164,resources[Resource],resources[estPerUnit],""))*R1164,"")</f>
        <v/>
      </c>
      <c r="X1164" s="43" t="str">
        <f>IFERROR(IF($G1164="","",_xlfn.XLOOKUP($N1164,resources[Resource],resources[estPerUnit],""))*S1164,"")</f>
        <v/>
      </c>
    </row>
    <row r="1165" spans="20:24" x14ac:dyDescent="0.5">
      <c r="T1165" s="43" t="str">
        <f>IFERROR(IF($G1165="","",_xlfn.XLOOKUP($N1165,resources[Resource],resources[estPerUnit],""))*$O1165,"")</f>
        <v/>
      </c>
      <c r="U1165" s="43" t="str">
        <f>IFERROR(IF($G1165="","",_xlfn.XLOOKUP($N1165,resources[Resource],resources[estPerUnit],""))*P1165,"")</f>
        <v/>
      </c>
      <c r="V1165" s="43" t="str">
        <f>IFERROR(IF($G1165="","",_xlfn.XLOOKUP($N1165,resources[Resource],resources[estPerUnit],""))*Q1165,"")</f>
        <v/>
      </c>
      <c r="W1165" s="43" t="str">
        <f>IFERROR(IF($G1165="","",_xlfn.XLOOKUP($N1165,resources[Resource],resources[estPerUnit],""))*R1165,"")</f>
        <v/>
      </c>
      <c r="X1165" s="43" t="str">
        <f>IFERROR(IF($G1165="","",_xlfn.XLOOKUP($N1165,resources[Resource],resources[estPerUnit],""))*S1165,"")</f>
        <v/>
      </c>
    </row>
    <row r="1166" spans="20:24" x14ac:dyDescent="0.5">
      <c r="T1166" s="43" t="str">
        <f>IFERROR(IF($G1166="","",_xlfn.XLOOKUP($N1166,resources[Resource],resources[estPerUnit],""))*$O1166,"")</f>
        <v/>
      </c>
      <c r="U1166" s="43" t="str">
        <f>IFERROR(IF($G1166="","",_xlfn.XLOOKUP($N1166,resources[Resource],resources[estPerUnit],""))*P1166,"")</f>
        <v/>
      </c>
      <c r="V1166" s="43" t="str">
        <f>IFERROR(IF($G1166="","",_xlfn.XLOOKUP($N1166,resources[Resource],resources[estPerUnit],""))*Q1166,"")</f>
        <v/>
      </c>
      <c r="W1166" s="43" t="str">
        <f>IFERROR(IF($G1166="","",_xlfn.XLOOKUP($N1166,resources[Resource],resources[estPerUnit],""))*R1166,"")</f>
        <v/>
      </c>
      <c r="X1166" s="43" t="str">
        <f>IFERROR(IF($G1166="","",_xlfn.XLOOKUP($N1166,resources[Resource],resources[estPerUnit],""))*S1166,"")</f>
        <v/>
      </c>
    </row>
    <row r="1167" spans="20:24" x14ac:dyDescent="0.5">
      <c r="T1167" s="43" t="str">
        <f>IFERROR(IF($G1167="","",_xlfn.XLOOKUP($N1167,resources[Resource],resources[estPerUnit],""))*$O1167,"")</f>
        <v/>
      </c>
      <c r="U1167" s="43" t="str">
        <f>IFERROR(IF($G1167="","",_xlfn.XLOOKUP($N1167,resources[Resource],resources[estPerUnit],""))*P1167,"")</f>
        <v/>
      </c>
      <c r="V1167" s="43" t="str">
        <f>IFERROR(IF($G1167="","",_xlfn.XLOOKUP($N1167,resources[Resource],resources[estPerUnit],""))*Q1167,"")</f>
        <v/>
      </c>
      <c r="W1167" s="43" t="str">
        <f>IFERROR(IF($G1167="","",_xlfn.XLOOKUP($N1167,resources[Resource],resources[estPerUnit],""))*R1167,"")</f>
        <v/>
      </c>
      <c r="X1167" s="43" t="str">
        <f>IFERROR(IF($G1167="","",_xlfn.XLOOKUP($N1167,resources[Resource],resources[estPerUnit],""))*S1167,"")</f>
        <v/>
      </c>
    </row>
    <row r="1168" spans="20:24" x14ac:dyDescent="0.5">
      <c r="T1168" s="43" t="str">
        <f>IFERROR(IF($G1168="","",_xlfn.XLOOKUP($N1168,resources[Resource],resources[estPerUnit],""))*$O1168,"")</f>
        <v/>
      </c>
      <c r="U1168" s="43" t="str">
        <f>IFERROR(IF($G1168="","",_xlfn.XLOOKUP($N1168,resources[Resource],resources[estPerUnit],""))*P1168,"")</f>
        <v/>
      </c>
      <c r="V1168" s="43" t="str">
        <f>IFERROR(IF($G1168="","",_xlfn.XLOOKUP($N1168,resources[Resource],resources[estPerUnit],""))*Q1168,"")</f>
        <v/>
      </c>
      <c r="W1168" s="43" t="str">
        <f>IFERROR(IF($G1168="","",_xlfn.XLOOKUP($N1168,resources[Resource],resources[estPerUnit],""))*R1168,"")</f>
        <v/>
      </c>
      <c r="X1168" s="43" t="str">
        <f>IFERROR(IF($G1168="","",_xlfn.XLOOKUP($N1168,resources[Resource],resources[estPerUnit],""))*S1168,"")</f>
        <v/>
      </c>
    </row>
    <row r="1169" spans="20:24" x14ac:dyDescent="0.5">
      <c r="T1169" s="43" t="str">
        <f>IFERROR(IF($G1169="","",_xlfn.XLOOKUP($N1169,resources[Resource],resources[estPerUnit],""))*$O1169,"")</f>
        <v/>
      </c>
      <c r="U1169" s="43" t="str">
        <f>IFERROR(IF($G1169="","",_xlfn.XLOOKUP($N1169,resources[Resource],resources[estPerUnit],""))*P1169,"")</f>
        <v/>
      </c>
      <c r="V1169" s="43" t="str">
        <f>IFERROR(IF($G1169="","",_xlfn.XLOOKUP($N1169,resources[Resource],resources[estPerUnit],""))*Q1169,"")</f>
        <v/>
      </c>
      <c r="W1169" s="43" t="str">
        <f>IFERROR(IF($G1169="","",_xlfn.XLOOKUP($N1169,resources[Resource],resources[estPerUnit],""))*R1169,"")</f>
        <v/>
      </c>
      <c r="X1169" s="43" t="str">
        <f>IFERROR(IF($G1169="","",_xlfn.XLOOKUP($N1169,resources[Resource],resources[estPerUnit],""))*S1169,"")</f>
        <v/>
      </c>
    </row>
    <row r="1170" spans="20:24" x14ac:dyDescent="0.5">
      <c r="T1170" s="43" t="str">
        <f>IFERROR(IF($G1170="","",_xlfn.XLOOKUP($N1170,resources[Resource],resources[estPerUnit],""))*$O1170,"")</f>
        <v/>
      </c>
      <c r="U1170" s="43" t="str">
        <f>IFERROR(IF($G1170="","",_xlfn.XLOOKUP($N1170,resources[Resource],resources[estPerUnit],""))*P1170,"")</f>
        <v/>
      </c>
      <c r="V1170" s="43" t="str">
        <f>IFERROR(IF($G1170="","",_xlfn.XLOOKUP($N1170,resources[Resource],resources[estPerUnit],""))*Q1170,"")</f>
        <v/>
      </c>
      <c r="W1170" s="43" t="str">
        <f>IFERROR(IF($G1170="","",_xlfn.XLOOKUP($N1170,resources[Resource],resources[estPerUnit],""))*R1170,"")</f>
        <v/>
      </c>
      <c r="X1170" s="43" t="str">
        <f>IFERROR(IF($G1170="","",_xlfn.XLOOKUP($N1170,resources[Resource],resources[estPerUnit],""))*S1170,"")</f>
        <v/>
      </c>
    </row>
    <row r="1171" spans="20:24" x14ac:dyDescent="0.5">
      <c r="T1171" s="43" t="str">
        <f>IFERROR(IF($G1171="","",_xlfn.XLOOKUP($N1171,resources[Resource],resources[estPerUnit],""))*$O1171,"")</f>
        <v/>
      </c>
      <c r="U1171" s="43" t="str">
        <f>IFERROR(IF($G1171="","",_xlfn.XLOOKUP($N1171,resources[Resource],resources[estPerUnit],""))*P1171,"")</f>
        <v/>
      </c>
      <c r="V1171" s="43" t="str">
        <f>IFERROR(IF($G1171="","",_xlfn.XLOOKUP($N1171,resources[Resource],resources[estPerUnit],""))*Q1171,"")</f>
        <v/>
      </c>
      <c r="W1171" s="43" t="str">
        <f>IFERROR(IF($G1171="","",_xlfn.XLOOKUP($N1171,resources[Resource],resources[estPerUnit],""))*R1171,"")</f>
        <v/>
      </c>
      <c r="X1171" s="43" t="str">
        <f>IFERROR(IF($G1171="","",_xlfn.XLOOKUP($N1171,resources[Resource],resources[estPerUnit],""))*S1171,"")</f>
        <v/>
      </c>
    </row>
    <row r="1172" spans="20:24" x14ac:dyDescent="0.5">
      <c r="T1172" s="43" t="str">
        <f>IFERROR(IF($G1172="","",_xlfn.XLOOKUP($N1172,resources[Resource],resources[estPerUnit],""))*$O1172,"")</f>
        <v/>
      </c>
      <c r="U1172" s="43" t="str">
        <f>IFERROR(IF($G1172="","",_xlfn.XLOOKUP($N1172,resources[Resource],resources[estPerUnit],""))*P1172,"")</f>
        <v/>
      </c>
      <c r="V1172" s="43" t="str">
        <f>IFERROR(IF($G1172="","",_xlfn.XLOOKUP($N1172,resources[Resource],resources[estPerUnit],""))*Q1172,"")</f>
        <v/>
      </c>
      <c r="W1172" s="43" t="str">
        <f>IFERROR(IF($G1172="","",_xlfn.XLOOKUP($N1172,resources[Resource],resources[estPerUnit],""))*R1172,"")</f>
        <v/>
      </c>
      <c r="X1172" s="43" t="str">
        <f>IFERROR(IF($G1172="","",_xlfn.XLOOKUP($N1172,resources[Resource],resources[estPerUnit],""))*S1172,"")</f>
        <v/>
      </c>
    </row>
    <row r="1173" spans="20:24" x14ac:dyDescent="0.5">
      <c r="T1173" s="43" t="str">
        <f>IFERROR(IF($G1173="","",_xlfn.XLOOKUP($N1173,resources[Resource],resources[estPerUnit],""))*$O1173,"")</f>
        <v/>
      </c>
      <c r="U1173" s="43" t="str">
        <f>IFERROR(IF($G1173="","",_xlfn.XLOOKUP($N1173,resources[Resource],resources[estPerUnit],""))*P1173,"")</f>
        <v/>
      </c>
      <c r="V1173" s="43" t="str">
        <f>IFERROR(IF($G1173="","",_xlfn.XLOOKUP($N1173,resources[Resource],resources[estPerUnit],""))*Q1173,"")</f>
        <v/>
      </c>
      <c r="W1173" s="43" t="str">
        <f>IFERROR(IF($G1173="","",_xlfn.XLOOKUP($N1173,resources[Resource],resources[estPerUnit],""))*R1173,"")</f>
        <v/>
      </c>
      <c r="X1173" s="43" t="str">
        <f>IFERROR(IF($G1173="","",_xlfn.XLOOKUP($N1173,resources[Resource],resources[estPerUnit],""))*S1173,"")</f>
        <v/>
      </c>
    </row>
    <row r="1174" spans="20:24" x14ac:dyDescent="0.5">
      <c r="T1174" s="43" t="str">
        <f>IFERROR(IF($G1174="","",_xlfn.XLOOKUP($N1174,resources[Resource],resources[estPerUnit],""))*$O1174,"")</f>
        <v/>
      </c>
      <c r="U1174" s="43" t="str">
        <f>IFERROR(IF($G1174="","",_xlfn.XLOOKUP($N1174,resources[Resource],resources[estPerUnit],""))*P1174,"")</f>
        <v/>
      </c>
      <c r="V1174" s="43" t="str">
        <f>IFERROR(IF($G1174="","",_xlfn.XLOOKUP($N1174,resources[Resource],resources[estPerUnit],""))*Q1174,"")</f>
        <v/>
      </c>
      <c r="W1174" s="43" t="str">
        <f>IFERROR(IF($G1174="","",_xlfn.XLOOKUP($N1174,resources[Resource],resources[estPerUnit],""))*R1174,"")</f>
        <v/>
      </c>
      <c r="X1174" s="43" t="str">
        <f>IFERROR(IF($G1174="","",_xlfn.XLOOKUP($N1174,resources[Resource],resources[estPerUnit],""))*S1174,"")</f>
        <v/>
      </c>
    </row>
    <row r="1175" spans="20:24" x14ac:dyDescent="0.5">
      <c r="T1175" s="43" t="str">
        <f>IFERROR(IF($G1175="","",_xlfn.XLOOKUP($N1175,resources[Resource],resources[estPerUnit],""))*$O1175,"")</f>
        <v/>
      </c>
      <c r="U1175" s="43" t="str">
        <f>IFERROR(IF($G1175="","",_xlfn.XLOOKUP($N1175,resources[Resource],resources[estPerUnit],""))*P1175,"")</f>
        <v/>
      </c>
      <c r="V1175" s="43" t="str">
        <f>IFERROR(IF($G1175="","",_xlfn.XLOOKUP($N1175,resources[Resource],resources[estPerUnit],""))*Q1175,"")</f>
        <v/>
      </c>
      <c r="W1175" s="43" t="str">
        <f>IFERROR(IF($G1175="","",_xlfn.XLOOKUP($N1175,resources[Resource],resources[estPerUnit],""))*R1175,"")</f>
        <v/>
      </c>
      <c r="X1175" s="43" t="str">
        <f>IFERROR(IF($G1175="","",_xlfn.XLOOKUP($N1175,resources[Resource],resources[estPerUnit],""))*S1175,"")</f>
        <v/>
      </c>
    </row>
    <row r="1176" spans="20:24" x14ac:dyDescent="0.5">
      <c r="T1176" s="43" t="str">
        <f>IFERROR(IF($G1176="","",_xlfn.XLOOKUP($N1176,resources[Resource],resources[estPerUnit],""))*$O1176,"")</f>
        <v/>
      </c>
      <c r="U1176" s="43" t="str">
        <f>IFERROR(IF($G1176="","",_xlfn.XLOOKUP($N1176,resources[Resource],resources[estPerUnit],""))*P1176,"")</f>
        <v/>
      </c>
      <c r="V1176" s="43" t="str">
        <f>IFERROR(IF($G1176="","",_xlfn.XLOOKUP($N1176,resources[Resource],resources[estPerUnit],""))*Q1176,"")</f>
        <v/>
      </c>
      <c r="W1176" s="43" t="str">
        <f>IFERROR(IF($G1176="","",_xlfn.XLOOKUP($N1176,resources[Resource],resources[estPerUnit],""))*R1176,"")</f>
        <v/>
      </c>
      <c r="X1176" s="43" t="str">
        <f>IFERROR(IF($G1176="","",_xlfn.XLOOKUP($N1176,resources[Resource],resources[estPerUnit],""))*S1176,"")</f>
        <v/>
      </c>
    </row>
    <row r="1177" spans="20:24" x14ac:dyDescent="0.5">
      <c r="T1177" s="43" t="str">
        <f>IFERROR(IF($G1177="","",_xlfn.XLOOKUP($N1177,resources[Resource],resources[estPerUnit],""))*$O1177,"")</f>
        <v/>
      </c>
      <c r="U1177" s="43" t="str">
        <f>IFERROR(IF($G1177="","",_xlfn.XLOOKUP($N1177,resources[Resource],resources[estPerUnit],""))*P1177,"")</f>
        <v/>
      </c>
      <c r="V1177" s="43" t="str">
        <f>IFERROR(IF($G1177="","",_xlfn.XLOOKUP($N1177,resources[Resource],resources[estPerUnit],""))*Q1177,"")</f>
        <v/>
      </c>
      <c r="W1177" s="43" t="str">
        <f>IFERROR(IF($G1177="","",_xlfn.XLOOKUP($N1177,resources[Resource],resources[estPerUnit],""))*R1177,"")</f>
        <v/>
      </c>
      <c r="X1177" s="43" t="str">
        <f>IFERROR(IF($G1177="","",_xlfn.XLOOKUP($N1177,resources[Resource],resources[estPerUnit],""))*S1177,"")</f>
        <v/>
      </c>
    </row>
    <row r="1178" spans="20:24" x14ac:dyDescent="0.5">
      <c r="T1178" s="43" t="str">
        <f>IFERROR(IF($G1178="","",_xlfn.XLOOKUP($N1178,resources[Resource],resources[estPerUnit],""))*$O1178,"")</f>
        <v/>
      </c>
      <c r="U1178" s="43" t="str">
        <f>IFERROR(IF($G1178="","",_xlfn.XLOOKUP($N1178,resources[Resource],resources[estPerUnit],""))*P1178,"")</f>
        <v/>
      </c>
      <c r="V1178" s="43" t="str">
        <f>IFERROR(IF($G1178="","",_xlfn.XLOOKUP($N1178,resources[Resource],resources[estPerUnit],""))*Q1178,"")</f>
        <v/>
      </c>
      <c r="W1178" s="43" t="str">
        <f>IFERROR(IF($G1178="","",_xlfn.XLOOKUP($N1178,resources[Resource],resources[estPerUnit],""))*R1178,"")</f>
        <v/>
      </c>
      <c r="X1178" s="43" t="str">
        <f>IFERROR(IF($G1178="","",_xlfn.XLOOKUP($N1178,resources[Resource],resources[estPerUnit],""))*S1178,"")</f>
        <v/>
      </c>
    </row>
    <row r="1179" spans="20:24" x14ac:dyDescent="0.5">
      <c r="T1179" s="43" t="str">
        <f>IFERROR(IF($G1179="","",_xlfn.XLOOKUP($N1179,resources[Resource],resources[estPerUnit],""))*$O1179,"")</f>
        <v/>
      </c>
      <c r="U1179" s="43" t="str">
        <f>IFERROR(IF($G1179="","",_xlfn.XLOOKUP($N1179,resources[Resource],resources[estPerUnit],""))*P1179,"")</f>
        <v/>
      </c>
      <c r="V1179" s="43" t="str">
        <f>IFERROR(IF($G1179="","",_xlfn.XLOOKUP($N1179,resources[Resource],resources[estPerUnit],""))*Q1179,"")</f>
        <v/>
      </c>
      <c r="W1179" s="43" t="str">
        <f>IFERROR(IF($G1179="","",_xlfn.XLOOKUP($N1179,resources[Resource],resources[estPerUnit],""))*R1179,"")</f>
        <v/>
      </c>
      <c r="X1179" s="43" t="str">
        <f>IFERROR(IF($G1179="","",_xlfn.XLOOKUP($N1179,resources[Resource],resources[estPerUnit],""))*S1179,"")</f>
        <v/>
      </c>
    </row>
    <row r="1180" spans="20:24" x14ac:dyDescent="0.5">
      <c r="T1180" s="43" t="str">
        <f>IFERROR(IF($G1180="","",_xlfn.XLOOKUP($N1180,resources[Resource],resources[estPerUnit],""))*$O1180,"")</f>
        <v/>
      </c>
      <c r="U1180" s="43" t="str">
        <f>IFERROR(IF($G1180="","",_xlfn.XLOOKUP($N1180,resources[Resource],resources[estPerUnit],""))*P1180,"")</f>
        <v/>
      </c>
      <c r="V1180" s="43" t="str">
        <f>IFERROR(IF($G1180="","",_xlfn.XLOOKUP($N1180,resources[Resource],resources[estPerUnit],""))*Q1180,"")</f>
        <v/>
      </c>
      <c r="W1180" s="43" t="str">
        <f>IFERROR(IF($G1180="","",_xlfn.XLOOKUP($N1180,resources[Resource],resources[estPerUnit],""))*R1180,"")</f>
        <v/>
      </c>
      <c r="X1180" s="43" t="str">
        <f>IFERROR(IF($G1180="","",_xlfn.XLOOKUP($N1180,resources[Resource],resources[estPerUnit],""))*S1180,"")</f>
        <v/>
      </c>
    </row>
    <row r="1181" spans="20:24" x14ac:dyDescent="0.5">
      <c r="T1181" s="43" t="str">
        <f>IFERROR(IF($G1181="","",_xlfn.XLOOKUP($N1181,resources[Resource],resources[estPerUnit],""))*$O1181,"")</f>
        <v/>
      </c>
      <c r="U1181" s="43" t="str">
        <f>IFERROR(IF($G1181="","",_xlfn.XLOOKUP($N1181,resources[Resource],resources[estPerUnit],""))*P1181,"")</f>
        <v/>
      </c>
      <c r="V1181" s="43" t="str">
        <f>IFERROR(IF($G1181="","",_xlfn.XLOOKUP($N1181,resources[Resource],resources[estPerUnit],""))*Q1181,"")</f>
        <v/>
      </c>
      <c r="W1181" s="43" t="str">
        <f>IFERROR(IF($G1181="","",_xlfn.XLOOKUP($N1181,resources[Resource],resources[estPerUnit],""))*R1181,"")</f>
        <v/>
      </c>
      <c r="X1181" s="43" t="str">
        <f>IFERROR(IF($G1181="","",_xlfn.XLOOKUP($N1181,resources[Resource],resources[estPerUnit],""))*S1181,"")</f>
        <v/>
      </c>
    </row>
    <row r="1182" spans="20:24" x14ac:dyDescent="0.5">
      <c r="T1182" s="43" t="str">
        <f>IFERROR(IF($G1182="","",_xlfn.XLOOKUP($N1182,resources[Resource],resources[estPerUnit],""))*$O1182,"")</f>
        <v/>
      </c>
      <c r="U1182" s="43" t="str">
        <f>IFERROR(IF($G1182="","",_xlfn.XLOOKUP($N1182,resources[Resource],resources[estPerUnit],""))*P1182,"")</f>
        <v/>
      </c>
      <c r="V1182" s="43" t="str">
        <f>IFERROR(IF($G1182="","",_xlfn.XLOOKUP($N1182,resources[Resource],resources[estPerUnit],""))*Q1182,"")</f>
        <v/>
      </c>
      <c r="W1182" s="43" t="str">
        <f>IFERROR(IF($G1182="","",_xlfn.XLOOKUP($N1182,resources[Resource],resources[estPerUnit],""))*R1182,"")</f>
        <v/>
      </c>
      <c r="X1182" s="43" t="str">
        <f>IFERROR(IF($G1182="","",_xlfn.XLOOKUP($N1182,resources[Resource],resources[estPerUnit],""))*S1182,"")</f>
        <v/>
      </c>
    </row>
    <row r="1183" spans="20:24" x14ac:dyDescent="0.5">
      <c r="T1183" s="43" t="str">
        <f>IFERROR(IF($G1183="","",_xlfn.XLOOKUP($N1183,resources[Resource],resources[estPerUnit],""))*$O1183,"")</f>
        <v/>
      </c>
      <c r="U1183" s="43" t="str">
        <f>IFERROR(IF($G1183="","",_xlfn.XLOOKUP($N1183,resources[Resource],resources[estPerUnit],""))*P1183,"")</f>
        <v/>
      </c>
      <c r="V1183" s="43" t="str">
        <f>IFERROR(IF($G1183="","",_xlfn.XLOOKUP($N1183,resources[Resource],resources[estPerUnit],""))*Q1183,"")</f>
        <v/>
      </c>
      <c r="W1183" s="43" t="str">
        <f>IFERROR(IF($G1183="","",_xlfn.XLOOKUP($N1183,resources[Resource],resources[estPerUnit],""))*R1183,"")</f>
        <v/>
      </c>
      <c r="X1183" s="43" t="str">
        <f>IFERROR(IF($G1183="","",_xlfn.XLOOKUP($N1183,resources[Resource],resources[estPerUnit],""))*S1183,"")</f>
        <v/>
      </c>
    </row>
    <row r="1184" spans="20:24" x14ac:dyDescent="0.5">
      <c r="T1184" s="43" t="str">
        <f>IFERROR(IF($G1184="","",_xlfn.XLOOKUP($N1184,resources[Resource],resources[estPerUnit],""))*$O1184,"")</f>
        <v/>
      </c>
      <c r="U1184" s="43" t="str">
        <f>IFERROR(IF($G1184="","",_xlfn.XLOOKUP($N1184,resources[Resource],resources[estPerUnit],""))*P1184,"")</f>
        <v/>
      </c>
      <c r="V1184" s="43" t="str">
        <f>IFERROR(IF($G1184="","",_xlfn.XLOOKUP($N1184,resources[Resource],resources[estPerUnit],""))*Q1184,"")</f>
        <v/>
      </c>
      <c r="W1184" s="43" t="str">
        <f>IFERROR(IF($G1184="","",_xlfn.XLOOKUP($N1184,resources[Resource],resources[estPerUnit],""))*R1184,"")</f>
        <v/>
      </c>
      <c r="X1184" s="43" t="str">
        <f>IFERROR(IF($G1184="","",_xlfn.XLOOKUP($N1184,resources[Resource],resources[estPerUnit],""))*S1184,"")</f>
        <v/>
      </c>
    </row>
    <row r="1185" spans="20:24" x14ac:dyDescent="0.5">
      <c r="T1185" s="43" t="str">
        <f>IFERROR(IF($G1185="","",_xlfn.XLOOKUP($N1185,resources[Resource],resources[estPerUnit],""))*$O1185,"")</f>
        <v/>
      </c>
      <c r="U1185" s="43" t="str">
        <f>IFERROR(IF($G1185="","",_xlfn.XLOOKUP($N1185,resources[Resource],resources[estPerUnit],""))*P1185,"")</f>
        <v/>
      </c>
      <c r="V1185" s="43" t="str">
        <f>IFERROR(IF($G1185="","",_xlfn.XLOOKUP($N1185,resources[Resource],resources[estPerUnit],""))*Q1185,"")</f>
        <v/>
      </c>
      <c r="W1185" s="43" t="str">
        <f>IFERROR(IF($G1185="","",_xlfn.XLOOKUP($N1185,resources[Resource],resources[estPerUnit],""))*R1185,"")</f>
        <v/>
      </c>
      <c r="X1185" s="43" t="str">
        <f>IFERROR(IF($G1185="","",_xlfn.XLOOKUP($N1185,resources[Resource],resources[estPerUnit],""))*S1185,"")</f>
        <v/>
      </c>
    </row>
    <row r="1186" spans="20:24" x14ac:dyDescent="0.5">
      <c r="T1186" s="43" t="str">
        <f>IFERROR(IF($G1186="","",_xlfn.XLOOKUP($N1186,resources[Resource],resources[estPerUnit],""))*$O1186,"")</f>
        <v/>
      </c>
      <c r="U1186" s="43" t="str">
        <f>IFERROR(IF($G1186="","",_xlfn.XLOOKUP($N1186,resources[Resource],resources[estPerUnit],""))*P1186,"")</f>
        <v/>
      </c>
      <c r="V1186" s="43" t="str">
        <f>IFERROR(IF($G1186="","",_xlfn.XLOOKUP($N1186,resources[Resource],resources[estPerUnit],""))*Q1186,"")</f>
        <v/>
      </c>
      <c r="W1186" s="43" t="str">
        <f>IFERROR(IF($G1186="","",_xlfn.XLOOKUP($N1186,resources[Resource],resources[estPerUnit],""))*R1186,"")</f>
        <v/>
      </c>
      <c r="X1186" s="43" t="str">
        <f>IFERROR(IF($G1186="","",_xlfn.XLOOKUP($N1186,resources[Resource],resources[estPerUnit],""))*S1186,"")</f>
        <v/>
      </c>
    </row>
    <row r="1187" spans="20:24" x14ac:dyDescent="0.5">
      <c r="T1187" s="43" t="str">
        <f>IFERROR(IF($G1187="","",_xlfn.XLOOKUP($N1187,resources[Resource],resources[estPerUnit],""))*$O1187,"")</f>
        <v/>
      </c>
      <c r="U1187" s="43" t="str">
        <f>IFERROR(IF($G1187="","",_xlfn.XLOOKUP($N1187,resources[Resource],resources[estPerUnit],""))*P1187,"")</f>
        <v/>
      </c>
      <c r="V1187" s="43" t="str">
        <f>IFERROR(IF($G1187="","",_xlfn.XLOOKUP($N1187,resources[Resource],resources[estPerUnit],""))*Q1187,"")</f>
        <v/>
      </c>
      <c r="W1187" s="43" t="str">
        <f>IFERROR(IF($G1187="","",_xlfn.XLOOKUP($N1187,resources[Resource],resources[estPerUnit],""))*R1187,"")</f>
        <v/>
      </c>
      <c r="X1187" s="43" t="str">
        <f>IFERROR(IF($G1187="","",_xlfn.XLOOKUP($N1187,resources[Resource],resources[estPerUnit],""))*S1187,"")</f>
        <v/>
      </c>
    </row>
    <row r="1188" spans="20:24" x14ac:dyDescent="0.5">
      <c r="T1188" s="43" t="str">
        <f>IFERROR(IF($G1188="","",_xlfn.XLOOKUP($N1188,resources[Resource],resources[estPerUnit],""))*$O1188,"")</f>
        <v/>
      </c>
      <c r="U1188" s="43" t="str">
        <f>IFERROR(IF($G1188="","",_xlfn.XLOOKUP($N1188,resources[Resource],resources[estPerUnit],""))*P1188,"")</f>
        <v/>
      </c>
      <c r="V1188" s="43" t="str">
        <f>IFERROR(IF($G1188="","",_xlfn.XLOOKUP($N1188,resources[Resource],resources[estPerUnit],""))*Q1188,"")</f>
        <v/>
      </c>
      <c r="W1188" s="43" t="str">
        <f>IFERROR(IF($G1188="","",_xlfn.XLOOKUP($N1188,resources[Resource],resources[estPerUnit],""))*R1188,"")</f>
        <v/>
      </c>
      <c r="X1188" s="43" t="str">
        <f>IFERROR(IF($G1188="","",_xlfn.XLOOKUP($N1188,resources[Resource],resources[estPerUnit],""))*S1188,"")</f>
        <v/>
      </c>
    </row>
    <row r="1189" spans="20:24" x14ac:dyDescent="0.5">
      <c r="T1189" s="43" t="str">
        <f>IFERROR(IF($G1189="","",_xlfn.XLOOKUP($N1189,resources[Resource],resources[estPerUnit],""))*$O1189,"")</f>
        <v/>
      </c>
      <c r="U1189" s="43" t="str">
        <f>IFERROR(IF($G1189="","",_xlfn.XLOOKUP($N1189,resources[Resource],resources[estPerUnit],""))*P1189,"")</f>
        <v/>
      </c>
      <c r="V1189" s="43" t="str">
        <f>IFERROR(IF($G1189="","",_xlfn.XLOOKUP($N1189,resources[Resource],resources[estPerUnit],""))*Q1189,"")</f>
        <v/>
      </c>
      <c r="W1189" s="43" t="str">
        <f>IFERROR(IF($G1189="","",_xlfn.XLOOKUP($N1189,resources[Resource],resources[estPerUnit],""))*R1189,"")</f>
        <v/>
      </c>
      <c r="X1189" s="43" t="str">
        <f>IFERROR(IF($G1189="","",_xlfn.XLOOKUP($N1189,resources[Resource],resources[estPerUnit],""))*S1189,"")</f>
        <v/>
      </c>
    </row>
    <row r="1190" spans="20:24" x14ac:dyDescent="0.5">
      <c r="T1190" s="43" t="str">
        <f>IFERROR(IF($G1190="","",_xlfn.XLOOKUP($N1190,resources[Resource],resources[estPerUnit],""))*$O1190,"")</f>
        <v/>
      </c>
      <c r="U1190" s="43" t="str">
        <f>IFERROR(IF($G1190="","",_xlfn.XLOOKUP($N1190,resources[Resource],resources[estPerUnit],""))*P1190,"")</f>
        <v/>
      </c>
      <c r="V1190" s="43" t="str">
        <f>IFERROR(IF($G1190="","",_xlfn.XLOOKUP($N1190,resources[Resource],resources[estPerUnit],""))*Q1190,"")</f>
        <v/>
      </c>
      <c r="W1190" s="43" t="str">
        <f>IFERROR(IF($G1190="","",_xlfn.XLOOKUP($N1190,resources[Resource],resources[estPerUnit],""))*R1190,"")</f>
        <v/>
      </c>
      <c r="X1190" s="43" t="str">
        <f>IFERROR(IF($G1190="","",_xlfn.XLOOKUP($N1190,resources[Resource],resources[estPerUnit],""))*S1190,"")</f>
        <v/>
      </c>
    </row>
    <row r="1191" spans="20:24" x14ac:dyDescent="0.5">
      <c r="T1191" s="43" t="str">
        <f>IFERROR(IF($G1191="","",_xlfn.XLOOKUP($N1191,resources[Resource],resources[estPerUnit],""))*$O1191,"")</f>
        <v/>
      </c>
      <c r="U1191" s="43" t="str">
        <f>IFERROR(IF($G1191="","",_xlfn.XLOOKUP($N1191,resources[Resource],resources[estPerUnit],""))*P1191,"")</f>
        <v/>
      </c>
      <c r="V1191" s="43" t="str">
        <f>IFERROR(IF($G1191="","",_xlfn.XLOOKUP($N1191,resources[Resource],resources[estPerUnit],""))*Q1191,"")</f>
        <v/>
      </c>
      <c r="W1191" s="43" t="str">
        <f>IFERROR(IF($G1191="","",_xlfn.XLOOKUP($N1191,resources[Resource],resources[estPerUnit],""))*R1191,"")</f>
        <v/>
      </c>
      <c r="X1191" s="43" t="str">
        <f>IFERROR(IF($G1191="","",_xlfn.XLOOKUP($N1191,resources[Resource],resources[estPerUnit],""))*S1191,"")</f>
        <v/>
      </c>
    </row>
    <row r="1192" spans="20:24" x14ac:dyDescent="0.5">
      <c r="T1192" s="43" t="str">
        <f>IFERROR(IF($G1192="","",_xlfn.XLOOKUP($N1192,resources[Resource],resources[estPerUnit],""))*$O1192,"")</f>
        <v/>
      </c>
      <c r="U1192" s="43" t="str">
        <f>IFERROR(IF($G1192="","",_xlfn.XLOOKUP($N1192,resources[Resource],resources[estPerUnit],""))*P1192,"")</f>
        <v/>
      </c>
      <c r="V1192" s="43" t="str">
        <f>IFERROR(IF($G1192="","",_xlfn.XLOOKUP($N1192,resources[Resource],resources[estPerUnit],""))*Q1192,"")</f>
        <v/>
      </c>
      <c r="W1192" s="43" t="str">
        <f>IFERROR(IF($G1192="","",_xlfn.XLOOKUP($N1192,resources[Resource],resources[estPerUnit],""))*R1192,"")</f>
        <v/>
      </c>
      <c r="X1192" s="43" t="str">
        <f>IFERROR(IF($G1192="","",_xlfn.XLOOKUP($N1192,resources[Resource],resources[estPerUnit],""))*S1192,"")</f>
        <v/>
      </c>
    </row>
    <row r="1193" spans="20:24" x14ac:dyDescent="0.5">
      <c r="T1193" s="43" t="str">
        <f>IFERROR(IF($G1193="","",_xlfn.XLOOKUP($N1193,resources[Resource],resources[estPerUnit],""))*$O1193,"")</f>
        <v/>
      </c>
      <c r="U1193" s="43" t="str">
        <f>IFERROR(IF($G1193="","",_xlfn.XLOOKUP($N1193,resources[Resource],resources[estPerUnit],""))*P1193,"")</f>
        <v/>
      </c>
      <c r="V1193" s="43" t="str">
        <f>IFERROR(IF($G1193="","",_xlfn.XLOOKUP($N1193,resources[Resource],resources[estPerUnit],""))*Q1193,"")</f>
        <v/>
      </c>
      <c r="W1193" s="43" t="str">
        <f>IFERROR(IF($G1193="","",_xlfn.XLOOKUP($N1193,resources[Resource],resources[estPerUnit],""))*R1193,"")</f>
        <v/>
      </c>
      <c r="X1193" s="43" t="str">
        <f>IFERROR(IF($G1193="","",_xlfn.XLOOKUP($N1193,resources[Resource],resources[estPerUnit],""))*S1193,"")</f>
        <v/>
      </c>
    </row>
    <row r="1194" spans="20:24" x14ac:dyDescent="0.5">
      <c r="T1194" s="43" t="str">
        <f>IFERROR(IF($G1194="","",_xlfn.XLOOKUP($N1194,resources[Resource],resources[estPerUnit],""))*$O1194,"")</f>
        <v/>
      </c>
      <c r="U1194" s="43" t="str">
        <f>IFERROR(IF($G1194="","",_xlfn.XLOOKUP($N1194,resources[Resource],resources[estPerUnit],""))*P1194,"")</f>
        <v/>
      </c>
      <c r="V1194" s="43" t="str">
        <f>IFERROR(IF($G1194="","",_xlfn.XLOOKUP($N1194,resources[Resource],resources[estPerUnit],""))*Q1194,"")</f>
        <v/>
      </c>
      <c r="W1194" s="43" t="str">
        <f>IFERROR(IF($G1194="","",_xlfn.XLOOKUP($N1194,resources[Resource],resources[estPerUnit],""))*R1194,"")</f>
        <v/>
      </c>
      <c r="X1194" s="43" t="str">
        <f>IFERROR(IF($G1194="","",_xlfn.XLOOKUP($N1194,resources[Resource],resources[estPerUnit],""))*S1194,"")</f>
        <v/>
      </c>
    </row>
    <row r="1195" spans="20:24" x14ac:dyDescent="0.5">
      <c r="T1195" s="43" t="str">
        <f>IFERROR(IF($G1195="","",_xlfn.XLOOKUP($N1195,resources[Resource],resources[estPerUnit],""))*$O1195,"")</f>
        <v/>
      </c>
      <c r="U1195" s="43" t="str">
        <f>IFERROR(IF($G1195="","",_xlfn.XLOOKUP($N1195,resources[Resource],resources[estPerUnit],""))*P1195,"")</f>
        <v/>
      </c>
      <c r="V1195" s="43" t="str">
        <f>IFERROR(IF($G1195="","",_xlfn.XLOOKUP($N1195,resources[Resource],resources[estPerUnit],""))*Q1195,"")</f>
        <v/>
      </c>
      <c r="W1195" s="43" t="str">
        <f>IFERROR(IF($G1195="","",_xlfn.XLOOKUP($N1195,resources[Resource],resources[estPerUnit],""))*R1195,"")</f>
        <v/>
      </c>
      <c r="X1195" s="43" t="str">
        <f>IFERROR(IF($G1195="","",_xlfn.XLOOKUP($N1195,resources[Resource],resources[estPerUnit],""))*S1195,"")</f>
        <v/>
      </c>
    </row>
    <row r="1196" spans="20:24" x14ac:dyDescent="0.5">
      <c r="T1196" s="43" t="str">
        <f>IFERROR(IF($G1196="","",_xlfn.XLOOKUP($N1196,resources[Resource],resources[estPerUnit],""))*$O1196,"")</f>
        <v/>
      </c>
      <c r="U1196" s="43" t="str">
        <f>IFERROR(IF($G1196="","",_xlfn.XLOOKUP($N1196,resources[Resource],resources[estPerUnit],""))*P1196,"")</f>
        <v/>
      </c>
      <c r="V1196" s="43" t="str">
        <f>IFERROR(IF($G1196="","",_xlfn.XLOOKUP($N1196,resources[Resource],resources[estPerUnit],""))*Q1196,"")</f>
        <v/>
      </c>
      <c r="W1196" s="43" t="str">
        <f>IFERROR(IF($G1196="","",_xlfn.XLOOKUP($N1196,resources[Resource],resources[estPerUnit],""))*R1196,"")</f>
        <v/>
      </c>
      <c r="X1196" s="43" t="str">
        <f>IFERROR(IF($G1196="","",_xlfn.XLOOKUP($N1196,resources[Resource],resources[estPerUnit],""))*S1196,"")</f>
        <v/>
      </c>
    </row>
    <row r="1197" spans="20:24" x14ac:dyDescent="0.5">
      <c r="T1197" s="43" t="str">
        <f>IFERROR(IF($G1197="","",_xlfn.XLOOKUP($N1197,resources[Resource],resources[estPerUnit],""))*$O1197,"")</f>
        <v/>
      </c>
      <c r="U1197" s="43" t="str">
        <f>IFERROR(IF($G1197="","",_xlfn.XLOOKUP($N1197,resources[Resource],resources[estPerUnit],""))*P1197,"")</f>
        <v/>
      </c>
      <c r="V1197" s="43" t="str">
        <f>IFERROR(IF($G1197="","",_xlfn.XLOOKUP($N1197,resources[Resource],resources[estPerUnit],""))*Q1197,"")</f>
        <v/>
      </c>
      <c r="W1197" s="43" t="str">
        <f>IFERROR(IF($G1197="","",_xlfn.XLOOKUP($N1197,resources[Resource],resources[estPerUnit],""))*R1197,"")</f>
        <v/>
      </c>
      <c r="X1197" s="43" t="str">
        <f>IFERROR(IF($G1197="","",_xlfn.XLOOKUP($N1197,resources[Resource],resources[estPerUnit],""))*S1197,"")</f>
        <v/>
      </c>
    </row>
    <row r="1198" spans="20:24" x14ac:dyDescent="0.5">
      <c r="T1198" s="43" t="str">
        <f>IFERROR(IF($G1198="","",_xlfn.XLOOKUP($N1198,resources[Resource],resources[estPerUnit],""))*$O1198,"")</f>
        <v/>
      </c>
      <c r="U1198" s="43" t="str">
        <f>IFERROR(IF($G1198="","",_xlfn.XLOOKUP($N1198,resources[Resource],resources[estPerUnit],""))*P1198,"")</f>
        <v/>
      </c>
      <c r="V1198" s="43" t="str">
        <f>IFERROR(IF($G1198="","",_xlfn.XLOOKUP($N1198,resources[Resource],resources[estPerUnit],""))*Q1198,"")</f>
        <v/>
      </c>
      <c r="W1198" s="43" t="str">
        <f>IFERROR(IF($G1198="","",_xlfn.XLOOKUP($N1198,resources[Resource],resources[estPerUnit],""))*R1198,"")</f>
        <v/>
      </c>
      <c r="X1198" s="43" t="str">
        <f>IFERROR(IF($G1198="","",_xlfn.XLOOKUP($N1198,resources[Resource],resources[estPerUnit],""))*S1198,"")</f>
        <v/>
      </c>
    </row>
    <row r="1199" spans="20:24" x14ac:dyDescent="0.5">
      <c r="T1199" s="43" t="str">
        <f>IFERROR(IF($G1199="","",_xlfn.XLOOKUP($N1199,resources[Resource],resources[estPerUnit],""))*$O1199,"")</f>
        <v/>
      </c>
      <c r="U1199" s="43" t="str">
        <f>IFERROR(IF($G1199="","",_xlfn.XLOOKUP($N1199,resources[Resource],resources[estPerUnit],""))*P1199,"")</f>
        <v/>
      </c>
      <c r="V1199" s="43" t="str">
        <f>IFERROR(IF($G1199="","",_xlfn.XLOOKUP($N1199,resources[Resource],resources[estPerUnit],""))*Q1199,"")</f>
        <v/>
      </c>
      <c r="W1199" s="43" t="str">
        <f>IFERROR(IF($G1199="","",_xlfn.XLOOKUP($N1199,resources[Resource],resources[estPerUnit],""))*R1199,"")</f>
        <v/>
      </c>
      <c r="X1199" s="43" t="str">
        <f>IFERROR(IF($G1199="","",_xlfn.XLOOKUP($N1199,resources[Resource],resources[estPerUnit],""))*S1199,"")</f>
        <v/>
      </c>
    </row>
    <row r="1200" spans="20:24" x14ac:dyDescent="0.5">
      <c r="T1200" s="43" t="str">
        <f>IFERROR(IF($G1200="","",_xlfn.XLOOKUP($N1200,resources[Resource],resources[estPerUnit],""))*$O1200,"")</f>
        <v/>
      </c>
      <c r="U1200" s="43" t="str">
        <f>IFERROR(IF($G1200="","",_xlfn.XLOOKUP($N1200,resources[Resource],resources[estPerUnit],""))*P1200,"")</f>
        <v/>
      </c>
      <c r="V1200" s="43" t="str">
        <f>IFERROR(IF($G1200="","",_xlfn.XLOOKUP($N1200,resources[Resource],resources[estPerUnit],""))*Q1200,"")</f>
        <v/>
      </c>
      <c r="W1200" s="43" t="str">
        <f>IFERROR(IF($G1200="","",_xlfn.XLOOKUP($N1200,resources[Resource],resources[estPerUnit],""))*R1200,"")</f>
        <v/>
      </c>
      <c r="X1200" s="43" t="str">
        <f>IFERROR(IF($G1200="","",_xlfn.XLOOKUP($N1200,resources[Resource],resources[estPerUnit],""))*S1200,"")</f>
        <v/>
      </c>
    </row>
    <row r="1201" spans="20:24" x14ac:dyDescent="0.5">
      <c r="T1201" s="43" t="str">
        <f>IFERROR(IF($G1201="","",_xlfn.XLOOKUP($N1201,resources[Resource],resources[estPerUnit],""))*$O1201,"")</f>
        <v/>
      </c>
      <c r="U1201" s="43" t="str">
        <f>IFERROR(IF($G1201="","",_xlfn.XLOOKUP($N1201,resources[Resource],resources[estPerUnit],""))*P1201,"")</f>
        <v/>
      </c>
      <c r="V1201" s="43" t="str">
        <f>IFERROR(IF($G1201="","",_xlfn.XLOOKUP($N1201,resources[Resource],resources[estPerUnit],""))*Q1201,"")</f>
        <v/>
      </c>
      <c r="W1201" s="43" t="str">
        <f>IFERROR(IF($G1201="","",_xlfn.XLOOKUP($N1201,resources[Resource],resources[estPerUnit],""))*R1201,"")</f>
        <v/>
      </c>
      <c r="X1201" s="43" t="str">
        <f>IFERROR(IF($G1201="","",_xlfn.XLOOKUP($N1201,resources[Resource],resources[estPerUnit],""))*S1201,"")</f>
        <v/>
      </c>
    </row>
    <row r="1202" spans="20:24" x14ac:dyDescent="0.5">
      <c r="T1202" s="43" t="str">
        <f>IFERROR(IF($G1202="","",_xlfn.XLOOKUP($N1202,resources[Resource],resources[estPerUnit],""))*$O1202,"")</f>
        <v/>
      </c>
      <c r="U1202" s="43" t="str">
        <f>IFERROR(IF($G1202="","",_xlfn.XLOOKUP($N1202,resources[Resource],resources[estPerUnit],""))*P1202,"")</f>
        <v/>
      </c>
      <c r="V1202" s="43" t="str">
        <f>IFERROR(IF($G1202="","",_xlfn.XLOOKUP($N1202,resources[Resource],resources[estPerUnit],""))*Q1202,"")</f>
        <v/>
      </c>
      <c r="W1202" s="43" t="str">
        <f>IFERROR(IF($G1202="","",_xlfn.XLOOKUP($N1202,resources[Resource],resources[estPerUnit],""))*R1202,"")</f>
        <v/>
      </c>
      <c r="X1202" s="43" t="str">
        <f>IFERROR(IF($G1202="","",_xlfn.XLOOKUP($N1202,resources[Resource],resources[estPerUnit],""))*S1202,"")</f>
        <v/>
      </c>
    </row>
    <row r="1203" spans="20:24" x14ac:dyDescent="0.5">
      <c r="T1203" s="43" t="str">
        <f>IFERROR(IF($G1203="","",_xlfn.XLOOKUP($N1203,resources[Resource],resources[estPerUnit],""))*$O1203,"")</f>
        <v/>
      </c>
      <c r="U1203" s="43" t="str">
        <f>IFERROR(IF($G1203="","",_xlfn.XLOOKUP($N1203,resources[Resource],resources[estPerUnit],""))*P1203,"")</f>
        <v/>
      </c>
      <c r="V1203" s="43" t="str">
        <f>IFERROR(IF($G1203="","",_xlfn.XLOOKUP($N1203,resources[Resource],resources[estPerUnit],""))*Q1203,"")</f>
        <v/>
      </c>
      <c r="W1203" s="43" t="str">
        <f>IFERROR(IF($G1203="","",_xlfn.XLOOKUP($N1203,resources[Resource],resources[estPerUnit],""))*R1203,"")</f>
        <v/>
      </c>
      <c r="X1203" s="43" t="str">
        <f>IFERROR(IF($G1203="","",_xlfn.XLOOKUP($N1203,resources[Resource],resources[estPerUnit],""))*S1203,"")</f>
        <v/>
      </c>
    </row>
    <row r="1204" spans="20:24" x14ac:dyDescent="0.5">
      <c r="T1204" s="43" t="str">
        <f>IFERROR(IF($G1204="","",_xlfn.XLOOKUP($N1204,resources[Resource],resources[estPerUnit],""))*$O1204,"")</f>
        <v/>
      </c>
      <c r="U1204" s="43" t="str">
        <f>IFERROR(IF($G1204="","",_xlfn.XLOOKUP($N1204,resources[Resource],resources[estPerUnit],""))*P1204,"")</f>
        <v/>
      </c>
      <c r="V1204" s="43" t="str">
        <f>IFERROR(IF($G1204="","",_xlfn.XLOOKUP($N1204,resources[Resource],resources[estPerUnit],""))*Q1204,"")</f>
        <v/>
      </c>
      <c r="W1204" s="43" t="str">
        <f>IFERROR(IF($G1204="","",_xlfn.XLOOKUP($N1204,resources[Resource],resources[estPerUnit],""))*R1204,"")</f>
        <v/>
      </c>
      <c r="X1204" s="43" t="str">
        <f>IFERROR(IF($G1204="","",_xlfn.XLOOKUP($N1204,resources[Resource],resources[estPerUnit],""))*S1204,"")</f>
        <v/>
      </c>
    </row>
    <row r="1205" spans="20:24" x14ac:dyDescent="0.5">
      <c r="T1205" s="43" t="str">
        <f>IFERROR(IF($G1205="","",_xlfn.XLOOKUP($N1205,resources[Resource],resources[estPerUnit],""))*$O1205,"")</f>
        <v/>
      </c>
      <c r="U1205" s="43" t="str">
        <f>IFERROR(IF($G1205="","",_xlfn.XLOOKUP($N1205,resources[Resource],resources[estPerUnit],""))*P1205,"")</f>
        <v/>
      </c>
      <c r="V1205" s="43" t="str">
        <f>IFERROR(IF($G1205="","",_xlfn.XLOOKUP($N1205,resources[Resource],resources[estPerUnit],""))*Q1205,"")</f>
        <v/>
      </c>
      <c r="W1205" s="43" t="str">
        <f>IFERROR(IF($G1205="","",_xlfn.XLOOKUP($N1205,resources[Resource],resources[estPerUnit],""))*R1205,"")</f>
        <v/>
      </c>
      <c r="X1205" s="43" t="str">
        <f>IFERROR(IF($G1205="","",_xlfn.XLOOKUP($N1205,resources[Resource],resources[estPerUnit],""))*S1205,"")</f>
        <v/>
      </c>
    </row>
    <row r="1206" spans="20:24" x14ac:dyDescent="0.5">
      <c r="T1206" s="43" t="str">
        <f>IFERROR(IF($G1206="","",_xlfn.XLOOKUP($N1206,resources[Resource],resources[estPerUnit],""))*$O1206,"")</f>
        <v/>
      </c>
      <c r="U1206" s="43" t="str">
        <f>IFERROR(IF($G1206="","",_xlfn.XLOOKUP($N1206,resources[Resource],resources[estPerUnit],""))*P1206,"")</f>
        <v/>
      </c>
      <c r="V1206" s="43" t="str">
        <f>IFERROR(IF($G1206="","",_xlfn.XLOOKUP($N1206,resources[Resource],resources[estPerUnit],""))*Q1206,"")</f>
        <v/>
      </c>
      <c r="W1206" s="43" t="str">
        <f>IFERROR(IF($G1206="","",_xlfn.XLOOKUP($N1206,resources[Resource],resources[estPerUnit],""))*R1206,"")</f>
        <v/>
      </c>
      <c r="X1206" s="43" t="str">
        <f>IFERROR(IF($G1206="","",_xlfn.XLOOKUP($N1206,resources[Resource],resources[estPerUnit],""))*S1206,"")</f>
        <v/>
      </c>
    </row>
    <row r="1207" spans="20:24" x14ac:dyDescent="0.5">
      <c r="T1207" s="43" t="str">
        <f>IFERROR(IF($G1207="","",_xlfn.XLOOKUP($N1207,resources[Resource],resources[estPerUnit],""))*$O1207,"")</f>
        <v/>
      </c>
      <c r="U1207" s="43" t="str">
        <f>IFERROR(IF($G1207="","",_xlfn.XLOOKUP($N1207,resources[Resource],resources[estPerUnit],""))*P1207,"")</f>
        <v/>
      </c>
      <c r="V1207" s="43" t="str">
        <f>IFERROR(IF($G1207="","",_xlfn.XLOOKUP($N1207,resources[Resource],resources[estPerUnit],""))*Q1207,"")</f>
        <v/>
      </c>
      <c r="W1207" s="43" t="str">
        <f>IFERROR(IF($G1207="","",_xlfn.XLOOKUP($N1207,resources[Resource],resources[estPerUnit],""))*R1207,"")</f>
        <v/>
      </c>
      <c r="X1207" s="43" t="str">
        <f>IFERROR(IF($G1207="","",_xlfn.XLOOKUP($N1207,resources[Resource],resources[estPerUnit],""))*S1207,"")</f>
        <v/>
      </c>
    </row>
    <row r="1208" spans="20:24" x14ac:dyDescent="0.5">
      <c r="T1208" s="43" t="str">
        <f>IFERROR(IF($G1208="","",_xlfn.XLOOKUP($N1208,resources[Resource],resources[estPerUnit],""))*$O1208,"")</f>
        <v/>
      </c>
      <c r="U1208" s="43" t="str">
        <f>IFERROR(IF($G1208="","",_xlfn.XLOOKUP($N1208,resources[Resource],resources[estPerUnit],""))*P1208,"")</f>
        <v/>
      </c>
      <c r="V1208" s="43" t="str">
        <f>IFERROR(IF($G1208="","",_xlfn.XLOOKUP($N1208,resources[Resource],resources[estPerUnit],""))*Q1208,"")</f>
        <v/>
      </c>
      <c r="W1208" s="43" t="str">
        <f>IFERROR(IF($G1208="","",_xlfn.XLOOKUP($N1208,resources[Resource],resources[estPerUnit],""))*R1208,"")</f>
        <v/>
      </c>
      <c r="X1208" s="43" t="str">
        <f>IFERROR(IF($G1208="","",_xlfn.XLOOKUP($N1208,resources[Resource],resources[estPerUnit],""))*S1208,"")</f>
        <v/>
      </c>
    </row>
    <row r="1209" spans="20:24" x14ac:dyDescent="0.5">
      <c r="T1209" s="43" t="str">
        <f>IFERROR(IF($G1209="","",_xlfn.XLOOKUP($N1209,resources[Resource],resources[estPerUnit],""))*$O1209,"")</f>
        <v/>
      </c>
      <c r="U1209" s="43" t="str">
        <f>IFERROR(IF($G1209="","",_xlfn.XLOOKUP($N1209,resources[Resource],resources[estPerUnit],""))*P1209,"")</f>
        <v/>
      </c>
      <c r="V1209" s="43" t="str">
        <f>IFERROR(IF($G1209="","",_xlfn.XLOOKUP($N1209,resources[Resource],resources[estPerUnit],""))*Q1209,"")</f>
        <v/>
      </c>
      <c r="W1209" s="43" t="str">
        <f>IFERROR(IF($G1209="","",_xlfn.XLOOKUP($N1209,resources[Resource],resources[estPerUnit],""))*R1209,"")</f>
        <v/>
      </c>
      <c r="X1209" s="43" t="str">
        <f>IFERROR(IF($G1209="","",_xlfn.XLOOKUP($N1209,resources[Resource],resources[estPerUnit],""))*S1209,"")</f>
        <v/>
      </c>
    </row>
    <row r="1210" spans="20:24" x14ac:dyDescent="0.5">
      <c r="T1210" s="43" t="str">
        <f>IFERROR(IF($G1210="","",_xlfn.XLOOKUP($N1210,resources[Resource],resources[estPerUnit],""))*$O1210,"")</f>
        <v/>
      </c>
      <c r="U1210" s="43" t="str">
        <f>IFERROR(IF($G1210="","",_xlfn.XLOOKUP($N1210,resources[Resource],resources[estPerUnit],""))*P1210,"")</f>
        <v/>
      </c>
      <c r="V1210" s="43" t="str">
        <f>IFERROR(IF($G1210="","",_xlfn.XLOOKUP($N1210,resources[Resource],resources[estPerUnit],""))*Q1210,"")</f>
        <v/>
      </c>
      <c r="W1210" s="43" t="str">
        <f>IFERROR(IF($G1210="","",_xlfn.XLOOKUP($N1210,resources[Resource],resources[estPerUnit],""))*R1210,"")</f>
        <v/>
      </c>
      <c r="X1210" s="43" t="str">
        <f>IFERROR(IF($G1210="","",_xlfn.XLOOKUP($N1210,resources[Resource],resources[estPerUnit],""))*S1210,"")</f>
        <v/>
      </c>
    </row>
    <row r="1211" spans="20:24" x14ac:dyDescent="0.5">
      <c r="T1211" s="43" t="str">
        <f>IFERROR(IF($G1211="","",_xlfn.XLOOKUP($N1211,resources[Resource],resources[estPerUnit],""))*$O1211,"")</f>
        <v/>
      </c>
      <c r="U1211" s="43" t="str">
        <f>IFERROR(IF($G1211="","",_xlfn.XLOOKUP($N1211,resources[Resource],resources[estPerUnit],""))*P1211,"")</f>
        <v/>
      </c>
      <c r="V1211" s="43" t="str">
        <f>IFERROR(IF($G1211="","",_xlfn.XLOOKUP($N1211,resources[Resource],resources[estPerUnit],""))*Q1211,"")</f>
        <v/>
      </c>
      <c r="W1211" s="43" t="str">
        <f>IFERROR(IF($G1211="","",_xlfn.XLOOKUP($N1211,resources[Resource],resources[estPerUnit],""))*R1211,"")</f>
        <v/>
      </c>
      <c r="X1211" s="43" t="str">
        <f>IFERROR(IF($G1211="","",_xlfn.XLOOKUP($N1211,resources[Resource],resources[estPerUnit],""))*S1211,"")</f>
        <v/>
      </c>
    </row>
    <row r="1212" spans="20:24" x14ac:dyDescent="0.5">
      <c r="T1212" s="43" t="str">
        <f>IFERROR(IF($G1212="","",_xlfn.XLOOKUP($N1212,resources[Resource],resources[estPerUnit],""))*$O1212,"")</f>
        <v/>
      </c>
      <c r="U1212" s="43" t="str">
        <f>IFERROR(IF($G1212="","",_xlfn.XLOOKUP($N1212,resources[Resource],resources[estPerUnit],""))*P1212,"")</f>
        <v/>
      </c>
      <c r="V1212" s="43" t="str">
        <f>IFERROR(IF($G1212="","",_xlfn.XLOOKUP($N1212,resources[Resource],resources[estPerUnit],""))*Q1212,"")</f>
        <v/>
      </c>
      <c r="W1212" s="43" t="str">
        <f>IFERROR(IF($G1212="","",_xlfn.XLOOKUP($N1212,resources[Resource],resources[estPerUnit],""))*R1212,"")</f>
        <v/>
      </c>
      <c r="X1212" s="43" t="str">
        <f>IFERROR(IF($G1212="","",_xlfn.XLOOKUP($N1212,resources[Resource],resources[estPerUnit],""))*S1212,"")</f>
        <v/>
      </c>
    </row>
    <row r="1213" spans="20:24" x14ac:dyDescent="0.5">
      <c r="T1213" s="43" t="str">
        <f>IFERROR(IF($G1213="","",_xlfn.XLOOKUP($N1213,resources[Resource],resources[estPerUnit],""))*$O1213,"")</f>
        <v/>
      </c>
      <c r="U1213" s="43" t="str">
        <f>IFERROR(IF($G1213="","",_xlfn.XLOOKUP($N1213,resources[Resource],resources[estPerUnit],""))*P1213,"")</f>
        <v/>
      </c>
      <c r="V1213" s="43" t="str">
        <f>IFERROR(IF($G1213="","",_xlfn.XLOOKUP($N1213,resources[Resource],resources[estPerUnit],""))*Q1213,"")</f>
        <v/>
      </c>
      <c r="W1213" s="43" t="str">
        <f>IFERROR(IF($G1213="","",_xlfn.XLOOKUP($N1213,resources[Resource],resources[estPerUnit],""))*R1213,"")</f>
        <v/>
      </c>
      <c r="X1213" s="43" t="str">
        <f>IFERROR(IF($G1213="","",_xlfn.XLOOKUP($N1213,resources[Resource],resources[estPerUnit],""))*S1213,"")</f>
        <v/>
      </c>
    </row>
    <row r="1214" spans="20:24" x14ac:dyDescent="0.5">
      <c r="T1214" s="43" t="str">
        <f>IFERROR(IF($G1214="","",_xlfn.XLOOKUP($N1214,resources[Resource],resources[estPerUnit],""))*$O1214,"")</f>
        <v/>
      </c>
      <c r="U1214" s="43" t="str">
        <f>IFERROR(IF($G1214="","",_xlfn.XLOOKUP($N1214,resources[Resource],resources[estPerUnit],""))*P1214,"")</f>
        <v/>
      </c>
      <c r="V1214" s="43" t="str">
        <f>IFERROR(IF($G1214="","",_xlfn.XLOOKUP($N1214,resources[Resource],resources[estPerUnit],""))*Q1214,"")</f>
        <v/>
      </c>
      <c r="W1214" s="43" t="str">
        <f>IFERROR(IF($G1214="","",_xlfn.XLOOKUP($N1214,resources[Resource],resources[estPerUnit],""))*R1214,"")</f>
        <v/>
      </c>
      <c r="X1214" s="43" t="str">
        <f>IFERROR(IF($G1214="","",_xlfn.XLOOKUP($N1214,resources[Resource],resources[estPerUnit],""))*S1214,"")</f>
        <v/>
      </c>
    </row>
    <row r="1215" spans="20:24" x14ac:dyDescent="0.5">
      <c r="T1215" s="43" t="str">
        <f>IFERROR(IF($G1215="","",_xlfn.XLOOKUP($N1215,resources[Resource],resources[estPerUnit],""))*$O1215,"")</f>
        <v/>
      </c>
      <c r="U1215" s="43" t="str">
        <f>IFERROR(IF($G1215="","",_xlfn.XLOOKUP($N1215,resources[Resource],resources[estPerUnit],""))*P1215,"")</f>
        <v/>
      </c>
      <c r="V1215" s="43" t="str">
        <f>IFERROR(IF($G1215="","",_xlfn.XLOOKUP($N1215,resources[Resource],resources[estPerUnit],""))*Q1215,"")</f>
        <v/>
      </c>
      <c r="W1215" s="43" t="str">
        <f>IFERROR(IF($G1215="","",_xlfn.XLOOKUP($N1215,resources[Resource],resources[estPerUnit],""))*R1215,"")</f>
        <v/>
      </c>
      <c r="X1215" s="43" t="str">
        <f>IFERROR(IF($G1215="","",_xlfn.XLOOKUP($N1215,resources[Resource],resources[estPerUnit],""))*S1215,"")</f>
        <v/>
      </c>
    </row>
    <row r="1216" spans="20:24" x14ac:dyDescent="0.5">
      <c r="T1216" s="43" t="str">
        <f>IFERROR(IF($G1216="","",_xlfn.XLOOKUP($N1216,resources[Resource],resources[estPerUnit],""))*$O1216,"")</f>
        <v/>
      </c>
      <c r="U1216" s="43" t="str">
        <f>IFERROR(IF($G1216="","",_xlfn.XLOOKUP($N1216,resources[Resource],resources[estPerUnit],""))*P1216,"")</f>
        <v/>
      </c>
      <c r="V1216" s="43" t="str">
        <f>IFERROR(IF($G1216="","",_xlfn.XLOOKUP($N1216,resources[Resource],resources[estPerUnit],""))*Q1216,"")</f>
        <v/>
      </c>
      <c r="W1216" s="43" t="str">
        <f>IFERROR(IF($G1216="","",_xlfn.XLOOKUP($N1216,resources[Resource],resources[estPerUnit],""))*R1216,"")</f>
        <v/>
      </c>
      <c r="X1216" s="43" t="str">
        <f>IFERROR(IF($G1216="","",_xlfn.XLOOKUP($N1216,resources[Resource],resources[estPerUnit],""))*S1216,"")</f>
        <v/>
      </c>
    </row>
    <row r="1217" spans="20:24" x14ac:dyDescent="0.5">
      <c r="T1217" s="43" t="str">
        <f>IFERROR(IF($G1217="","",_xlfn.XLOOKUP($N1217,resources[Resource],resources[estPerUnit],""))*$O1217,"")</f>
        <v/>
      </c>
      <c r="U1217" s="43" t="str">
        <f>IFERROR(IF($G1217="","",_xlfn.XLOOKUP($N1217,resources[Resource],resources[estPerUnit],""))*P1217,"")</f>
        <v/>
      </c>
      <c r="V1217" s="43" t="str">
        <f>IFERROR(IF($G1217="","",_xlfn.XLOOKUP($N1217,resources[Resource],resources[estPerUnit],""))*Q1217,"")</f>
        <v/>
      </c>
      <c r="W1217" s="43" t="str">
        <f>IFERROR(IF($G1217="","",_xlfn.XLOOKUP($N1217,resources[Resource],resources[estPerUnit],""))*R1217,"")</f>
        <v/>
      </c>
      <c r="X1217" s="43" t="str">
        <f>IFERROR(IF($G1217="","",_xlfn.XLOOKUP($N1217,resources[Resource],resources[estPerUnit],""))*S1217,"")</f>
        <v/>
      </c>
    </row>
    <row r="1218" spans="20:24" x14ac:dyDescent="0.5">
      <c r="T1218" s="43" t="str">
        <f>IFERROR(IF($G1218="","",_xlfn.XLOOKUP($N1218,resources[Resource],resources[estPerUnit],""))*$O1218,"")</f>
        <v/>
      </c>
      <c r="U1218" s="43" t="str">
        <f>IFERROR(IF($G1218="","",_xlfn.XLOOKUP($N1218,resources[Resource],resources[estPerUnit],""))*P1218,"")</f>
        <v/>
      </c>
      <c r="V1218" s="43" t="str">
        <f>IFERROR(IF($G1218="","",_xlfn.XLOOKUP($N1218,resources[Resource],resources[estPerUnit],""))*Q1218,"")</f>
        <v/>
      </c>
      <c r="W1218" s="43" t="str">
        <f>IFERROR(IF($G1218="","",_xlfn.XLOOKUP($N1218,resources[Resource],resources[estPerUnit],""))*R1218,"")</f>
        <v/>
      </c>
      <c r="X1218" s="43" t="str">
        <f>IFERROR(IF($G1218="","",_xlfn.XLOOKUP($N1218,resources[Resource],resources[estPerUnit],""))*S1218,"")</f>
        <v/>
      </c>
    </row>
    <row r="1219" spans="20:24" x14ac:dyDescent="0.5">
      <c r="T1219" s="43" t="str">
        <f>IFERROR(IF($G1219="","",_xlfn.XLOOKUP($N1219,resources[Resource],resources[estPerUnit],""))*$O1219,"")</f>
        <v/>
      </c>
      <c r="U1219" s="43" t="str">
        <f>IFERROR(IF($G1219="","",_xlfn.XLOOKUP($N1219,resources[Resource],resources[estPerUnit],""))*P1219,"")</f>
        <v/>
      </c>
      <c r="V1219" s="43" t="str">
        <f>IFERROR(IF($G1219="","",_xlfn.XLOOKUP($N1219,resources[Resource],resources[estPerUnit],""))*Q1219,"")</f>
        <v/>
      </c>
      <c r="W1219" s="43" t="str">
        <f>IFERROR(IF($G1219="","",_xlfn.XLOOKUP($N1219,resources[Resource],resources[estPerUnit],""))*R1219,"")</f>
        <v/>
      </c>
      <c r="X1219" s="43" t="str">
        <f>IFERROR(IF($G1219="","",_xlfn.XLOOKUP($N1219,resources[Resource],resources[estPerUnit],""))*S1219,"")</f>
        <v/>
      </c>
    </row>
    <row r="1220" spans="20:24" x14ac:dyDescent="0.5">
      <c r="T1220" s="43" t="str">
        <f>IFERROR(IF($G1220="","",_xlfn.XLOOKUP($N1220,resources[Resource],resources[estPerUnit],""))*$O1220,"")</f>
        <v/>
      </c>
      <c r="U1220" s="43" t="str">
        <f>IFERROR(IF($G1220="","",_xlfn.XLOOKUP($N1220,resources[Resource],resources[estPerUnit],""))*P1220,"")</f>
        <v/>
      </c>
      <c r="V1220" s="43" t="str">
        <f>IFERROR(IF($G1220="","",_xlfn.XLOOKUP($N1220,resources[Resource],resources[estPerUnit],""))*Q1220,"")</f>
        <v/>
      </c>
      <c r="W1220" s="43" t="str">
        <f>IFERROR(IF($G1220="","",_xlfn.XLOOKUP($N1220,resources[Resource],resources[estPerUnit],""))*R1220,"")</f>
        <v/>
      </c>
      <c r="X1220" s="43" t="str">
        <f>IFERROR(IF($G1220="","",_xlfn.XLOOKUP($N1220,resources[Resource],resources[estPerUnit],""))*S1220,"")</f>
        <v/>
      </c>
    </row>
    <row r="1221" spans="20:24" x14ac:dyDescent="0.5">
      <c r="T1221" s="43" t="str">
        <f>IFERROR(IF($G1221="","",_xlfn.XLOOKUP($N1221,resources[Resource],resources[estPerUnit],""))*$O1221,"")</f>
        <v/>
      </c>
      <c r="U1221" s="43" t="str">
        <f>IFERROR(IF($G1221="","",_xlfn.XLOOKUP($N1221,resources[Resource],resources[estPerUnit],""))*P1221,"")</f>
        <v/>
      </c>
      <c r="V1221" s="43" t="str">
        <f>IFERROR(IF($G1221="","",_xlfn.XLOOKUP($N1221,resources[Resource],resources[estPerUnit],""))*Q1221,"")</f>
        <v/>
      </c>
      <c r="W1221" s="43" t="str">
        <f>IFERROR(IF($G1221="","",_xlfn.XLOOKUP($N1221,resources[Resource],resources[estPerUnit],""))*R1221,"")</f>
        <v/>
      </c>
      <c r="X1221" s="43" t="str">
        <f>IFERROR(IF($G1221="","",_xlfn.XLOOKUP($N1221,resources[Resource],resources[estPerUnit],""))*S1221,"")</f>
        <v/>
      </c>
    </row>
    <row r="1222" spans="20:24" x14ac:dyDescent="0.5">
      <c r="T1222" s="43" t="str">
        <f>IFERROR(IF($G1222="","",_xlfn.XLOOKUP($N1222,resources[Resource],resources[estPerUnit],""))*$O1222,"")</f>
        <v/>
      </c>
      <c r="U1222" s="43" t="str">
        <f>IFERROR(IF($G1222="","",_xlfn.XLOOKUP($N1222,resources[Resource],resources[estPerUnit],""))*P1222,"")</f>
        <v/>
      </c>
      <c r="V1222" s="43" t="str">
        <f>IFERROR(IF($G1222="","",_xlfn.XLOOKUP($N1222,resources[Resource],resources[estPerUnit],""))*Q1222,"")</f>
        <v/>
      </c>
      <c r="W1222" s="43" t="str">
        <f>IFERROR(IF($G1222="","",_xlfn.XLOOKUP($N1222,resources[Resource],resources[estPerUnit],""))*R1222,"")</f>
        <v/>
      </c>
      <c r="X1222" s="43" t="str">
        <f>IFERROR(IF($G1222="","",_xlfn.XLOOKUP($N1222,resources[Resource],resources[estPerUnit],""))*S1222,"")</f>
        <v/>
      </c>
    </row>
    <row r="1223" spans="20:24" x14ac:dyDescent="0.5">
      <c r="T1223" s="43" t="str">
        <f>IFERROR(IF($G1223="","",_xlfn.XLOOKUP($N1223,resources[Resource],resources[estPerUnit],""))*$O1223,"")</f>
        <v/>
      </c>
      <c r="U1223" s="43" t="str">
        <f>IFERROR(IF($G1223="","",_xlfn.XLOOKUP($N1223,resources[Resource],resources[estPerUnit],""))*P1223,"")</f>
        <v/>
      </c>
      <c r="V1223" s="43" t="str">
        <f>IFERROR(IF($G1223="","",_xlfn.XLOOKUP($N1223,resources[Resource],resources[estPerUnit],""))*Q1223,"")</f>
        <v/>
      </c>
      <c r="W1223" s="43" t="str">
        <f>IFERROR(IF($G1223="","",_xlfn.XLOOKUP($N1223,resources[Resource],resources[estPerUnit],""))*R1223,"")</f>
        <v/>
      </c>
      <c r="X1223" s="43" t="str">
        <f>IFERROR(IF($G1223="","",_xlfn.XLOOKUP($N1223,resources[Resource],resources[estPerUnit],""))*S1223,"")</f>
        <v/>
      </c>
    </row>
    <row r="1224" spans="20:24" x14ac:dyDescent="0.5">
      <c r="T1224" s="43" t="str">
        <f>IFERROR(IF($G1224="","",_xlfn.XLOOKUP($N1224,resources[Resource],resources[estPerUnit],""))*$O1224,"")</f>
        <v/>
      </c>
      <c r="U1224" s="43" t="str">
        <f>IFERROR(IF($G1224="","",_xlfn.XLOOKUP($N1224,resources[Resource],resources[estPerUnit],""))*P1224,"")</f>
        <v/>
      </c>
      <c r="V1224" s="43" t="str">
        <f>IFERROR(IF($G1224="","",_xlfn.XLOOKUP($N1224,resources[Resource],resources[estPerUnit],""))*Q1224,"")</f>
        <v/>
      </c>
      <c r="W1224" s="43" t="str">
        <f>IFERROR(IF($G1224="","",_xlfn.XLOOKUP($N1224,resources[Resource],resources[estPerUnit],""))*R1224,"")</f>
        <v/>
      </c>
      <c r="X1224" s="43" t="str">
        <f>IFERROR(IF($G1224="","",_xlfn.XLOOKUP($N1224,resources[Resource],resources[estPerUnit],""))*S1224,"")</f>
        <v/>
      </c>
    </row>
    <row r="1225" spans="20:24" x14ac:dyDescent="0.5">
      <c r="T1225" s="43" t="str">
        <f>IFERROR(IF($G1225="","",_xlfn.XLOOKUP($N1225,resources[Resource],resources[estPerUnit],""))*$O1225,"")</f>
        <v/>
      </c>
      <c r="U1225" s="43" t="str">
        <f>IFERROR(IF($G1225="","",_xlfn.XLOOKUP($N1225,resources[Resource],resources[estPerUnit],""))*P1225,"")</f>
        <v/>
      </c>
      <c r="V1225" s="43" t="str">
        <f>IFERROR(IF($G1225="","",_xlfn.XLOOKUP($N1225,resources[Resource],resources[estPerUnit],""))*Q1225,"")</f>
        <v/>
      </c>
      <c r="W1225" s="43" t="str">
        <f>IFERROR(IF($G1225="","",_xlfn.XLOOKUP($N1225,resources[Resource],resources[estPerUnit],""))*R1225,"")</f>
        <v/>
      </c>
      <c r="X1225" s="43" t="str">
        <f>IFERROR(IF($G1225="","",_xlfn.XLOOKUP($N1225,resources[Resource],resources[estPerUnit],""))*S1225,"")</f>
        <v/>
      </c>
    </row>
    <row r="1226" spans="20:24" x14ac:dyDescent="0.5">
      <c r="T1226" s="43" t="str">
        <f>IFERROR(IF($G1226="","",_xlfn.XLOOKUP($N1226,resources[Resource],resources[estPerUnit],""))*$O1226,"")</f>
        <v/>
      </c>
      <c r="U1226" s="43" t="str">
        <f>IFERROR(IF($G1226="","",_xlfn.XLOOKUP($N1226,resources[Resource],resources[estPerUnit],""))*P1226,"")</f>
        <v/>
      </c>
      <c r="V1226" s="43" t="str">
        <f>IFERROR(IF($G1226="","",_xlfn.XLOOKUP($N1226,resources[Resource],resources[estPerUnit],""))*Q1226,"")</f>
        <v/>
      </c>
      <c r="W1226" s="43" t="str">
        <f>IFERROR(IF($G1226="","",_xlfn.XLOOKUP($N1226,resources[Resource],resources[estPerUnit],""))*R1226,"")</f>
        <v/>
      </c>
      <c r="X1226" s="43" t="str">
        <f>IFERROR(IF($G1226="","",_xlfn.XLOOKUP($N1226,resources[Resource],resources[estPerUnit],""))*S1226,"")</f>
        <v/>
      </c>
    </row>
    <row r="1227" spans="20:24" x14ac:dyDescent="0.5">
      <c r="T1227" s="43" t="str">
        <f>IFERROR(IF($G1227="","",_xlfn.XLOOKUP($N1227,resources[Resource],resources[estPerUnit],""))*$O1227,"")</f>
        <v/>
      </c>
      <c r="U1227" s="43" t="str">
        <f>IFERROR(IF($G1227="","",_xlfn.XLOOKUP($N1227,resources[Resource],resources[estPerUnit],""))*P1227,"")</f>
        <v/>
      </c>
      <c r="V1227" s="43" t="str">
        <f>IFERROR(IF($G1227="","",_xlfn.XLOOKUP($N1227,resources[Resource],resources[estPerUnit],""))*Q1227,"")</f>
        <v/>
      </c>
      <c r="W1227" s="43" t="str">
        <f>IFERROR(IF($G1227="","",_xlfn.XLOOKUP($N1227,resources[Resource],resources[estPerUnit],""))*R1227,"")</f>
        <v/>
      </c>
      <c r="X1227" s="43" t="str">
        <f>IFERROR(IF($G1227="","",_xlfn.XLOOKUP($N1227,resources[Resource],resources[estPerUnit],""))*S1227,"")</f>
        <v/>
      </c>
    </row>
    <row r="1228" spans="20:24" x14ac:dyDescent="0.5">
      <c r="T1228" s="43" t="str">
        <f>IFERROR(IF($G1228="","",_xlfn.XLOOKUP($N1228,resources[Resource],resources[estPerUnit],""))*$O1228,"")</f>
        <v/>
      </c>
      <c r="U1228" s="43" t="str">
        <f>IFERROR(IF($G1228="","",_xlfn.XLOOKUP($N1228,resources[Resource],resources[estPerUnit],""))*P1228,"")</f>
        <v/>
      </c>
      <c r="V1228" s="43" t="str">
        <f>IFERROR(IF($G1228="","",_xlfn.XLOOKUP($N1228,resources[Resource],resources[estPerUnit],""))*Q1228,"")</f>
        <v/>
      </c>
      <c r="W1228" s="43" t="str">
        <f>IFERROR(IF($G1228="","",_xlfn.XLOOKUP($N1228,resources[Resource],resources[estPerUnit],""))*R1228,"")</f>
        <v/>
      </c>
      <c r="X1228" s="43" t="str">
        <f>IFERROR(IF($G1228="","",_xlfn.XLOOKUP($N1228,resources[Resource],resources[estPerUnit],""))*S1228,"")</f>
        <v/>
      </c>
    </row>
    <row r="1229" spans="20:24" x14ac:dyDescent="0.5">
      <c r="T1229" s="43" t="str">
        <f>IFERROR(IF($G1229="","",_xlfn.XLOOKUP($N1229,resources[Resource],resources[estPerUnit],""))*$O1229,"")</f>
        <v/>
      </c>
      <c r="U1229" s="43" t="str">
        <f>IFERROR(IF($G1229="","",_xlfn.XLOOKUP($N1229,resources[Resource],resources[estPerUnit],""))*P1229,"")</f>
        <v/>
      </c>
      <c r="V1229" s="43" t="str">
        <f>IFERROR(IF($G1229="","",_xlfn.XLOOKUP($N1229,resources[Resource],resources[estPerUnit],""))*Q1229,"")</f>
        <v/>
      </c>
      <c r="W1229" s="43" t="str">
        <f>IFERROR(IF($G1229="","",_xlfn.XLOOKUP($N1229,resources[Resource],resources[estPerUnit],""))*R1229,"")</f>
        <v/>
      </c>
      <c r="X1229" s="43" t="str">
        <f>IFERROR(IF($G1229="","",_xlfn.XLOOKUP($N1229,resources[Resource],resources[estPerUnit],""))*S1229,"")</f>
        <v/>
      </c>
    </row>
    <row r="1230" spans="20:24" x14ac:dyDescent="0.5">
      <c r="T1230" s="43" t="str">
        <f>IFERROR(IF($G1230="","",_xlfn.XLOOKUP($N1230,resources[Resource],resources[estPerUnit],""))*$O1230,"")</f>
        <v/>
      </c>
      <c r="U1230" s="43" t="str">
        <f>IFERROR(IF($G1230="","",_xlfn.XLOOKUP($N1230,resources[Resource],resources[estPerUnit],""))*P1230,"")</f>
        <v/>
      </c>
      <c r="V1230" s="43" t="str">
        <f>IFERROR(IF($G1230="","",_xlfn.XLOOKUP($N1230,resources[Resource],resources[estPerUnit],""))*Q1230,"")</f>
        <v/>
      </c>
      <c r="W1230" s="43" t="str">
        <f>IFERROR(IF($G1230="","",_xlfn.XLOOKUP($N1230,resources[Resource],resources[estPerUnit],""))*R1230,"")</f>
        <v/>
      </c>
      <c r="X1230" s="43" t="str">
        <f>IFERROR(IF($G1230="","",_xlfn.XLOOKUP($N1230,resources[Resource],resources[estPerUnit],""))*S1230,"")</f>
        <v/>
      </c>
    </row>
    <row r="1231" spans="20:24" x14ac:dyDescent="0.5">
      <c r="T1231" s="43" t="str">
        <f>IFERROR(IF($G1231="","",_xlfn.XLOOKUP($N1231,resources[Resource],resources[estPerUnit],""))*$O1231,"")</f>
        <v/>
      </c>
      <c r="U1231" s="43" t="str">
        <f>IFERROR(IF($G1231="","",_xlfn.XLOOKUP($N1231,resources[Resource],resources[estPerUnit],""))*P1231,"")</f>
        <v/>
      </c>
      <c r="V1231" s="43" t="str">
        <f>IFERROR(IF($G1231="","",_xlfn.XLOOKUP($N1231,resources[Resource],resources[estPerUnit],""))*Q1231,"")</f>
        <v/>
      </c>
      <c r="W1231" s="43" t="str">
        <f>IFERROR(IF($G1231="","",_xlfn.XLOOKUP($N1231,resources[Resource],resources[estPerUnit],""))*R1231,"")</f>
        <v/>
      </c>
      <c r="X1231" s="43" t="str">
        <f>IFERROR(IF($G1231="","",_xlfn.XLOOKUP($N1231,resources[Resource],resources[estPerUnit],""))*S1231,"")</f>
        <v/>
      </c>
    </row>
    <row r="1232" spans="20:24" x14ac:dyDescent="0.5">
      <c r="T1232" s="43" t="str">
        <f>IFERROR(IF($G1232="","",_xlfn.XLOOKUP($N1232,resources[Resource],resources[estPerUnit],""))*$O1232,"")</f>
        <v/>
      </c>
      <c r="U1232" s="43" t="str">
        <f>IFERROR(IF($G1232="","",_xlfn.XLOOKUP($N1232,resources[Resource],resources[estPerUnit],""))*P1232,"")</f>
        <v/>
      </c>
      <c r="V1232" s="43" t="str">
        <f>IFERROR(IF($G1232="","",_xlfn.XLOOKUP($N1232,resources[Resource],resources[estPerUnit],""))*Q1232,"")</f>
        <v/>
      </c>
      <c r="W1232" s="43" t="str">
        <f>IFERROR(IF($G1232="","",_xlfn.XLOOKUP($N1232,resources[Resource],resources[estPerUnit],""))*R1232,"")</f>
        <v/>
      </c>
      <c r="X1232" s="43" t="str">
        <f>IFERROR(IF($G1232="","",_xlfn.XLOOKUP($N1232,resources[Resource],resources[estPerUnit],""))*S1232,"")</f>
        <v/>
      </c>
    </row>
    <row r="1233" spans="20:24" x14ac:dyDescent="0.5">
      <c r="T1233" s="43" t="str">
        <f>IFERROR(IF($G1233="","",_xlfn.XLOOKUP($N1233,resources[Resource],resources[estPerUnit],""))*$O1233,"")</f>
        <v/>
      </c>
      <c r="U1233" s="43" t="str">
        <f>IFERROR(IF($G1233="","",_xlfn.XLOOKUP($N1233,resources[Resource],resources[estPerUnit],""))*P1233,"")</f>
        <v/>
      </c>
      <c r="V1233" s="43" t="str">
        <f>IFERROR(IF($G1233="","",_xlfn.XLOOKUP($N1233,resources[Resource],resources[estPerUnit],""))*Q1233,"")</f>
        <v/>
      </c>
      <c r="W1233" s="43" t="str">
        <f>IFERROR(IF($G1233="","",_xlfn.XLOOKUP($N1233,resources[Resource],resources[estPerUnit],""))*R1233,"")</f>
        <v/>
      </c>
      <c r="X1233" s="43" t="str">
        <f>IFERROR(IF($G1233="","",_xlfn.XLOOKUP($N1233,resources[Resource],resources[estPerUnit],""))*S1233,"")</f>
        <v/>
      </c>
    </row>
    <row r="1234" spans="20:24" x14ac:dyDescent="0.5">
      <c r="T1234" s="43" t="str">
        <f>IFERROR(IF($G1234="","",_xlfn.XLOOKUP($N1234,resources[Resource],resources[estPerUnit],""))*$O1234,"")</f>
        <v/>
      </c>
      <c r="U1234" s="43" t="str">
        <f>IFERROR(IF($G1234="","",_xlfn.XLOOKUP($N1234,resources[Resource],resources[estPerUnit],""))*P1234,"")</f>
        <v/>
      </c>
      <c r="V1234" s="43" t="str">
        <f>IFERROR(IF($G1234="","",_xlfn.XLOOKUP($N1234,resources[Resource],resources[estPerUnit],""))*Q1234,"")</f>
        <v/>
      </c>
      <c r="W1234" s="43" t="str">
        <f>IFERROR(IF($G1234="","",_xlfn.XLOOKUP($N1234,resources[Resource],resources[estPerUnit],""))*R1234,"")</f>
        <v/>
      </c>
      <c r="X1234" s="43" t="str">
        <f>IFERROR(IF($G1234="","",_xlfn.XLOOKUP($N1234,resources[Resource],resources[estPerUnit],""))*S1234,"")</f>
        <v/>
      </c>
    </row>
    <row r="1235" spans="20:24" x14ac:dyDescent="0.5">
      <c r="T1235" s="43" t="str">
        <f>IFERROR(IF($G1235="","",_xlfn.XLOOKUP($N1235,resources[Resource],resources[estPerUnit],""))*$O1235,"")</f>
        <v/>
      </c>
      <c r="U1235" s="43" t="str">
        <f>IFERROR(IF($G1235="","",_xlfn.XLOOKUP($N1235,resources[Resource],resources[estPerUnit],""))*P1235,"")</f>
        <v/>
      </c>
      <c r="V1235" s="43" t="str">
        <f>IFERROR(IF($G1235="","",_xlfn.XLOOKUP($N1235,resources[Resource],resources[estPerUnit],""))*Q1235,"")</f>
        <v/>
      </c>
      <c r="W1235" s="43" t="str">
        <f>IFERROR(IF($G1235="","",_xlfn.XLOOKUP($N1235,resources[Resource],resources[estPerUnit],""))*R1235,"")</f>
        <v/>
      </c>
      <c r="X1235" s="43" t="str">
        <f>IFERROR(IF($G1235="","",_xlfn.XLOOKUP($N1235,resources[Resource],resources[estPerUnit],""))*S1235,"")</f>
        <v/>
      </c>
    </row>
    <row r="1236" spans="20:24" x14ac:dyDescent="0.5">
      <c r="T1236" s="43" t="str">
        <f>IFERROR(IF($G1236="","",_xlfn.XLOOKUP($N1236,resources[Resource],resources[estPerUnit],""))*$O1236,"")</f>
        <v/>
      </c>
      <c r="U1236" s="43" t="str">
        <f>IFERROR(IF($G1236="","",_xlfn.XLOOKUP($N1236,resources[Resource],resources[estPerUnit],""))*P1236,"")</f>
        <v/>
      </c>
      <c r="V1236" s="43" t="str">
        <f>IFERROR(IF($G1236="","",_xlfn.XLOOKUP($N1236,resources[Resource],resources[estPerUnit],""))*Q1236,"")</f>
        <v/>
      </c>
      <c r="W1236" s="43" t="str">
        <f>IFERROR(IF($G1236="","",_xlfn.XLOOKUP($N1236,resources[Resource],resources[estPerUnit],""))*R1236,"")</f>
        <v/>
      </c>
      <c r="X1236" s="43" t="str">
        <f>IFERROR(IF($G1236="","",_xlfn.XLOOKUP($N1236,resources[Resource],resources[estPerUnit],""))*S1236,"")</f>
        <v/>
      </c>
    </row>
    <row r="1237" spans="20:24" x14ac:dyDescent="0.5">
      <c r="T1237" s="43" t="str">
        <f>IFERROR(IF($G1237="","",_xlfn.XLOOKUP($N1237,resources[Resource],resources[estPerUnit],""))*$O1237,"")</f>
        <v/>
      </c>
      <c r="U1237" s="43" t="str">
        <f>IFERROR(IF($G1237="","",_xlfn.XLOOKUP($N1237,resources[Resource],resources[estPerUnit],""))*P1237,"")</f>
        <v/>
      </c>
      <c r="V1237" s="43" t="str">
        <f>IFERROR(IF($G1237="","",_xlfn.XLOOKUP($N1237,resources[Resource],resources[estPerUnit],""))*Q1237,"")</f>
        <v/>
      </c>
      <c r="W1237" s="43" t="str">
        <f>IFERROR(IF($G1237="","",_xlfn.XLOOKUP($N1237,resources[Resource],resources[estPerUnit],""))*R1237,"")</f>
        <v/>
      </c>
      <c r="X1237" s="43" t="str">
        <f>IFERROR(IF($G1237="","",_xlfn.XLOOKUP($N1237,resources[Resource],resources[estPerUnit],""))*S1237,"")</f>
        <v/>
      </c>
    </row>
    <row r="1238" spans="20:24" x14ac:dyDescent="0.5">
      <c r="T1238" s="43" t="str">
        <f>IFERROR(IF($G1238="","",_xlfn.XLOOKUP($N1238,resources[Resource],resources[estPerUnit],""))*$O1238,"")</f>
        <v/>
      </c>
      <c r="U1238" s="43" t="str">
        <f>IFERROR(IF($G1238="","",_xlfn.XLOOKUP($N1238,resources[Resource],resources[estPerUnit],""))*P1238,"")</f>
        <v/>
      </c>
      <c r="V1238" s="43" t="str">
        <f>IFERROR(IF($G1238="","",_xlfn.XLOOKUP($N1238,resources[Resource],resources[estPerUnit],""))*Q1238,"")</f>
        <v/>
      </c>
      <c r="W1238" s="43" t="str">
        <f>IFERROR(IF($G1238="","",_xlfn.XLOOKUP($N1238,resources[Resource],resources[estPerUnit],""))*R1238,"")</f>
        <v/>
      </c>
      <c r="X1238" s="43" t="str">
        <f>IFERROR(IF($G1238="","",_xlfn.XLOOKUP($N1238,resources[Resource],resources[estPerUnit],""))*S1238,"")</f>
        <v/>
      </c>
    </row>
    <row r="1239" spans="20:24" x14ac:dyDescent="0.5">
      <c r="T1239" s="43" t="str">
        <f>IFERROR(IF($G1239="","",_xlfn.XLOOKUP($N1239,resources[Resource],resources[estPerUnit],""))*$O1239,"")</f>
        <v/>
      </c>
      <c r="U1239" s="43" t="str">
        <f>IFERROR(IF($G1239="","",_xlfn.XLOOKUP($N1239,resources[Resource],resources[estPerUnit],""))*P1239,"")</f>
        <v/>
      </c>
      <c r="V1239" s="43" t="str">
        <f>IFERROR(IF($G1239="","",_xlfn.XLOOKUP($N1239,resources[Resource],resources[estPerUnit],""))*Q1239,"")</f>
        <v/>
      </c>
      <c r="W1239" s="43" t="str">
        <f>IFERROR(IF($G1239="","",_xlfn.XLOOKUP($N1239,resources[Resource],resources[estPerUnit],""))*R1239,"")</f>
        <v/>
      </c>
      <c r="X1239" s="43" t="str">
        <f>IFERROR(IF($G1239="","",_xlfn.XLOOKUP($N1239,resources[Resource],resources[estPerUnit],""))*S1239,"")</f>
        <v/>
      </c>
    </row>
    <row r="1240" spans="20:24" x14ac:dyDescent="0.5">
      <c r="T1240" s="43" t="str">
        <f>IFERROR(IF($G1240="","",_xlfn.XLOOKUP($N1240,resources[Resource],resources[estPerUnit],""))*$O1240,"")</f>
        <v/>
      </c>
      <c r="U1240" s="43" t="str">
        <f>IFERROR(IF($G1240="","",_xlfn.XLOOKUP($N1240,resources[Resource],resources[estPerUnit],""))*P1240,"")</f>
        <v/>
      </c>
      <c r="V1240" s="43" t="str">
        <f>IFERROR(IF($G1240="","",_xlfn.XLOOKUP($N1240,resources[Resource],resources[estPerUnit],""))*Q1240,"")</f>
        <v/>
      </c>
      <c r="W1240" s="43" t="str">
        <f>IFERROR(IF($G1240="","",_xlfn.XLOOKUP($N1240,resources[Resource],resources[estPerUnit],""))*R1240,"")</f>
        <v/>
      </c>
      <c r="X1240" s="43" t="str">
        <f>IFERROR(IF($G1240="","",_xlfn.XLOOKUP($N1240,resources[Resource],resources[estPerUnit],""))*S1240,"")</f>
        <v/>
      </c>
    </row>
    <row r="1241" spans="20:24" x14ac:dyDescent="0.5">
      <c r="T1241" s="43" t="str">
        <f>IFERROR(IF($G1241="","",_xlfn.XLOOKUP($N1241,resources[Resource],resources[estPerUnit],""))*$O1241,"")</f>
        <v/>
      </c>
      <c r="U1241" s="43" t="str">
        <f>IFERROR(IF($G1241="","",_xlfn.XLOOKUP($N1241,resources[Resource],resources[estPerUnit],""))*P1241,"")</f>
        <v/>
      </c>
      <c r="V1241" s="43" t="str">
        <f>IFERROR(IF($G1241="","",_xlfn.XLOOKUP($N1241,resources[Resource],resources[estPerUnit],""))*Q1241,"")</f>
        <v/>
      </c>
      <c r="W1241" s="43" t="str">
        <f>IFERROR(IF($G1241="","",_xlfn.XLOOKUP($N1241,resources[Resource],resources[estPerUnit],""))*R1241,"")</f>
        <v/>
      </c>
      <c r="X1241" s="43" t="str">
        <f>IFERROR(IF($G1241="","",_xlfn.XLOOKUP($N1241,resources[Resource],resources[estPerUnit],""))*S1241,"")</f>
        <v/>
      </c>
    </row>
    <row r="1242" spans="20:24" x14ac:dyDescent="0.5">
      <c r="T1242" s="43" t="str">
        <f>IFERROR(IF($G1242="","",_xlfn.XLOOKUP($N1242,resources[Resource],resources[estPerUnit],""))*$O1242,"")</f>
        <v/>
      </c>
      <c r="U1242" s="43" t="str">
        <f>IFERROR(IF($G1242="","",_xlfn.XLOOKUP($N1242,resources[Resource],resources[estPerUnit],""))*P1242,"")</f>
        <v/>
      </c>
      <c r="V1242" s="43" t="str">
        <f>IFERROR(IF($G1242="","",_xlfn.XLOOKUP($N1242,resources[Resource],resources[estPerUnit],""))*Q1242,"")</f>
        <v/>
      </c>
      <c r="W1242" s="43" t="str">
        <f>IFERROR(IF($G1242="","",_xlfn.XLOOKUP($N1242,resources[Resource],resources[estPerUnit],""))*R1242,"")</f>
        <v/>
      </c>
      <c r="X1242" s="43" t="str">
        <f>IFERROR(IF($G1242="","",_xlfn.XLOOKUP($N1242,resources[Resource],resources[estPerUnit],""))*S1242,"")</f>
        <v/>
      </c>
    </row>
    <row r="1243" spans="20:24" x14ac:dyDescent="0.5">
      <c r="T1243" s="43" t="str">
        <f>IFERROR(IF($G1243="","",_xlfn.XLOOKUP($N1243,resources[Resource],resources[estPerUnit],""))*$O1243,"")</f>
        <v/>
      </c>
      <c r="U1243" s="43" t="str">
        <f>IFERROR(IF($G1243="","",_xlfn.XLOOKUP($N1243,resources[Resource],resources[estPerUnit],""))*P1243,"")</f>
        <v/>
      </c>
      <c r="V1243" s="43" t="str">
        <f>IFERROR(IF($G1243="","",_xlfn.XLOOKUP($N1243,resources[Resource],resources[estPerUnit],""))*Q1243,"")</f>
        <v/>
      </c>
      <c r="W1243" s="43" t="str">
        <f>IFERROR(IF($G1243="","",_xlfn.XLOOKUP($N1243,resources[Resource],resources[estPerUnit],""))*R1243,"")</f>
        <v/>
      </c>
      <c r="X1243" s="43" t="str">
        <f>IFERROR(IF($G1243="","",_xlfn.XLOOKUP($N1243,resources[Resource],resources[estPerUnit],""))*S1243,"")</f>
        <v/>
      </c>
    </row>
    <row r="1244" spans="20:24" x14ac:dyDescent="0.5">
      <c r="T1244" s="43" t="str">
        <f>IFERROR(IF($G1244="","",_xlfn.XLOOKUP($N1244,resources[Resource],resources[estPerUnit],""))*$O1244,"")</f>
        <v/>
      </c>
      <c r="U1244" s="43" t="str">
        <f>IFERROR(IF($G1244="","",_xlfn.XLOOKUP($N1244,resources[Resource],resources[estPerUnit],""))*P1244,"")</f>
        <v/>
      </c>
      <c r="V1244" s="43" t="str">
        <f>IFERROR(IF($G1244="","",_xlfn.XLOOKUP($N1244,resources[Resource],resources[estPerUnit],""))*Q1244,"")</f>
        <v/>
      </c>
      <c r="W1244" s="43" t="str">
        <f>IFERROR(IF($G1244="","",_xlfn.XLOOKUP($N1244,resources[Resource],resources[estPerUnit],""))*R1244,"")</f>
        <v/>
      </c>
      <c r="X1244" s="43" t="str">
        <f>IFERROR(IF($G1244="","",_xlfn.XLOOKUP($N1244,resources[Resource],resources[estPerUnit],""))*S1244,"")</f>
        <v/>
      </c>
    </row>
    <row r="1245" spans="20:24" x14ac:dyDescent="0.5">
      <c r="T1245" s="43" t="str">
        <f>IFERROR(IF($G1245="","",_xlfn.XLOOKUP($N1245,resources[Resource],resources[estPerUnit],""))*$O1245,"")</f>
        <v/>
      </c>
      <c r="U1245" s="43" t="str">
        <f>IFERROR(IF($G1245="","",_xlfn.XLOOKUP($N1245,resources[Resource],resources[estPerUnit],""))*P1245,"")</f>
        <v/>
      </c>
      <c r="V1245" s="43" t="str">
        <f>IFERROR(IF($G1245="","",_xlfn.XLOOKUP($N1245,resources[Resource],resources[estPerUnit],""))*Q1245,"")</f>
        <v/>
      </c>
      <c r="W1245" s="43" t="str">
        <f>IFERROR(IF($G1245="","",_xlfn.XLOOKUP($N1245,resources[Resource],resources[estPerUnit],""))*R1245,"")</f>
        <v/>
      </c>
      <c r="X1245" s="43" t="str">
        <f>IFERROR(IF($G1245="","",_xlfn.XLOOKUP($N1245,resources[Resource],resources[estPerUnit],""))*S1245,"")</f>
        <v/>
      </c>
    </row>
    <row r="1246" spans="20:24" x14ac:dyDescent="0.5">
      <c r="T1246" s="43" t="str">
        <f>IFERROR(IF($G1246="","",_xlfn.XLOOKUP($N1246,resources[Resource],resources[estPerUnit],""))*$O1246,"")</f>
        <v/>
      </c>
      <c r="U1246" s="43" t="str">
        <f>IFERROR(IF($G1246="","",_xlfn.XLOOKUP($N1246,resources[Resource],resources[estPerUnit],""))*P1246,"")</f>
        <v/>
      </c>
      <c r="V1246" s="43" t="str">
        <f>IFERROR(IF($G1246="","",_xlfn.XLOOKUP($N1246,resources[Resource],resources[estPerUnit],""))*Q1246,"")</f>
        <v/>
      </c>
      <c r="W1246" s="43" t="str">
        <f>IFERROR(IF($G1246="","",_xlfn.XLOOKUP($N1246,resources[Resource],resources[estPerUnit],""))*R1246,"")</f>
        <v/>
      </c>
      <c r="X1246" s="43" t="str">
        <f>IFERROR(IF($G1246="","",_xlfn.XLOOKUP($N1246,resources[Resource],resources[estPerUnit],""))*S1246,"")</f>
        <v/>
      </c>
    </row>
    <row r="1247" spans="20:24" x14ac:dyDescent="0.5">
      <c r="T1247" s="43" t="str">
        <f>IFERROR(IF($G1247="","",_xlfn.XLOOKUP($N1247,resources[Resource],resources[estPerUnit],""))*$O1247,"")</f>
        <v/>
      </c>
      <c r="U1247" s="43" t="str">
        <f>IFERROR(IF($G1247="","",_xlfn.XLOOKUP($N1247,resources[Resource],resources[estPerUnit],""))*P1247,"")</f>
        <v/>
      </c>
      <c r="V1247" s="43" t="str">
        <f>IFERROR(IF($G1247="","",_xlfn.XLOOKUP($N1247,resources[Resource],resources[estPerUnit],""))*Q1247,"")</f>
        <v/>
      </c>
      <c r="W1247" s="43" t="str">
        <f>IFERROR(IF($G1247="","",_xlfn.XLOOKUP($N1247,resources[Resource],resources[estPerUnit],""))*R1247,"")</f>
        <v/>
      </c>
      <c r="X1247" s="43" t="str">
        <f>IFERROR(IF($G1247="","",_xlfn.XLOOKUP($N1247,resources[Resource],resources[estPerUnit],""))*S1247,"")</f>
        <v/>
      </c>
    </row>
    <row r="1248" spans="20:24" x14ac:dyDescent="0.5">
      <c r="T1248" s="43" t="str">
        <f>IFERROR(IF($G1248="","",_xlfn.XLOOKUP($N1248,resources[Resource],resources[estPerUnit],""))*$O1248,"")</f>
        <v/>
      </c>
      <c r="U1248" s="43" t="str">
        <f>IFERROR(IF($G1248="","",_xlfn.XLOOKUP($N1248,resources[Resource],resources[estPerUnit],""))*P1248,"")</f>
        <v/>
      </c>
      <c r="V1248" s="43" t="str">
        <f>IFERROR(IF($G1248="","",_xlfn.XLOOKUP($N1248,resources[Resource],resources[estPerUnit],""))*Q1248,"")</f>
        <v/>
      </c>
      <c r="W1248" s="43" t="str">
        <f>IFERROR(IF($G1248="","",_xlfn.XLOOKUP($N1248,resources[Resource],resources[estPerUnit],""))*R1248,"")</f>
        <v/>
      </c>
      <c r="X1248" s="43" t="str">
        <f>IFERROR(IF($G1248="","",_xlfn.XLOOKUP($N1248,resources[Resource],resources[estPerUnit],""))*S1248,"")</f>
        <v/>
      </c>
    </row>
    <row r="1249" spans="20:24" x14ac:dyDescent="0.5">
      <c r="T1249" s="43" t="str">
        <f>IFERROR(IF($G1249="","",_xlfn.XLOOKUP($N1249,resources[Resource],resources[estPerUnit],""))*$O1249,"")</f>
        <v/>
      </c>
      <c r="U1249" s="43" t="str">
        <f>IFERROR(IF($G1249="","",_xlfn.XLOOKUP($N1249,resources[Resource],resources[estPerUnit],""))*P1249,"")</f>
        <v/>
      </c>
      <c r="V1249" s="43" t="str">
        <f>IFERROR(IF($G1249="","",_xlfn.XLOOKUP($N1249,resources[Resource],resources[estPerUnit],""))*Q1249,"")</f>
        <v/>
      </c>
      <c r="W1249" s="43" t="str">
        <f>IFERROR(IF($G1249="","",_xlfn.XLOOKUP($N1249,resources[Resource],resources[estPerUnit],""))*R1249,"")</f>
        <v/>
      </c>
      <c r="X1249" s="43" t="str">
        <f>IFERROR(IF($G1249="","",_xlfn.XLOOKUP($N1249,resources[Resource],resources[estPerUnit],""))*S1249,"")</f>
        <v/>
      </c>
    </row>
    <row r="1250" spans="20:24" x14ac:dyDescent="0.5">
      <c r="T1250" s="43" t="str">
        <f>IFERROR(IF($G1250="","",_xlfn.XLOOKUP($N1250,resources[Resource],resources[estPerUnit],""))*$O1250,"")</f>
        <v/>
      </c>
      <c r="U1250" s="43" t="str">
        <f>IFERROR(IF($G1250="","",_xlfn.XLOOKUP($N1250,resources[Resource],resources[estPerUnit],""))*P1250,"")</f>
        <v/>
      </c>
      <c r="V1250" s="43" t="str">
        <f>IFERROR(IF($G1250="","",_xlfn.XLOOKUP($N1250,resources[Resource],resources[estPerUnit],""))*Q1250,"")</f>
        <v/>
      </c>
      <c r="W1250" s="43" t="str">
        <f>IFERROR(IF($G1250="","",_xlfn.XLOOKUP($N1250,resources[Resource],resources[estPerUnit],""))*R1250,"")</f>
        <v/>
      </c>
      <c r="X1250" s="43" t="str">
        <f>IFERROR(IF($G1250="","",_xlfn.XLOOKUP($N1250,resources[Resource],resources[estPerUnit],""))*S1250,"")</f>
        <v/>
      </c>
    </row>
    <row r="1251" spans="20:24" x14ac:dyDescent="0.5">
      <c r="T1251" s="43" t="str">
        <f>IFERROR(IF($G1251="","",_xlfn.XLOOKUP($N1251,resources[Resource],resources[estPerUnit],""))*$O1251,"")</f>
        <v/>
      </c>
      <c r="U1251" s="43" t="str">
        <f>IFERROR(IF($G1251="","",_xlfn.XLOOKUP($N1251,resources[Resource],resources[estPerUnit],""))*P1251,"")</f>
        <v/>
      </c>
      <c r="V1251" s="43" t="str">
        <f>IFERROR(IF($G1251="","",_xlfn.XLOOKUP($N1251,resources[Resource],resources[estPerUnit],""))*Q1251,"")</f>
        <v/>
      </c>
      <c r="W1251" s="43" t="str">
        <f>IFERROR(IF($G1251="","",_xlfn.XLOOKUP($N1251,resources[Resource],resources[estPerUnit],""))*R1251,"")</f>
        <v/>
      </c>
      <c r="X1251" s="43" t="str">
        <f>IFERROR(IF($G1251="","",_xlfn.XLOOKUP($N1251,resources[Resource],resources[estPerUnit],""))*S1251,"")</f>
        <v/>
      </c>
    </row>
    <row r="1252" spans="20:24" x14ac:dyDescent="0.5">
      <c r="T1252" s="43" t="str">
        <f>IFERROR(IF($G1252="","",_xlfn.XLOOKUP($N1252,resources[Resource],resources[estPerUnit],""))*$O1252,"")</f>
        <v/>
      </c>
      <c r="U1252" s="43" t="str">
        <f>IFERROR(IF($G1252="","",_xlfn.XLOOKUP($N1252,resources[Resource],resources[estPerUnit],""))*P1252,"")</f>
        <v/>
      </c>
      <c r="V1252" s="43" t="str">
        <f>IFERROR(IF($G1252="","",_xlfn.XLOOKUP($N1252,resources[Resource],resources[estPerUnit],""))*Q1252,"")</f>
        <v/>
      </c>
      <c r="W1252" s="43" t="str">
        <f>IFERROR(IF($G1252="","",_xlfn.XLOOKUP($N1252,resources[Resource],resources[estPerUnit],""))*R1252,"")</f>
        <v/>
      </c>
      <c r="X1252" s="43" t="str">
        <f>IFERROR(IF($G1252="","",_xlfn.XLOOKUP($N1252,resources[Resource],resources[estPerUnit],""))*S1252,"")</f>
        <v/>
      </c>
    </row>
    <row r="1253" spans="20:24" x14ac:dyDescent="0.5">
      <c r="T1253" s="43" t="str">
        <f>IFERROR(IF($G1253="","",_xlfn.XLOOKUP($N1253,resources[Resource],resources[estPerUnit],""))*$O1253,"")</f>
        <v/>
      </c>
      <c r="U1253" s="43" t="str">
        <f>IFERROR(IF($G1253="","",_xlfn.XLOOKUP($N1253,resources[Resource],resources[estPerUnit],""))*P1253,"")</f>
        <v/>
      </c>
      <c r="V1253" s="43" t="str">
        <f>IFERROR(IF($G1253="","",_xlfn.XLOOKUP($N1253,resources[Resource],resources[estPerUnit],""))*Q1253,"")</f>
        <v/>
      </c>
      <c r="W1253" s="43" t="str">
        <f>IFERROR(IF($G1253="","",_xlfn.XLOOKUP($N1253,resources[Resource],resources[estPerUnit],""))*R1253,"")</f>
        <v/>
      </c>
      <c r="X1253" s="43" t="str">
        <f>IFERROR(IF($G1253="","",_xlfn.XLOOKUP($N1253,resources[Resource],resources[estPerUnit],""))*S1253,"")</f>
        <v/>
      </c>
    </row>
    <row r="1254" spans="20:24" x14ac:dyDescent="0.5">
      <c r="T1254" s="43" t="str">
        <f>IFERROR(IF($G1254="","",_xlfn.XLOOKUP($N1254,resources[Resource],resources[estPerUnit],""))*$O1254,"")</f>
        <v/>
      </c>
      <c r="U1254" s="43" t="str">
        <f>IFERROR(IF($G1254="","",_xlfn.XLOOKUP($N1254,resources[Resource],resources[estPerUnit],""))*P1254,"")</f>
        <v/>
      </c>
      <c r="V1254" s="43" t="str">
        <f>IFERROR(IF($G1254="","",_xlfn.XLOOKUP($N1254,resources[Resource],resources[estPerUnit],""))*Q1254,"")</f>
        <v/>
      </c>
      <c r="W1254" s="43" t="str">
        <f>IFERROR(IF($G1254="","",_xlfn.XLOOKUP($N1254,resources[Resource],resources[estPerUnit],""))*R1254,"")</f>
        <v/>
      </c>
      <c r="X1254" s="43" t="str">
        <f>IFERROR(IF($G1254="","",_xlfn.XLOOKUP($N1254,resources[Resource],resources[estPerUnit],""))*S1254,"")</f>
        <v/>
      </c>
    </row>
    <row r="1255" spans="20:24" x14ac:dyDescent="0.5">
      <c r="T1255" s="43" t="str">
        <f>IFERROR(IF($G1255="","",_xlfn.XLOOKUP($N1255,resources[Resource],resources[estPerUnit],""))*$O1255,"")</f>
        <v/>
      </c>
      <c r="U1255" s="43" t="str">
        <f>IFERROR(IF($G1255="","",_xlfn.XLOOKUP($N1255,resources[Resource],resources[estPerUnit],""))*P1255,"")</f>
        <v/>
      </c>
      <c r="V1255" s="43" t="str">
        <f>IFERROR(IF($G1255="","",_xlfn.XLOOKUP($N1255,resources[Resource],resources[estPerUnit],""))*Q1255,"")</f>
        <v/>
      </c>
      <c r="W1255" s="43" t="str">
        <f>IFERROR(IF($G1255="","",_xlfn.XLOOKUP($N1255,resources[Resource],resources[estPerUnit],""))*R1255,"")</f>
        <v/>
      </c>
      <c r="X1255" s="43" t="str">
        <f>IFERROR(IF($G1255="","",_xlfn.XLOOKUP($N1255,resources[Resource],resources[estPerUnit],""))*S1255,"")</f>
        <v/>
      </c>
    </row>
    <row r="1256" spans="20:24" x14ac:dyDescent="0.5">
      <c r="T1256" s="43" t="str">
        <f>IFERROR(IF($G1256="","",_xlfn.XLOOKUP($N1256,resources[Resource],resources[estPerUnit],""))*$O1256,"")</f>
        <v/>
      </c>
      <c r="U1256" s="43" t="str">
        <f>IFERROR(IF($G1256="","",_xlfn.XLOOKUP($N1256,resources[Resource],resources[estPerUnit],""))*P1256,"")</f>
        <v/>
      </c>
      <c r="V1256" s="43" t="str">
        <f>IFERROR(IF($G1256="","",_xlfn.XLOOKUP($N1256,resources[Resource],resources[estPerUnit],""))*Q1256,"")</f>
        <v/>
      </c>
      <c r="W1256" s="43" t="str">
        <f>IFERROR(IF($G1256="","",_xlfn.XLOOKUP($N1256,resources[Resource],resources[estPerUnit],""))*R1256,"")</f>
        <v/>
      </c>
      <c r="X1256" s="43" t="str">
        <f>IFERROR(IF($G1256="","",_xlfn.XLOOKUP($N1256,resources[Resource],resources[estPerUnit],""))*S1256,"")</f>
        <v/>
      </c>
    </row>
    <row r="1257" spans="20:24" x14ac:dyDescent="0.5">
      <c r="T1257" s="43" t="str">
        <f>IFERROR(IF($G1257="","",_xlfn.XLOOKUP($N1257,resources[Resource],resources[estPerUnit],""))*$O1257,"")</f>
        <v/>
      </c>
      <c r="U1257" s="43" t="str">
        <f>IFERROR(IF($G1257="","",_xlfn.XLOOKUP($N1257,resources[Resource],resources[estPerUnit],""))*P1257,"")</f>
        <v/>
      </c>
      <c r="V1257" s="43" t="str">
        <f>IFERROR(IF($G1257="","",_xlfn.XLOOKUP($N1257,resources[Resource],resources[estPerUnit],""))*Q1257,"")</f>
        <v/>
      </c>
      <c r="W1257" s="43" t="str">
        <f>IFERROR(IF($G1257="","",_xlfn.XLOOKUP($N1257,resources[Resource],resources[estPerUnit],""))*R1257,"")</f>
        <v/>
      </c>
      <c r="X1257" s="43" t="str">
        <f>IFERROR(IF($G1257="","",_xlfn.XLOOKUP($N1257,resources[Resource],resources[estPerUnit],""))*S1257,"")</f>
        <v/>
      </c>
    </row>
    <row r="1258" spans="20:24" x14ac:dyDescent="0.5">
      <c r="T1258" s="43" t="str">
        <f>IFERROR(IF($G1258="","",_xlfn.XLOOKUP($N1258,resources[Resource],resources[estPerUnit],""))*$O1258,"")</f>
        <v/>
      </c>
      <c r="U1258" s="43" t="str">
        <f>IFERROR(IF($G1258="","",_xlfn.XLOOKUP($N1258,resources[Resource],resources[estPerUnit],""))*P1258,"")</f>
        <v/>
      </c>
      <c r="V1258" s="43" t="str">
        <f>IFERROR(IF($G1258="","",_xlfn.XLOOKUP($N1258,resources[Resource],resources[estPerUnit],""))*Q1258,"")</f>
        <v/>
      </c>
      <c r="W1258" s="43" t="str">
        <f>IFERROR(IF($G1258="","",_xlfn.XLOOKUP($N1258,resources[Resource],resources[estPerUnit],""))*R1258,"")</f>
        <v/>
      </c>
      <c r="X1258" s="43" t="str">
        <f>IFERROR(IF($G1258="","",_xlfn.XLOOKUP($N1258,resources[Resource],resources[estPerUnit],""))*S1258,"")</f>
        <v/>
      </c>
    </row>
    <row r="1259" spans="20:24" x14ac:dyDescent="0.5">
      <c r="T1259" s="43" t="str">
        <f>IFERROR(IF($G1259="","",_xlfn.XLOOKUP($N1259,resources[Resource],resources[estPerUnit],""))*$O1259,"")</f>
        <v/>
      </c>
      <c r="U1259" s="43" t="str">
        <f>IFERROR(IF($G1259="","",_xlfn.XLOOKUP($N1259,resources[Resource],resources[estPerUnit],""))*P1259,"")</f>
        <v/>
      </c>
      <c r="V1259" s="43" t="str">
        <f>IFERROR(IF($G1259="","",_xlfn.XLOOKUP($N1259,resources[Resource],resources[estPerUnit],""))*Q1259,"")</f>
        <v/>
      </c>
      <c r="W1259" s="43" t="str">
        <f>IFERROR(IF($G1259="","",_xlfn.XLOOKUP($N1259,resources[Resource],resources[estPerUnit],""))*R1259,"")</f>
        <v/>
      </c>
      <c r="X1259" s="43" t="str">
        <f>IFERROR(IF($G1259="","",_xlfn.XLOOKUP($N1259,resources[Resource],resources[estPerUnit],""))*S1259,"")</f>
        <v/>
      </c>
    </row>
    <row r="1260" spans="20:24" x14ac:dyDescent="0.5">
      <c r="T1260" s="43" t="str">
        <f>IFERROR(IF($G1260="","",_xlfn.XLOOKUP($N1260,resources[Resource],resources[estPerUnit],""))*$O1260,"")</f>
        <v/>
      </c>
      <c r="U1260" s="43" t="str">
        <f>IFERROR(IF($G1260="","",_xlfn.XLOOKUP($N1260,resources[Resource],resources[estPerUnit],""))*P1260,"")</f>
        <v/>
      </c>
      <c r="V1260" s="43" t="str">
        <f>IFERROR(IF($G1260="","",_xlfn.XLOOKUP($N1260,resources[Resource],resources[estPerUnit],""))*Q1260,"")</f>
        <v/>
      </c>
      <c r="W1260" s="43" t="str">
        <f>IFERROR(IF($G1260="","",_xlfn.XLOOKUP($N1260,resources[Resource],resources[estPerUnit],""))*R1260,"")</f>
        <v/>
      </c>
      <c r="X1260" s="43" t="str">
        <f>IFERROR(IF($G1260="","",_xlfn.XLOOKUP($N1260,resources[Resource],resources[estPerUnit],""))*S1260,"")</f>
        <v/>
      </c>
    </row>
    <row r="1261" spans="20:24" x14ac:dyDescent="0.5">
      <c r="T1261" s="43" t="str">
        <f>IFERROR(IF($G1261="","",_xlfn.XLOOKUP($N1261,resources[Resource],resources[estPerUnit],""))*$O1261,"")</f>
        <v/>
      </c>
      <c r="U1261" s="43" t="str">
        <f>IFERROR(IF($G1261="","",_xlfn.XLOOKUP($N1261,resources[Resource],resources[estPerUnit],""))*P1261,"")</f>
        <v/>
      </c>
      <c r="V1261" s="43" t="str">
        <f>IFERROR(IF($G1261="","",_xlfn.XLOOKUP($N1261,resources[Resource],resources[estPerUnit],""))*Q1261,"")</f>
        <v/>
      </c>
      <c r="W1261" s="43" t="str">
        <f>IFERROR(IF($G1261="","",_xlfn.XLOOKUP($N1261,resources[Resource],resources[estPerUnit],""))*R1261,"")</f>
        <v/>
      </c>
      <c r="X1261" s="43" t="str">
        <f>IFERROR(IF($G1261="","",_xlfn.XLOOKUP($N1261,resources[Resource],resources[estPerUnit],""))*S1261,"")</f>
        <v/>
      </c>
    </row>
    <row r="1262" spans="20:24" x14ac:dyDescent="0.5">
      <c r="T1262" s="43" t="str">
        <f>IFERROR(IF($G1262="","",_xlfn.XLOOKUP($N1262,resources[Resource],resources[estPerUnit],""))*$O1262,"")</f>
        <v/>
      </c>
      <c r="U1262" s="43" t="str">
        <f>IFERROR(IF($G1262="","",_xlfn.XLOOKUP($N1262,resources[Resource],resources[estPerUnit],""))*P1262,"")</f>
        <v/>
      </c>
      <c r="V1262" s="43" t="str">
        <f>IFERROR(IF($G1262="","",_xlfn.XLOOKUP($N1262,resources[Resource],resources[estPerUnit],""))*Q1262,"")</f>
        <v/>
      </c>
      <c r="W1262" s="43" t="str">
        <f>IFERROR(IF($G1262="","",_xlfn.XLOOKUP($N1262,resources[Resource],resources[estPerUnit],""))*R1262,"")</f>
        <v/>
      </c>
      <c r="X1262" s="43" t="str">
        <f>IFERROR(IF($G1262="","",_xlfn.XLOOKUP($N1262,resources[Resource],resources[estPerUnit],""))*S1262,"")</f>
        <v/>
      </c>
    </row>
    <row r="1263" spans="20:24" x14ac:dyDescent="0.5">
      <c r="T1263" s="43" t="str">
        <f>IFERROR(IF($G1263="","",_xlfn.XLOOKUP($N1263,resources[Resource],resources[estPerUnit],""))*$O1263,"")</f>
        <v/>
      </c>
      <c r="U1263" s="43" t="str">
        <f>IFERROR(IF($G1263="","",_xlfn.XLOOKUP($N1263,resources[Resource],resources[estPerUnit],""))*P1263,"")</f>
        <v/>
      </c>
      <c r="V1263" s="43" t="str">
        <f>IFERROR(IF($G1263="","",_xlfn.XLOOKUP($N1263,resources[Resource],resources[estPerUnit],""))*Q1263,"")</f>
        <v/>
      </c>
      <c r="W1263" s="43" t="str">
        <f>IFERROR(IF($G1263="","",_xlfn.XLOOKUP($N1263,resources[Resource],resources[estPerUnit],""))*R1263,"")</f>
        <v/>
      </c>
      <c r="X1263" s="43" t="str">
        <f>IFERROR(IF($G1263="","",_xlfn.XLOOKUP($N1263,resources[Resource],resources[estPerUnit],""))*S1263,"")</f>
        <v/>
      </c>
    </row>
    <row r="1264" spans="20:24" x14ac:dyDescent="0.5">
      <c r="T1264" s="43" t="str">
        <f>IFERROR(IF($G1264="","",_xlfn.XLOOKUP($N1264,resources[Resource],resources[estPerUnit],""))*$O1264,"")</f>
        <v/>
      </c>
      <c r="U1264" s="43" t="str">
        <f>IFERROR(IF($G1264="","",_xlfn.XLOOKUP($N1264,resources[Resource],resources[estPerUnit],""))*P1264,"")</f>
        <v/>
      </c>
      <c r="V1264" s="43" t="str">
        <f>IFERROR(IF($G1264="","",_xlfn.XLOOKUP($N1264,resources[Resource],resources[estPerUnit],""))*Q1264,"")</f>
        <v/>
      </c>
      <c r="W1264" s="43" t="str">
        <f>IFERROR(IF($G1264="","",_xlfn.XLOOKUP($N1264,resources[Resource],resources[estPerUnit],""))*R1264,"")</f>
        <v/>
      </c>
      <c r="X1264" s="43" t="str">
        <f>IFERROR(IF($G1264="","",_xlfn.XLOOKUP($N1264,resources[Resource],resources[estPerUnit],""))*S1264,"")</f>
        <v/>
      </c>
    </row>
    <row r="1265" spans="20:24" x14ac:dyDescent="0.5">
      <c r="T1265" s="43" t="str">
        <f>IFERROR(IF($G1265="","",_xlfn.XLOOKUP($N1265,resources[Resource],resources[estPerUnit],""))*$O1265,"")</f>
        <v/>
      </c>
      <c r="U1265" s="43" t="str">
        <f>IFERROR(IF($G1265="","",_xlfn.XLOOKUP($N1265,resources[Resource],resources[estPerUnit],""))*P1265,"")</f>
        <v/>
      </c>
      <c r="V1265" s="43" t="str">
        <f>IFERROR(IF($G1265="","",_xlfn.XLOOKUP($N1265,resources[Resource],resources[estPerUnit],""))*Q1265,"")</f>
        <v/>
      </c>
      <c r="W1265" s="43" t="str">
        <f>IFERROR(IF($G1265="","",_xlfn.XLOOKUP($N1265,resources[Resource],resources[estPerUnit],""))*R1265,"")</f>
        <v/>
      </c>
      <c r="X1265" s="43" t="str">
        <f>IFERROR(IF($G1265="","",_xlfn.XLOOKUP($N1265,resources[Resource],resources[estPerUnit],""))*S1265,"")</f>
        <v/>
      </c>
    </row>
    <row r="1266" spans="20:24" x14ac:dyDescent="0.5">
      <c r="T1266" s="43" t="str">
        <f>IFERROR(IF($G1266="","",_xlfn.XLOOKUP($N1266,resources[Resource],resources[estPerUnit],""))*$O1266,"")</f>
        <v/>
      </c>
      <c r="U1266" s="43" t="str">
        <f>IFERROR(IF($G1266="","",_xlfn.XLOOKUP($N1266,resources[Resource],resources[estPerUnit],""))*P1266,"")</f>
        <v/>
      </c>
      <c r="V1266" s="43" t="str">
        <f>IFERROR(IF($G1266="","",_xlfn.XLOOKUP($N1266,resources[Resource],resources[estPerUnit],""))*Q1266,"")</f>
        <v/>
      </c>
      <c r="W1266" s="43" t="str">
        <f>IFERROR(IF($G1266="","",_xlfn.XLOOKUP($N1266,resources[Resource],resources[estPerUnit],""))*R1266,"")</f>
        <v/>
      </c>
      <c r="X1266" s="43" t="str">
        <f>IFERROR(IF($G1266="","",_xlfn.XLOOKUP($N1266,resources[Resource],resources[estPerUnit],""))*S1266,"")</f>
        <v/>
      </c>
    </row>
    <row r="1267" spans="20:24" x14ac:dyDescent="0.5">
      <c r="T1267" s="43" t="str">
        <f>IFERROR(IF($G1267="","",_xlfn.XLOOKUP($N1267,resources[Resource],resources[estPerUnit],""))*$O1267,"")</f>
        <v/>
      </c>
      <c r="U1267" s="43" t="str">
        <f>IFERROR(IF($G1267="","",_xlfn.XLOOKUP($N1267,resources[Resource],resources[estPerUnit],""))*P1267,"")</f>
        <v/>
      </c>
      <c r="V1267" s="43" t="str">
        <f>IFERROR(IF($G1267="","",_xlfn.XLOOKUP($N1267,resources[Resource],resources[estPerUnit],""))*Q1267,"")</f>
        <v/>
      </c>
      <c r="W1267" s="43" t="str">
        <f>IFERROR(IF($G1267="","",_xlfn.XLOOKUP($N1267,resources[Resource],resources[estPerUnit],""))*R1267,"")</f>
        <v/>
      </c>
      <c r="X1267" s="43" t="str">
        <f>IFERROR(IF($G1267="","",_xlfn.XLOOKUP($N1267,resources[Resource],resources[estPerUnit],""))*S1267,"")</f>
        <v/>
      </c>
    </row>
    <row r="1268" spans="20:24" x14ac:dyDescent="0.5">
      <c r="T1268" s="43" t="str">
        <f>IFERROR(IF($G1268="","",_xlfn.XLOOKUP($N1268,resources[Resource],resources[estPerUnit],""))*$O1268,"")</f>
        <v/>
      </c>
      <c r="U1268" s="43" t="str">
        <f>IFERROR(IF($G1268="","",_xlfn.XLOOKUP($N1268,resources[Resource],resources[estPerUnit],""))*P1268,"")</f>
        <v/>
      </c>
      <c r="V1268" s="43" t="str">
        <f>IFERROR(IF($G1268="","",_xlfn.XLOOKUP($N1268,resources[Resource],resources[estPerUnit],""))*Q1268,"")</f>
        <v/>
      </c>
      <c r="W1268" s="43" t="str">
        <f>IFERROR(IF($G1268="","",_xlfn.XLOOKUP($N1268,resources[Resource],resources[estPerUnit],""))*R1268,"")</f>
        <v/>
      </c>
      <c r="X1268" s="43" t="str">
        <f>IFERROR(IF($G1268="","",_xlfn.XLOOKUP($N1268,resources[Resource],resources[estPerUnit],""))*S1268,"")</f>
        <v/>
      </c>
    </row>
    <row r="1269" spans="20:24" x14ac:dyDescent="0.5">
      <c r="T1269" s="43" t="str">
        <f>IFERROR(IF($G1269="","",_xlfn.XLOOKUP($N1269,resources[Resource],resources[estPerUnit],""))*$O1269,"")</f>
        <v/>
      </c>
      <c r="U1269" s="43" t="str">
        <f>IFERROR(IF($G1269="","",_xlfn.XLOOKUP($N1269,resources[Resource],resources[estPerUnit],""))*P1269,"")</f>
        <v/>
      </c>
      <c r="V1269" s="43" t="str">
        <f>IFERROR(IF($G1269="","",_xlfn.XLOOKUP($N1269,resources[Resource],resources[estPerUnit],""))*Q1269,"")</f>
        <v/>
      </c>
      <c r="W1269" s="43" t="str">
        <f>IFERROR(IF($G1269="","",_xlfn.XLOOKUP($N1269,resources[Resource],resources[estPerUnit],""))*R1269,"")</f>
        <v/>
      </c>
      <c r="X1269" s="43" t="str">
        <f>IFERROR(IF($G1269="","",_xlfn.XLOOKUP($N1269,resources[Resource],resources[estPerUnit],""))*S1269,"")</f>
        <v/>
      </c>
    </row>
    <row r="1270" spans="20:24" x14ac:dyDescent="0.5">
      <c r="T1270" s="43" t="str">
        <f>IFERROR(IF($G1270="","",_xlfn.XLOOKUP($N1270,resources[Resource],resources[estPerUnit],""))*$O1270,"")</f>
        <v/>
      </c>
      <c r="U1270" s="43" t="str">
        <f>IFERROR(IF($G1270="","",_xlfn.XLOOKUP($N1270,resources[Resource],resources[estPerUnit],""))*P1270,"")</f>
        <v/>
      </c>
      <c r="V1270" s="43" t="str">
        <f>IFERROR(IF($G1270="","",_xlfn.XLOOKUP($N1270,resources[Resource],resources[estPerUnit],""))*Q1270,"")</f>
        <v/>
      </c>
      <c r="W1270" s="43" t="str">
        <f>IFERROR(IF($G1270="","",_xlfn.XLOOKUP($N1270,resources[Resource],resources[estPerUnit],""))*R1270,"")</f>
        <v/>
      </c>
      <c r="X1270" s="43" t="str">
        <f>IFERROR(IF($G1270="","",_xlfn.XLOOKUP($N1270,resources[Resource],resources[estPerUnit],""))*S1270,"")</f>
        <v/>
      </c>
    </row>
    <row r="1271" spans="20:24" x14ac:dyDescent="0.5">
      <c r="T1271" s="43" t="str">
        <f>IFERROR(IF($G1271="","",_xlfn.XLOOKUP($N1271,resources[Resource],resources[estPerUnit],""))*$O1271,"")</f>
        <v/>
      </c>
      <c r="U1271" s="43" t="str">
        <f>IFERROR(IF($G1271="","",_xlfn.XLOOKUP($N1271,resources[Resource],resources[estPerUnit],""))*P1271,"")</f>
        <v/>
      </c>
      <c r="V1271" s="43" t="str">
        <f>IFERROR(IF($G1271="","",_xlfn.XLOOKUP($N1271,resources[Resource],resources[estPerUnit],""))*Q1271,"")</f>
        <v/>
      </c>
      <c r="W1271" s="43" t="str">
        <f>IFERROR(IF($G1271="","",_xlfn.XLOOKUP($N1271,resources[Resource],resources[estPerUnit],""))*R1271,"")</f>
        <v/>
      </c>
      <c r="X1271" s="43" t="str">
        <f>IFERROR(IF($G1271="","",_xlfn.XLOOKUP($N1271,resources[Resource],resources[estPerUnit],""))*S1271,"")</f>
        <v/>
      </c>
    </row>
    <row r="1272" spans="20:24" x14ac:dyDescent="0.5">
      <c r="T1272" s="43" t="str">
        <f>IFERROR(IF($G1272="","",_xlfn.XLOOKUP($N1272,resources[Resource],resources[estPerUnit],""))*$O1272,"")</f>
        <v/>
      </c>
      <c r="U1272" s="43" t="str">
        <f>IFERROR(IF($G1272="","",_xlfn.XLOOKUP($N1272,resources[Resource],resources[estPerUnit],""))*P1272,"")</f>
        <v/>
      </c>
      <c r="V1272" s="43" t="str">
        <f>IFERROR(IF($G1272="","",_xlfn.XLOOKUP($N1272,resources[Resource],resources[estPerUnit],""))*Q1272,"")</f>
        <v/>
      </c>
      <c r="W1272" s="43" t="str">
        <f>IFERROR(IF($G1272="","",_xlfn.XLOOKUP($N1272,resources[Resource],resources[estPerUnit],""))*R1272,"")</f>
        <v/>
      </c>
      <c r="X1272" s="43" t="str">
        <f>IFERROR(IF($G1272="","",_xlfn.XLOOKUP($N1272,resources[Resource],resources[estPerUnit],""))*S1272,"")</f>
        <v/>
      </c>
    </row>
    <row r="1273" spans="20:24" x14ac:dyDescent="0.5">
      <c r="T1273" s="43" t="str">
        <f>IFERROR(IF($G1273="","",_xlfn.XLOOKUP($N1273,resources[Resource],resources[estPerUnit],""))*$O1273,"")</f>
        <v/>
      </c>
      <c r="U1273" s="43" t="str">
        <f>IFERROR(IF($G1273="","",_xlfn.XLOOKUP($N1273,resources[Resource],resources[estPerUnit],""))*P1273,"")</f>
        <v/>
      </c>
      <c r="V1273" s="43" t="str">
        <f>IFERROR(IF($G1273="","",_xlfn.XLOOKUP($N1273,resources[Resource],resources[estPerUnit],""))*Q1273,"")</f>
        <v/>
      </c>
      <c r="W1273" s="43" t="str">
        <f>IFERROR(IF($G1273="","",_xlfn.XLOOKUP($N1273,resources[Resource],resources[estPerUnit],""))*R1273,"")</f>
        <v/>
      </c>
      <c r="X1273" s="43" t="str">
        <f>IFERROR(IF($G1273="","",_xlfn.XLOOKUP($N1273,resources[Resource],resources[estPerUnit],""))*S1273,"")</f>
        <v/>
      </c>
    </row>
    <row r="1274" spans="20:24" x14ac:dyDescent="0.5">
      <c r="T1274" s="43" t="str">
        <f>IFERROR(IF($G1274="","",_xlfn.XLOOKUP($N1274,resources[Resource],resources[estPerUnit],""))*$O1274,"")</f>
        <v/>
      </c>
      <c r="U1274" s="43" t="str">
        <f>IFERROR(IF($G1274="","",_xlfn.XLOOKUP($N1274,resources[Resource],resources[estPerUnit],""))*P1274,"")</f>
        <v/>
      </c>
      <c r="V1274" s="43" t="str">
        <f>IFERROR(IF($G1274="","",_xlfn.XLOOKUP($N1274,resources[Resource],resources[estPerUnit],""))*Q1274,"")</f>
        <v/>
      </c>
      <c r="W1274" s="43" t="str">
        <f>IFERROR(IF($G1274="","",_xlfn.XLOOKUP($N1274,resources[Resource],resources[estPerUnit],""))*R1274,"")</f>
        <v/>
      </c>
      <c r="X1274" s="43" t="str">
        <f>IFERROR(IF($G1274="","",_xlfn.XLOOKUP($N1274,resources[Resource],resources[estPerUnit],""))*S1274,"")</f>
        <v/>
      </c>
    </row>
    <row r="1275" spans="20:24" x14ac:dyDescent="0.5">
      <c r="T1275" s="43" t="str">
        <f>IFERROR(IF($G1275="","",_xlfn.XLOOKUP($N1275,resources[Resource],resources[estPerUnit],""))*$O1275,"")</f>
        <v/>
      </c>
      <c r="U1275" s="43" t="str">
        <f>IFERROR(IF($G1275="","",_xlfn.XLOOKUP($N1275,resources[Resource],resources[estPerUnit],""))*P1275,"")</f>
        <v/>
      </c>
      <c r="V1275" s="43" t="str">
        <f>IFERROR(IF($G1275="","",_xlfn.XLOOKUP($N1275,resources[Resource],resources[estPerUnit],""))*Q1275,"")</f>
        <v/>
      </c>
      <c r="W1275" s="43" t="str">
        <f>IFERROR(IF($G1275="","",_xlfn.XLOOKUP($N1275,resources[Resource],resources[estPerUnit],""))*R1275,"")</f>
        <v/>
      </c>
      <c r="X1275" s="43" t="str">
        <f>IFERROR(IF($G1275="","",_xlfn.XLOOKUP($N1275,resources[Resource],resources[estPerUnit],""))*S1275,"")</f>
        <v/>
      </c>
    </row>
    <row r="1276" spans="20:24" x14ac:dyDescent="0.5">
      <c r="T1276" s="43" t="str">
        <f>IFERROR(IF($G1276="","",_xlfn.XLOOKUP($N1276,resources[Resource],resources[estPerUnit],""))*$O1276,"")</f>
        <v/>
      </c>
      <c r="U1276" s="43" t="str">
        <f>IFERROR(IF($G1276="","",_xlfn.XLOOKUP($N1276,resources[Resource],resources[estPerUnit],""))*P1276,"")</f>
        <v/>
      </c>
      <c r="V1276" s="43" t="str">
        <f>IFERROR(IF($G1276="","",_xlfn.XLOOKUP($N1276,resources[Resource],resources[estPerUnit],""))*Q1276,"")</f>
        <v/>
      </c>
      <c r="W1276" s="43" t="str">
        <f>IFERROR(IF($G1276="","",_xlfn.XLOOKUP($N1276,resources[Resource],resources[estPerUnit],""))*R1276,"")</f>
        <v/>
      </c>
      <c r="X1276" s="43" t="str">
        <f>IFERROR(IF($G1276="","",_xlfn.XLOOKUP($N1276,resources[Resource],resources[estPerUnit],""))*S1276,"")</f>
        <v/>
      </c>
    </row>
    <row r="1277" spans="20:24" x14ac:dyDescent="0.5">
      <c r="T1277" s="43" t="str">
        <f>IFERROR(IF($G1277="","",_xlfn.XLOOKUP($N1277,resources[Resource],resources[estPerUnit],""))*$O1277,"")</f>
        <v/>
      </c>
      <c r="U1277" s="43" t="str">
        <f>IFERROR(IF($G1277="","",_xlfn.XLOOKUP($N1277,resources[Resource],resources[estPerUnit],""))*P1277,"")</f>
        <v/>
      </c>
      <c r="V1277" s="43" t="str">
        <f>IFERROR(IF($G1277="","",_xlfn.XLOOKUP($N1277,resources[Resource],resources[estPerUnit],""))*Q1277,"")</f>
        <v/>
      </c>
      <c r="W1277" s="43" t="str">
        <f>IFERROR(IF($G1277="","",_xlfn.XLOOKUP($N1277,resources[Resource],resources[estPerUnit],""))*R1277,"")</f>
        <v/>
      </c>
      <c r="X1277" s="43" t="str">
        <f>IFERROR(IF($G1277="","",_xlfn.XLOOKUP($N1277,resources[Resource],resources[estPerUnit],""))*S1277,"")</f>
        <v/>
      </c>
    </row>
    <row r="1278" spans="20:24" x14ac:dyDescent="0.5">
      <c r="T1278" s="43" t="str">
        <f>IFERROR(IF($G1278="","",_xlfn.XLOOKUP($N1278,resources[Resource],resources[estPerUnit],""))*$O1278,"")</f>
        <v/>
      </c>
      <c r="U1278" s="43" t="str">
        <f>IFERROR(IF($G1278="","",_xlfn.XLOOKUP($N1278,resources[Resource],resources[estPerUnit],""))*P1278,"")</f>
        <v/>
      </c>
      <c r="V1278" s="43" t="str">
        <f>IFERROR(IF($G1278="","",_xlfn.XLOOKUP($N1278,resources[Resource],resources[estPerUnit],""))*Q1278,"")</f>
        <v/>
      </c>
      <c r="W1278" s="43" t="str">
        <f>IFERROR(IF($G1278="","",_xlfn.XLOOKUP($N1278,resources[Resource],resources[estPerUnit],""))*R1278,"")</f>
        <v/>
      </c>
      <c r="X1278" s="43" t="str">
        <f>IFERROR(IF($G1278="","",_xlfn.XLOOKUP($N1278,resources[Resource],resources[estPerUnit],""))*S1278,"")</f>
        <v/>
      </c>
    </row>
    <row r="1279" spans="20:24" x14ac:dyDescent="0.5">
      <c r="T1279" s="43" t="str">
        <f>IFERROR(IF($G1279="","",_xlfn.XLOOKUP($N1279,resources[Resource],resources[estPerUnit],""))*$O1279,"")</f>
        <v/>
      </c>
      <c r="U1279" s="43" t="str">
        <f>IFERROR(IF($G1279="","",_xlfn.XLOOKUP($N1279,resources[Resource],resources[estPerUnit],""))*P1279,"")</f>
        <v/>
      </c>
      <c r="V1279" s="43" t="str">
        <f>IFERROR(IF($G1279="","",_xlfn.XLOOKUP($N1279,resources[Resource],resources[estPerUnit],""))*Q1279,"")</f>
        <v/>
      </c>
      <c r="W1279" s="43" t="str">
        <f>IFERROR(IF($G1279="","",_xlfn.XLOOKUP($N1279,resources[Resource],resources[estPerUnit],""))*R1279,"")</f>
        <v/>
      </c>
      <c r="X1279" s="43" t="str">
        <f>IFERROR(IF($G1279="","",_xlfn.XLOOKUP($N1279,resources[Resource],resources[estPerUnit],""))*S1279,"")</f>
        <v/>
      </c>
    </row>
    <row r="1280" spans="20:24" x14ac:dyDescent="0.5">
      <c r="T1280" s="43" t="str">
        <f>IFERROR(IF($G1280="","",_xlfn.XLOOKUP($N1280,resources[Resource],resources[estPerUnit],""))*$O1280,"")</f>
        <v/>
      </c>
      <c r="U1280" s="43" t="str">
        <f>IFERROR(IF($G1280="","",_xlfn.XLOOKUP($N1280,resources[Resource],resources[estPerUnit],""))*P1280,"")</f>
        <v/>
      </c>
      <c r="V1280" s="43" t="str">
        <f>IFERROR(IF($G1280="","",_xlfn.XLOOKUP($N1280,resources[Resource],resources[estPerUnit],""))*Q1280,"")</f>
        <v/>
      </c>
      <c r="W1280" s="43" t="str">
        <f>IFERROR(IF($G1280="","",_xlfn.XLOOKUP($N1280,resources[Resource],resources[estPerUnit],""))*R1280,"")</f>
        <v/>
      </c>
      <c r="X1280" s="43" t="str">
        <f>IFERROR(IF($G1280="","",_xlfn.XLOOKUP($N1280,resources[Resource],resources[estPerUnit],""))*S1280,"")</f>
        <v/>
      </c>
    </row>
    <row r="1281" spans="20:24" x14ac:dyDescent="0.5">
      <c r="T1281" s="43" t="str">
        <f>IFERROR(IF($G1281="","",_xlfn.XLOOKUP($N1281,resources[Resource],resources[estPerUnit],""))*$O1281,"")</f>
        <v/>
      </c>
      <c r="U1281" s="43" t="str">
        <f>IFERROR(IF($G1281="","",_xlfn.XLOOKUP($N1281,resources[Resource],resources[estPerUnit],""))*P1281,"")</f>
        <v/>
      </c>
      <c r="V1281" s="43" t="str">
        <f>IFERROR(IF($G1281="","",_xlfn.XLOOKUP($N1281,resources[Resource],resources[estPerUnit],""))*Q1281,"")</f>
        <v/>
      </c>
      <c r="W1281" s="43" t="str">
        <f>IFERROR(IF($G1281="","",_xlfn.XLOOKUP($N1281,resources[Resource],resources[estPerUnit],""))*R1281,"")</f>
        <v/>
      </c>
      <c r="X1281" s="43" t="str">
        <f>IFERROR(IF($G1281="","",_xlfn.XLOOKUP($N1281,resources[Resource],resources[estPerUnit],""))*S1281,"")</f>
        <v/>
      </c>
    </row>
    <row r="1282" spans="20:24" x14ac:dyDescent="0.5">
      <c r="T1282" s="43" t="str">
        <f>IFERROR(IF($G1282="","",_xlfn.XLOOKUP($N1282,resources[Resource],resources[estPerUnit],""))*$O1282,"")</f>
        <v/>
      </c>
      <c r="U1282" s="43" t="str">
        <f>IFERROR(IF($G1282="","",_xlfn.XLOOKUP($N1282,resources[Resource],resources[estPerUnit],""))*P1282,"")</f>
        <v/>
      </c>
      <c r="V1282" s="43" t="str">
        <f>IFERROR(IF($G1282="","",_xlfn.XLOOKUP($N1282,resources[Resource],resources[estPerUnit],""))*Q1282,"")</f>
        <v/>
      </c>
      <c r="W1282" s="43" t="str">
        <f>IFERROR(IF($G1282="","",_xlfn.XLOOKUP($N1282,resources[Resource],resources[estPerUnit],""))*R1282,"")</f>
        <v/>
      </c>
      <c r="X1282" s="43" t="str">
        <f>IFERROR(IF($G1282="","",_xlfn.XLOOKUP($N1282,resources[Resource],resources[estPerUnit],""))*S1282,"")</f>
        <v/>
      </c>
    </row>
    <row r="1283" spans="20:24" x14ac:dyDescent="0.5">
      <c r="T1283" s="43" t="str">
        <f>IFERROR(IF($G1283="","",_xlfn.XLOOKUP($N1283,resources[Resource],resources[estPerUnit],""))*$O1283,"")</f>
        <v/>
      </c>
      <c r="U1283" s="43" t="str">
        <f>IFERROR(IF($G1283="","",_xlfn.XLOOKUP($N1283,resources[Resource],resources[estPerUnit],""))*P1283,"")</f>
        <v/>
      </c>
      <c r="V1283" s="43" t="str">
        <f>IFERROR(IF($G1283="","",_xlfn.XLOOKUP($N1283,resources[Resource],resources[estPerUnit],""))*Q1283,"")</f>
        <v/>
      </c>
      <c r="W1283" s="43" t="str">
        <f>IFERROR(IF($G1283="","",_xlfn.XLOOKUP($N1283,resources[Resource],resources[estPerUnit],""))*R1283,"")</f>
        <v/>
      </c>
      <c r="X1283" s="43" t="str">
        <f>IFERROR(IF($G1283="","",_xlfn.XLOOKUP($N1283,resources[Resource],resources[estPerUnit],""))*S1283,"")</f>
        <v/>
      </c>
    </row>
    <row r="1284" spans="20:24" x14ac:dyDescent="0.5">
      <c r="T1284" s="43" t="str">
        <f>IFERROR(IF($G1284="","",_xlfn.XLOOKUP($N1284,resources[Resource],resources[estPerUnit],""))*$O1284,"")</f>
        <v/>
      </c>
      <c r="U1284" s="43" t="str">
        <f>IFERROR(IF($G1284="","",_xlfn.XLOOKUP($N1284,resources[Resource],resources[estPerUnit],""))*P1284,"")</f>
        <v/>
      </c>
      <c r="V1284" s="43" t="str">
        <f>IFERROR(IF($G1284="","",_xlfn.XLOOKUP($N1284,resources[Resource],resources[estPerUnit],""))*Q1284,"")</f>
        <v/>
      </c>
      <c r="W1284" s="43" t="str">
        <f>IFERROR(IF($G1284="","",_xlfn.XLOOKUP($N1284,resources[Resource],resources[estPerUnit],""))*R1284,"")</f>
        <v/>
      </c>
      <c r="X1284" s="43" t="str">
        <f>IFERROR(IF($G1284="","",_xlfn.XLOOKUP($N1284,resources[Resource],resources[estPerUnit],""))*S1284,"")</f>
        <v/>
      </c>
    </row>
    <row r="1285" spans="20:24" x14ac:dyDescent="0.5">
      <c r="T1285" s="43" t="str">
        <f>IFERROR(IF($G1285="","",_xlfn.XLOOKUP($N1285,resources[Resource],resources[estPerUnit],""))*$O1285,"")</f>
        <v/>
      </c>
      <c r="U1285" s="43" t="str">
        <f>IFERROR(IF($G1285="","",_xlfn.XLOOKUP($N1285,resources[Resource],resources[estPerUnit],""))*P1285,"")</f>
        <v/>
      </c>
      <c r="V1285" s="43" t="str">
        <f>IFERROR(IF($G1285="","",_xlfn.XLOOKUP($N1285,resources[Resource],resources[estPerUnit],""))*Q1285,"")</f>
        <v/>
      </c>
      <c r="W1285" s="43" t="str">
        <f>IFERROR(IF($G1285="","",_xlfn.XLOOKUP($N1285,resources[Resource],resources[estPerUnit],""))*R1285,"")</f>
        <v/>
      </c>
      <c r="X1285" s="43" t="str">
        <f>IFERROR(IF($G1285="","",_xlfn.XLOOKUP($N1285,resources[Resource],resources[estPerUnit],""))*S1285,"")</f>
        <v/>
      </c>
    </row>
    <row r="1286" spans="20:24" x14ac:dyDescent="0.5">
      <c r="T1286" s="43" t="str">
        <f>IFERROR(IF($G1286="","",_xlfn.XLOOKUP($N1286,resources[Resource],resources[estPerUnit],""))*$O1286,"")</f>
        <v/>
      </c>
      <c r="U1286" s="43" t="str">
        <f>IFERROR(IF($G1286="","",_xlfn.XLOOKUP($N1286,resources[Resource],resources[estPerUnit],""))*P1286,"")</f>
        <v/>
      </c>
      <c r="V1286" s="43" t="str">
        <f>IFERROR(IF($G1286="","",_xlfn.XLOOKUP($N1286,resources[Resource],resources[estPerUnit],""))*Q1286,"")</f>
        <v/>
      </c>
      <c r="W1286" s="43" t="str">
        <f>IFERROR(IF($G1286="","",_xlfn.XLOOKUP($N1286,resources[Resource],resources[estPerUnit],""))*R1286,"")</f>
        <v/>
      </c>
      <c r="X1286" s="43" t="str">
        <f>IFERROR(IF($G1286="","",_xlfn.XLOOKUP($N1286,resources[Resource],resources[estPerUnit],""))*S1286,"")</f>
        <v/>
      </c>
    </row>
    <row r="1287" spans="20:24" x14ac:dyDescent="0.5">
      <c r="T1287" s="43" t="str">
        <f>IFERROR(IF($G1287="","",_xlfn.XLOOKUP($N1287,resources[Resource],resources[estPerUnit],""))*$O1287,"")</f>
        <v/>
      </c>
      <c r="U1287" s="43" t="str">
        <f>IFERROR(IF($G1287="","",_xlfn.XLOOKUP($N1287,resources[Resource],resources[estPerUnit],""))*P1287,"")</f>
        <v/>
      </c>
      <c r="V1287" s="43" t="str">
        <f>IFERROR(IF($G1287="","",_xlfn.XLOOKUP($N1287,resources[Resource],resources[estPerUnit],""))*Q1287,"")</f>
        <v/>
      </c>
      <c r="W1287" s="43" t="str">
        <f>IFERROR(IF($G1287="","",_xlfn.XLOOKUP($N1287,resources[Resource],resources[estPerUnit],""))*R1287,"")</f>
        <v/>
      </c>
      <c r="X1287" s="43" t="str">
        <f>IFERROR(IF($G1287="","",_xlfn.XLOOKUP($N1287,resources[Resource],resources[estPerUnit],""))*S1287,"")</f>
        <v/>
      </c>
    </row>
    <row r="1288" spans="20:24" x14ac:dyDescent="0.5">
      <c r="T1288" s="43" t="str">
        <f>IFERROR(IF($G1288="","",_xlfn.XLOOKUP($N1288,resources[Resource],resources[estPerUnit],""))*$O1288,"")</f>
        <v/>
      </c>
      <c r="U1288" s="43" t="str">
        <f>IFERROR(IF($G1288="","",_xlfn.XLOOKUP($N1288,resources[Resource],resources[estPerUnit],""))*P1288,"")</f>
        <v/>
      </c>
      <c r="V1288" s="43" t="str">
        <f>IFERROR(IF($G1288="","",_xlfn.XLOOKUP($N1288,resources[Resource],resources[estPerUnit],""))*Q1288,"")</f>
        <v/>
      </c>
      <c r="W1288" s="43" t="str">
        <f>IFERROR(IF($G1288="","",_xlfn.XLOOKUP($N1288,resources[Resource],resources[estPerUnit],""))*R1288,"")</f>
        <v/>
      </c>
      <c r="X1288" s="43" t="str">
        <f>IFERROR(IF($G1288="","",_xlfn.XLOOKUP($N1288,resources[Resource],resources[estPerUnit],""))*S1288,"")</f>
        <v/>
      </c>
    </row>
    <row r="1289" spans="20:24" x14ac:dyDescent="0.5">
      <c r="T1289" s="43" t="str">
        <f>IFERROR(IF($G1289="","",_xlfn.XLOOKUP($N1289,resources[Resource],resources[estPerUnit],""))*$O1289,"")</f>
        <v/>
      </c>
      <c r="U1289" s="43" t="str">
        <f>IFERROR(IF($G1289="","",_xlfn.XLOOKUP($N1289,resources[Resource],resources[estPerUnit],""))*P1289,"")</f>
        <v/>
      </c>
      <c r="V1289" s="43" t="str">
        <f>IFERROR(IF($G1289="","",_xlfn.XLOOKUP($N1289,resources[Resource],resources[estPerUnit],""))*Q1289,"")</f>
        <v/>
      </c>
      <c r="W1289" s="43" t="str">
        <f>IFERROR(IF($G1289="","",_xlfn.XLOOKUP($N1289,resources[Resource],resources[estPerUnit],""))*R1289,"")</f>
        <v/>
      </c>
      <c r="X1289" s="43" t="str">
        <f>IFERROR(IF($G1289="","",_xlfn.XLOOKUP($N1289,resources[Resource],resources[estPerUnit],""))*S1289,"")</f>
        <v/>
      </c>
    </row>
    <row r="1290" spans="20:24" x14ac:dyDescent="0.5">
      <c r="T1290" s="43" t="str">
        <f>IFERROR(IF($G1290="","",_xlfn.XLOOKUP($N1290,resources[Resource],resources[estPerUnit],""))*$O1290,"")</f>
        <v/>
      </c>
      <c r="U1290" s="43" t="str">
        <f>IFERROR(IF($G1290="","",_xlfn.XLOOKUP($N1290,resources[Resource],resources[estPerUnit],""))*P1290,"")</f>
        <v/>
      </c>
      <c r="V1290" s="43" t="str">
        <f>IFERROR(IF($G1290="","",_xlfn.XLOOKUP($N1290,resources[Resource],resources[estPerUnit],""))*Q1290,"")</f>
        <v/>
      </c>
      <c r="W1290" s="43" t="str">
        <f>IFERROR(IF($G1290="","",_xlfn.XLOOKUP($N1290,resources[Resource],resources[estPerUnit],""))*R1290,"")</f>
        <v/>
      </c>
      <c r="X1290" s="43" t="str">
        <f>IFERROR(IF($G1290="","",_xlfn.XLOOKUP($N1290,resources[Resource],resources[estPerUnit],""))*S1290,"")</f>
        <v/>
      </c>
    </row>
    <row r="1291" spans="20:24" x14ac:dyDescent="0.5">
      <c r="T1291" s="43" t="str">
        <f>IFERROR(IF($G1291="","",_xlfn.XLOOKUP($N1291,resources[Resource],resources[estPerUnit],""))*$O1291,"")</f>
        <v/>
      </c>
      <c r="U1291" s="43" t="str">
        <f>IFERROR(IF($G1291="","",_xlfn.XLOOKUP($N1291,resources[Resource],resources[estPerUnit],""))*P1291,"")</f>
        <v/>
      </c>
      <c r="V1291" s="43" t="str">
        <f>IFERROR(IF($G1291="","",_xlfn.XLOOKUP($N1291,resources[Resource],resources[estPerUnit],""))*Q1291,"")</f>
        <v/>
      </c>
      <c r="W1291" s="43" t="str">
        <f>IFERROR(IF($G1291="","",_xlfn.XLOOKUP($N1291,resources[Resource],resources[estPerUnit],""))*R1291,"")</f>
        <v/>
      </c>
      <c r="X1291" s="43" t="str">
        <f>IFERROR(IF($G1291="","",_xlfn.XLOOKUP($N1291,resources[Resource],resources[estPerUnit],""))*S1291,"")</f>
        <v/>
      </c>
    </row>
    <row r="1292" spans="20:24" x14ac:dyDescent="0.5">
      <c r="T1292" s="43" t="str">
        <f>IFERROR(IF($G1292="","",_xlfn.XLOOKUP($N1292,resources[Resource],resources[estPerUnit],""))*$O1292,"")</f>
        <v/>
      </c>
      <c r="U1292" s="43" t="str">
        <f>IFERROR(IF($G1292="","",_xlfn.XLOOKUP($N1292,resources[Resource],resources[estPerUnit],""))*P1292,"")</f>
        <v/>
      </c>
      <c r="V1292" s="43" t="str">
        <f>IFERROR(IF($G1292="","",_xlfn.XLOOKUP($N1292,resources[Resource],resources[estPerUnit],""))*Q1292,"")</f>
        <v/>
      </c>
      <c r="W1292" s="43" t="str">
        <f>IFERROR(IF($G1292="","",_xlfn.XLOOKUP($N1292,resources[Resource],resources[estPerUnit],""))*R1292,"")</f>
        <v/>
      </c>
      <c r="X1292" s="43" t="str">
        <f>IFERROR(IF($G1292="","",_xlfn.XLOOKUP($N1292,resources[Resource],resources[estPerUnit],""))*S1292,"")</f>
        <v/>
      </c>
    </row>
    <row r="1293" spans="20:24" x14ac:dyDescent="0.5">
      <c r="T1293" s="43" t="str">
        <f>IFERROR(IF($G1293="","",_xlfn.XLOOKUP($N1293,resources[Resource],resources[estPerUnit],""))*$O1293,"")</f>
        <v/>
      </c>
      <c r="U1293" s="43" t="str">
        <f>IFERROR(IF($G1293="","",_xlfn.XLOOKUP($N1293,resources[Resource],resources[estPerUnit],""))*P1293,"")</f>
        <v/>
      </c>
      <c r="V1293" s="43" t="str">
        <f>IFERROR(IF($G1293="","",_xlfn.XLOOKUP($N1293,resources[Resource],resources[estPerUnit],""))*Q1293,"")</f>
        <v/>
      </c>
      <c r="W1293" s="43" t="str">
        <f>IFERROR(IF($G1293="","",_xlfn.XLOOKUP($N1293,resources[Resource],resources[estPerUnit],""))*R1293,"")</f>
        <v/>
      </c>
      <c r="X1293" s="43" t="str">
        <f>IFERROR(IF($G1293="","",_xlfn.XLOOKUP($N1293,resources[Resource],resources[estPerUnit],""))*S1293,"")</f>
        <v/>
      </c>
    </row>
    <row r="1294" spans="20:24" x14ac:dyDescent="0.5">
      <c r="T1294" s="43" t="str">
        <f>IFERROR(IF($G1294="","",_xlfn.XLOOKUP($N1294,resources[Resource],resources[estPerUnit],""))*$O1294,"")</f>
        <v/>
      </c>
      <c r="U1294" s="43" t="str">
        <f>IFERROR(IF($G1294="","",_xlfn.XLOOKUP($N1294,resources[Resource],resources[estPerUnit],""))*P1294,"")</f>
        <v/>
      </c>
      <c r="V1294" s="43" t="str">
        <f>IFERROR(IF($G1294="","",_xlfn.XLOOKUP($N1294,resources[Resource],resources[estPerUnit],""))*Q1294,"")</f>
        <v/>
      </c>
      <c r="W1294" s="43" t="str">
        <f>IFERROR(IF($G1294="","",_xlfn.XLOOKUP($N1294,resources[Resource],resources[estPerUnit],""))*R1294,"")</f>
        <v/>
      </c>
      <c r="X1294" s="43" t="str">
        <f>IFERROR(IF($G1294="","",_xlfn.XLOOKUP($N1294,resources[Resource],resources[estPerUnit],""))*S1294,"")</f>
        <v/>
      </c>
    </row>
    <row r="1295" spans="20:24" x14ac:dyDescent="0.5">
      <c r="T1295" s="43" t="str">
        <f>IFERROR(IF($G1295="","",_xlfn.XLOOKUP($N1295,resources[Resource],resources[estPerUnit],""))*$O1295,"")</f>
        <v/>
      </c>
      <c r="U1295" s="43" t="str">
        <f>IFERROR(IF($G1295="","",_xlfn.XLOOKUP($N1295,resources[Resource],resources[estPerUnit],""))*P1295,"")</f>
        <v/>
      </c>
      <c r="V1295" s="43" t="str">
        <f>IFERROR(IF($G1295="","",_xlfn.XLOOKUP($N1295,resources[Resource],resources[estPerUnit],""))*Q1295,"")</f>
        <v/>
      </c>
      <c r="W1295" s="43" t="str">
        <f>IFERROR(IF($G1295="","",_xlfn.XLOOKUP($N1295,resources[Resource],resources[estPerUnit],""))*R1295,"")</f>
        <v/>
      </c>
      <c r="X1295" s="43" t="str">
        <f>IFERROR(IF($G1295="","",_xlfn.XLOOKUP($N1295,resources[Resource],resources[estPerUnit],""))*S1295,"")</f>
        <v/>
      </c>
    </row>
    <row r="1296" spans="20:24" x14ac:dyDescent="0.5">
      <c r="T1296" s="43" t="str">
        <f>IFERROR(IF($G1296="","",_xlfn.XLOOKUP($N1296,resources[Resource],resources[estPerUnit],""))*$O1296,"")</f>
        <v/>
      </c>
      <c r="U1296" s="43" t="str">
        <f>IFERROR(IF($G1296="","",_xlfn.XLOOKUP($N1296,resources[Resource],resources[estPerUnit],""))*P1296,"")</f>
        <v/>
      </c>
      <c r="V1296" s="43" t="str">
        <f>IFERROR(IF($G1296="","",_xlfn.XLOOKUP($N1296,resources[Resource],resources[estPerUnit],""))*Q1296,"")</f>
        <v/>
      </c>
      <c r="W1296" s="43" t="str">
        <f>IFERROR(IF($G1296="","",_xlfn.XLOOKUP($N1296,resources[Resource],resources[estPerUnit],""))*R1296,"")</f>
        <v/>
      </c>
      <c r="X1296" s="43" t="str">
        <f>IFERROR(IF($G1296="","",_xlfn.XLOOKUP($N1296,resources[Resource],resources[estPerUnit],""))*S1296,"")</f>
        <v/>
      </c>
    </row>
  </sheetData>
  <conditionalFormatting sqref="C2:C3">
    <cfRule type="expression" dxfId="0" priority="1">
      <formula>C2="enter valid worksheet name"</formula>
    </cfRule>
  </conditionalFormatting>
  <conditionalFormatting sqref="D2:E3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{B7614922-5F1A-4ACB-A08C-BF2A31494E6F}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14922-5F1A-4ACB-A08C-BF2A31494E6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D2:E3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EAB004CC6C44B912D532C84302962" ma:contentTypeVersion="5" ma:contentTypeDescription="Create a new document." ma:contentTypeScope="" ma:versionID="b5ec5644f57b42a1ffb5ea24ca6a171c">
  <xsd:schema xmlns:xsd="http://www.w3.org/2001/XMLSchema" xmlns:xs="http://www.w3.org/2001/XMLSchema" xmlns:p="http://schemas.microsoft.com/office/2006/metadata/properties" xmlns:ns3="88c37a8a-e30a-4865-b75c-85d8603927ba" targetNamespace="http://schemas.microsoft.com/office/2006/metadata/properties" ma:root="true" ma:fieldsID="afa23949ffc9ddedf3824207bba7313a" ns3:_="">
    <xsd:import namespace="88c37a8a-e30a-4865-b75c-85d860392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37a8a-e30a-4865-b75c-85d860392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30B7D-E1A3-4943-AB69-C1227A0D7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37a8a-e30a-4865-b75c-85d860392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95B1D-B2A9-46F3-AC97-56F1378847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BD5A6-EE20-4FB3-ABD5-5B4D25040738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8c37a8a-e30a-4865-b75c-85d8603927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Workstreams</vt:lpstr>
      <vt:lpstr>Resources</vt:lpstr>
      <vt:lpstr>Hardware</vt:lpstr>
      <vt:lpstr>Software</vt:lpstr>
      <vt:lpstr>template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2024-09-24T20:38:44Z</dcterms:created>
  <dcterms:modified xsi:type="dcterms:W3CDTF">2024-09-27T00:41:21Z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2024-09-24T21:03:46Z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fe4d9407-a971-48c3-a993-4c2cb8d62384</vt:lpwstr>
  </property>
  <property fmtid="{D5CDD505-2E9C-101B-9397-08002B2CF9AE}" pid="7" name="MSIP_Label_defa4170-0d19-0005-0004-bc88714345d2_ActionId">
    <vt:lpwstr>c6b8bc09-f870-4145-9021-d99c3a8e0692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0x01010037CEAB004CC6C44B912D532C84302962</vt:lpwstr>
  </property>
</Properties>
</file>