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ja\Downloads\"/>
    </mc:Choice>
  </mc:AlternateContent>
  <xr:revisionPtr revIDLastSave="0" documentId="8_{260C90A7-954B-4C77-9A14-EEB4B5F5E5B0}" xr6:coauthVersionLast="47" xr6:coauthVersionMax="47" xr10:uidLastSave="{00000000-0000-0000-0000-000000000000}"/>
  <bookViews>
    <workbookView xWindow="28702" yWindow="-2280" windowWidth="28995" windowHeight="15675" tabRatio="685" activeTab="4" xr2:uid="{079D97AF-6C02-411B-B3D5-D358179A74F9}"/>
  </bookViews>
  <sheets>
    <sheet name="Workstreams" sheetId="15" r:id="rId1"/>
    <sheet name="Costs" sheetId="39" r:id="rId2"/>
    <sheet name="Hardware" sheetId="23" r:id="rId3"/>
    <sheet name="Software" sheetId="32" r:id="rId4"/>
    <sheet name="enum" sheetId="31" r:id="rId5"/>
  </sheets>
  <definedNames>
    <definedName name="_xlnm._FilterDatabase" localSheetId="2" hidden="1">Hardware!$I$1:$L$1</definedName>
    <definedName name="_xlnm._FilterDatabase" localSheetId="3" hidden="1">Software!$I$1:$L$1</definedName>
    <definedName name="results">_xlfn.VSTACK(_xlfn._xlws.FILTER(Hardware!C1:L102,Hardware!C1:C102&lt;&gt;""),_xlfn._xlws.FILTER(Software!C1:L102,Hardware!C1:C102&lt;&gt;""))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5" l="1"/>
  <c r="D23" i="15"/>
  <c r="D22" i="15"/>
  <c r="D21" i="15"/>
  <c r="D20" i="15"/>
  <c r="D19" i="15"/>
  <c r="D18" i="15"/>
  <c r="D17" i="15"/>
  <c r="D16" i="15"/>
  <c r="D15" i="15"/>
  <c r="D14" i="15"/>
  <c r="D13" i="15"/>
  <c r="D12" i="15"/>
  <c r="E24" i="15" a="1"/>
  <c r="E24" i="15" s="1"/>
  <c r="E23" i="15" a="1"/>
  <c r="E23" i="15" s="1"/>
  <c r="E22" i="15" a="1"/>
  <c r="E22" i="15" s="1"/>
  <c r="E21" i="15" a="1"/>
  <c r="E21" i="15" s="1"/>
  <c r="E20" i="15" a="1"/>
  <c r="E20" i="15" s="1"/>
  <c r="E19" i="15" a="1"/>
  <c r="E19" i="15" s="1"/>
  <c r="E18" i="15" a="1"/>
  <c r="E18" i="15" s="1"/>
  <c r="E17" i="15" a="1"/>
  <c r="E17" i="15" s="1"/>
  <c r="E16" i="15" a="1"/>
  <c r="E16" i="15" s="1"/>
  <c r="E15" i="15" a="1"/>
  <c r="E15" i="15" s="1"/>
  <c r="E14" i="15" a="1"/>
  <c r="E14" i="15" s="1"/>
  <c r="E13" i="15" a="1"/>
  <c r="E13" i="15" s="1"/>
  <c r="E12" i="15" a="1"/>
  <c r="E12" i="15" s="1"/>
  <c r="B7" i="15"/>
  <c r="G5" i="15" a="1"/>
  <c r="G5" i="15" s="1"/>
  <c r="E7" i="15"/>
  <c r="D7" i="15"/>
  <c r="B3" i="15"/>
  <c r="D8" i="15" s="1"/>
  <c r="H102" i="23"/>
  <c r="H101" i="23"/>
  <c r="H100" i="23"/>
  <c r="H99" i="23"/>
  <c r="H98" i="23"/>
  <c r="H97" i="23"/>
  <c r="H96" i="23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1" i="23"/>
  <c r="H80" i="23"/>
  <c r="H79" i="23"/>
  <c r="H78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H5" i="23"/>
  <c r="H4" i="23"/>
  <c r="H3" i="23"/>
  <c r="H2" i="23"/>
  <c r="H102" i="32"/>
  <c r="H101" i="32"/>
  <c r="H100" i="32"/>
  <c r="H99" i="32"/>
  <c r="H98" i="32"/>
  <c r="H97" i="32"/>
  <c r="H96" i="32"/>
  <c r="H95" i="32"/>
  <c r="H94" i="32"/>
  <c r="H93" i="32"/>
  <c r="H92" i="32"/>
  <c r="H91" i="32"/>
  <c r="H90" i="32"/>
  <c r="H89" i="32"/>
  <c r="H88" i="32"/>
  <c r="H87" i="32"/>
  <c r="H86" i="32"/>
  <c r="H85" i="32"/>
  <c r="H84" i="32"/>
  <c r="H83" i="32"/>
  <c r="H82" i="32"/>
  <c r="H81" i="32"/>
  <c r="H80" i="32"/>
  <c r="H79" i="32"/>
  <c r="H78" i="32"/>
  <c r="H77" i="32"/>
  <c r="H76" i="32"/>
  <c r="H75" i="32"/>
  <c r="H74" i="32"/>
  <c r="H73" i="32"/>
  <c r="H72" i="32"/>
  <c r="H71" i="32"/>
  <c r="H70" i="32"/>
  <c r="H69" i="32"/>
  <c r="H68" i="32"/>
  <c r="H67" i="32"/>
  <c r="H66" i="32"/>
  <c r="H65" i="32"/>
  <c r="H64" i="32"/>
  <c r="H63" i="32"/>
  <c r="H62" i="32"/>
  <c r="H61" i="32"/>
  <c r="H60" i="32"/>
  <c r="H59" i="32"/>
  <c r="H58" i="32"/>
  <c r="H57" i="32"/>
  <c r="H56" i="32"/>
  <c r="H55" i="32"/>
  <c r="H54" i="32"/>
  <c r="H53" i="32"/>
  <c r="H52" i="32"/>
  <c r="H51" i="32"/>
  <c r="H50" i="32"/>
  <c r="H49" i="32"/>
  <c r="H48" i="32"/>
  <c r="H47" i="32"/>
  <c r="H46" i="32"/>
  <c r="H45" i="32"/>
  <c r="H44" i="32"/>
  <c r="H43" i="32"/>
  <c r="H42" i="32"/>
  <c r="H41" i="32"/>
  <c r="H40" i="32"/>
  <c r="H39" i="32"/>
  <c r="H38" i="32"/>
  <c r="H37" i="32"/>
  <c r="H36" i="32"/>
  <c r="H35" i="32"/>
  <c r="H34" i="32"/>
  <c r="H33" i="32"/>
  <c r="H32" i="32"/>
  <c r="H31" i="32"/>
  <c r="H30" i="32"/>
  <c r="H29" i="32"/>
  <c r="H28" i="32"/>
  <c r="H27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H4" i="32"/>
  <c r="H3" i="32"/>
  <c r="H2" i="32"/>
  <c r="P102" i="23"/>
  <c r="O102" i="23"/>
  <c r="N102" i="23"/>
  <c r="P101" i="23"/>
  <c r="O101" i="23"/>
  <c r="N101" i="23"/>
  <c r="P100" i="23"/>
  <c r="O100" i="23"/>
  <c r="N100" i="23"/>
  <c r="P99" i="23"/>
  <c r="O99" i="23"/>
  <c r="N99" i="23"/>
  <c r="P98" i="23"/>
  <c r="O98" i="23"/>
  <c r="N98" i="23"/>
  <c r="P97" i="23"/>
  <c r="O97" i="23"/>
  <c r="N97" i="23"/>
  <c r="P96" i="23"/>
  <c r="O96" i="23"/>
  <c r="N96" i="23"/>
  <c r="P95" i="23"/>
  <c r="O95" i="23"/>
  <c r="N95" i="23"/>
  <c r="P94" i="23"/>
  <c r="O94" i="23"/>
  <c r="N94" i="23"/>
  <c r="P93" i="23"/>
  <c r="O93" i="23"/>
  <c r="N93" i="23"/>
  <c r="P92" i="23"/>
  <c r="O92" i="23"/>
  <c r="N92" i="23"/>
  <c r="P91" i="23"/>
  <c r="O91" i="23"/>
  <c r="N91" i="23"/>
  <c r="P90" i="23"/>
  <c r="O90" i="23"/>
  <c r="N90" i="23"/>
  <c r="P89" i="23"/>
  <c r="O89" i="23"/>
  <c r="N89" i="23"/>
  <c r="P88" i="23"/>
  <c r="O88" i="23"/>
  <c r="N88" i="23"/>
  <c r="P87" i="23"/>
  <c r="O87" i="23"/>
  <c r="N87" i="23"/>
  <c r="P86" i="23"/>
  <c r="O86" i="23"/>
  <c r="N86" i="23"/>
  <c r="P85" i="23"/>
  <c r="O85" i="23"/>
  <c r="N85" i="23"/>
  <c r="P84" i="23"/>
  <c r="O84" i="23"/>
  <c r="N84" i="23"/>
  <c r="P83" i="23"/>
  <c r="O83" i="23"/>
  <c r="N83" i="23"/>
  <c r="P82" i="23"/>
  <c r="O82" i="23"/>
  <c r="N82" i="23"/>
  <c r="P81" i="23"/>
  <c r="O81" i="23"/>
  <c r="N81" i="23"/>
  <c r="P80" i="23"/>
  <c r="O80" i="23"/>
  <c r="N80" i="23"/>
  <c r="P79" i="23"/>
  <c r="O79" i="23"/>
  <c r="N79" i="23"/>
  <c r="P78" i="23"/>
  <c r="O78" i="23"/>
  <c r="N78" i="23"/>
  <c r="P77" i="23"/>
  <c r="O77" i="23"/>
  <c r="N77" i="23"/>
  <c r="P76" i="23"/>
  <c r="O76" i="23"/>
  <c r="N76" i="23"/>
  <c r="P75" i="23"/>
  <c r="O75" i="23"/>
  <c r="N75" i="23"/>
  <c r="P74" i="23"/>
  <c r="O74" i="23"/>
  <c r="N74" i="23"/>
  <c r="P73" i="23"/>
  <c r="O73" i="23"/>
  <c r="N73" i="23"/>
  <c r="P72" i="23"/>
  <c r="O72" i="23"/>
  <c r="N72" i="23"/>
  <c r="P71" i="23"/>
  <c r="O71" i="23"/>
  <c r="N71" i="23"/>
  <c r="P70" i="23"/>
  <c r="O70" i="23"/>
  <c r="N70" i="23"/>
  <c r="P69" i="23"/>
  <c r="O69" i="23"/>
  <c r="N69" i="23"/>
  <c r="P68" i="23"/>
  <c r="O68" i="23"/>
  <c r="N68" i="23"/>
  <c r="P67" i="23"/>
  <c r="O67" i="23"/>
  <c r="N67" i="23"/>
  <c r="P66" i="23"/>
  <c r="O66" i="23"/>
  <c r="N66" i="23"/>
  <c r="P65" i="23"/>
  <c r="O65" i="23"/>
  <c r="N65" i="23"/>
  <c r="P64" i="23"/>
  <c r="O64" i="23"/>
  <c r="N64" i="23"/>
  <c r="P63" i="23"/>
  <c r="O63" i="23"/>
  <c r="N63" i="23"/>
  <c r="P62" i="23"/>
  <c r="O62" i="23"/>
  <c r="N62" i="23"/>
  <c r="P61" i="23"/>
  <c r="O61" i="23"/>
  <c r="N61" i="23"/>
  <c r="P60" i="23"/>
  <c r="O60" i="23"/>
  <c r="N60" i="23"/>
  <c r="P59" i="23"/>
  <c r="O59" i="23"/>
  <c r="N59" i="23"/>
  <c r="P58" i="23"/>
  <c r="O58" i="23"/>
  <c r="N58" i="23"/>
  <c r="P57" i="23"/>
  <c r="O57" i="23"/>
  <c r="N57" i="23"/>
  <c r="P56" i="23"/>
  <c r="O56" i="23"/>
  <c r="N56" i="23"/>
  <c r="P55" i="23"/>
  <c r="O55" i="23"/>
  <c r="N55" i="23"/>
  <c r="P54" i="23"/>
  <c r="O54" i="23"/>
  <c r="N54" i="23"/>
  <c r="P53" i="23"/>
  <c r="O53" i="23"/>
  <c r="N53" i="23"/>
  <c r="P52" i="23"/>
  <c r="O52" i="23"/>
  <c r="N52" i="23"/>
  <c r="P51" i="23"/>
  <c r="O51" i="23"/>
  <c r="N51" i="23"/>
  <c r="P50" i="23"/>
  <c r="O50" i="23"/>
  <c r="N50" i="23"/>
  <c r="P49" i="23"/>
  <c r="O49" i="23"/>
  <c r="N49" i="23"/>
  <c r="P48" i="23"/>
  <c r="O48" i="23"/>
  <c r="N48" i="23"/>
  <c r="P47" i="23"/>
  <c r="O47" i="23"/>
  <c r="N47" i="23"/>
  <c r="P46" i="23"/>
  <c r="O46" i="23"/>
  <c r="N46" i="23"/>
  <c r="P45" i="23"/>
  <c r="O45" i="23"/>
  <c r="N45" i="23"/>
  <c r="P44" i="23"/>
  <c r="O44" i="23"/>
  <c r="N44" i="23"/>
  <c r="P43" i="23"/>
  <c r="O43" i="23"/>
  <c r="N43" i="23"/>
  <c r="P42" i="23"/>
  <c r="O42" i="23"/>
  <c r="N42" i="23"/>
  <c r="P41" i="23"/>
  <c r="O41" i="23"/>
  <c r="N41" i="23"/>
  <c r="P40" i="23"/>
  <c r="O40" i="23"/>
  <c r="N40" i="23"/>
  <c r="P39" i="23"/>
  <c r="O39" i="23"/>
  <c r="N39" i="23"/>
  <c r="P38" i="23"/>
  <c r="O38" i="23"/>
  <c r="N38" i="23"/>
  <c r="P37" i="23"/>
  <c r="O37" i="23"/>
  <c r="N37" i="23"/>
  <c r="P36" i="23"/>
  <c r="O36" i="23"/>
  <c r="N36" i="23"/>
  <c r="P35" i="23"/>
  <c r="O35" i="23"/>
  <c r="N35" i="23"/>
  <c r="P34" i="23"/>
  <c r="O34" i="23"/>
  <c r="N34" i="23"/>
  <c r="P33" i="23"/>
  <c r="O33" i="23"/>
  <c r="N33" i="23"/>
  <c r="P32" i="23"/>
  <c r="O32" i="23"/>
  <c r="N32" i="23"/>
  <c r="P31" i="23"/>
  <c r="O31" i="23"/>
  <c r="N31" i="23"/>
  <c r="P30" i="23"/>
  <c r="O30" i="23"/>
  <c r="N30" i="23"/>
  <c r="P29" i="23"/>
  <c r="O29" i="23"/>
  <c r="N29" i="23"/>
  <c r="P28" i="23"/>
  <c r="O28" i="23"/>
  <c r="N28" i="23"/>
  <c r="P27" i="23"/>
  <c r="O27" i="23"/>
  <c r="N27" i="23"/>
  <c r="P26" i="23"/>
  <c r="O26" i="23"/>
  <c r="N26" i="23"/>
  <c r="P25" i="23"/>
  <c r="O25" i="23"/>
  <c r="N25" i="23"/>
  <c r="P24" i="23"/>
  <c r="O24" i="23"/>
  <c r="N24" i="23"/>
  <c r="P23" i="23"/>
  <c r="O23" i="23"/>
  <c r="N23" i="23"/>
  <c r="P22" i="23"/>
  <c r="O22" i="23"/>
  <c r="N22" i="23"/>
  <c r="P21" i="23"/>
  <c r="O21" i="23"/>
  <c r="N21" i="23"/>
  <c r="P20" i="23"/>
  <c r="O20" i="23"/>
  <c r="N20" i="23"/>
  <c r="P19" i="23"/>
  <c r="O19" i="23"/>
  <c r="N19" i="23"/>
  <c r="P18" i="23"/>
  <c r="O18" i="23"/>
  <c r="N18" i="23"/>
  <c r="P17" i="23"/>
  <c r="O17" i="23"/>
  <c r="N17" i="23"/>
  <c r="P16" i="23"/>
  <c r="O16" i="23"/>
  <c r="N16" i="23"/>
  <c r="P15" i="23"/>
  <c r="O15" i="23"/>
  <c r="N15" i="23"/>
  <c r="P14" i="23"/>
  <c r="O14" i="23"/>
  <c r="N14" i="23"/>
  <c r="P13" i="23"/>
  <c r="O13" i="23"/>
  <c r="N13" i="23"/>
  <c r="P12" i="23"/>
  <c r="O12" i="23"/>
  <c r="N12" i="23"/>
  <c r="P11" i="23"/>
  <c r="O11" i="23"/>
  <c r="N11" i="23"/>
  <c r="P10" i="23"/>
  <c r="O10" i="23"/>
  <c r="N10" i="23"/>
  <c r="P9" i="23"/>
  <c r="O9" i="23"/>
  <c r="N9" i="23"/>
  <c r="P8" i="23"/>
  <c r="O8" i="23"/>
  <c r="N8" i="23"/>
  <c r="P7" i="23"/>
  <c r="O7" i="23"/>
  <c r="N7" i="23"/>
  <c r="P6" i="23"/>
  <c r="O6" i="23"/>
  <c r="N6" i="23"/>
  <c r="P5" i="23"/>
  <c r="O5" i="23"/>
  <c r="N5" i="23"/>
  <c r="P4" i="23"/>
  <c r="O4" i="23"/>
  <c r="N4" i="23"/>
  <c r="P3" i="23"/>
  <c r="O3" i="23"/>
  <c r="N3" i="23"/>
  <c r="P2" i="23"/>
  <c r="O2" i="23"/>
  <c r="N2" i="23"/>
  <c r="P102" i="32"/>
  <c r="O102" i="32"/>
  <c r="N102" i="32"/>
  <c r="P101" i="32"/>
  <c r="O101" i="32"/>
  <c r="N101" i="32"/>
  <c r="P100" i="32"/>
  <c r="O100" i="32"/>
  <c r="N100" i="32"/>
  <c r="P99" i="32"/>
  <c r="O99" i="32"/>
  <c r="N99" i="32"/>
  <c r="P98" i="32"/>
  <c r="O98" i="32"/>
  <c r="N98" i="32"/>
  <c r="P97" i="32"/>
  <c r="O97" i="32"/>
  <c r="N97" i="32"/>
  <c r="P96" i="32"/>
  <c r="O96" i="32"/>
  <c r="N96" i="32"/>
  <c r="P95" i="32"/>
  <c r="O95" i="32"/>
  <c r="N95" i="32"/>
  <c r="P94" i="32"/>
  <c r="O94" i="32"/>
  <c r="N94" i="32"/>
  <c r="P93" i="32"/>
  <c r="O93" i="32"/>
  <c r="N93" i="32"/>
  <c r="P92" i="32"/>
  <c r="O92" i="32"/>
  <c r="N92" i="32"/>
  <c r="P91" i="32"/>
  <c r="O91" i="32"/>
  <c r="N91" i="32"/>
  <c r="P90" i="32"/>
  <c r="O90" i="32"/>
  <c r="N90" i="32"/>
  <c r="P89" i="32"/>
  <c r="O89" i="32"/>
  <c r="N89" i="32"/>
  <c r="P88" i="32"/>
  <c r="O88" i="32"/>
  <c r="N88" i="32"/>
  <c r="P87" i="32"/>
  <c r="O87" i="32"/>
  <c r="N87" i="32"/>
  <c r="P86" i="32"/>
  <c r="O86" i="32"/>
  <c r="N86" i="32"/>
  <c r="P85" i="32"/>
  <c r="O85" i="32"/>
  <c r="N85" i="32"/>
  <c r="P84" i="32"/>
  <c r="O84" i="32"/>
  <c r="N84" i="32"/>
  <c r="P83" i="32"/>
  <c r="O83" i="32"/>
  <c r="N83" i="32"/>
  <c r="P82" i="32"/>
  <c r="O82" i="32"/>
  <c r="N82" i="32"/>
  <c r="P81" i="32"/>
  <c r="O81" i="32"/>
  <c r="N81" i="32"/>
  <c r="P80" i="32"/>
  <c r="O80" i="32"/>
  <c r="N80" i="32"/>
  <c r="P79" i="32"/>
  <c r="O79" i="32"/>
  <c r="N79" i="32"/>
  <c r="P78" i="32"/>
  <c r="O78" i="32"/>
  <c r="N78" i="32"/>
  <c r="P77" i="32"/>
  <c r="O77" i="32"/>
  <c r="N77" i="32"/>
  <c r="P76" i="32"/>
  <c r="O76" i="32"/>
  <c r="N76" i="32"/>
  <c r="P75" i="32"/>
  <c r="O75" i="32"/>
  <c r="N75" i="32"/>
  <c r="P74" i="32"/>
  <c r="O74" i="32"/>
  <c r="N74" i="32"/>
  <c r="P73" i="32"/>
  <c r="O73" i="32"/>
  <c r="N73" i="32"/>
  <c r="P72" i="32"/>
  <c r="O72" i="32"/>
  <c r="N72" i="32"/>
  <c r="P71" i="32"/>
  <c r="O71" i="32"/>
  <c r="N71" i="32"/>
  <c r="P70" i="32"/>
  <c r="O70" i="32"/>
  <c r="N70" i="32"/>
  <c r="P69" i="32"/>
  <c r="O69" i="32"/>
  <c r="N69" i="32"/>
  <c r="P68" i="32"/>
  <c r="O68" i="32"/>
  <c r="N68" i="32"/>
  <c r="P67" i="32"/>
  <c r="O67" i="32"/>
  <c r="N67" i="32"/>
  <c r="P66" i="32"/>
  <c r="O66" i="32"/>
  <c r="N66" i="32"/>
  <c r="P65" i="32"/>
  <c r="O65" i="32"/>
  <c r="N65" i="32"/>
  <c r="P64" i="32"/>
  <c r="O64" i="32"/>
  <c r="N64" i="32"/>
  <c r="P63" i="32"/>
  <c r="O63" i="32"/>
  <c r="N63" i="32"/>
  <c r="P62" i="32"/>
  <c r="O62" i="32"/>
  <c r="N62" i="32"/>
  <c r="P61" i="32"/>
  <c r="O61" i="32"/>
  <c r="N61" i="32"/>
  <c r="P60" i="32"/>
  <c r="O60" i="32"/>
  <c r="N60" i="32"/>
  <c r="P59" i="32"/>
  <c r="O59" i="32"/>
  <c r="N59" i="32"/>
  <c r="P58" i="32"/>
  <c r="O58" i="32"/>
  <c r="N58" i="32"/>
  <c r="P57" i="32"/>
  <c r="O57" i="32"/>
  <c r="N57" i="32"/>
  <c r="P56" i="32"/>
  <c r="O56" i="32"/>
  <c r="N56" i="32"/>
  <c r="P55" i="32"/>
  <c r="O55" i="32"/>
  <c r="N55" i="32"/>
  <c r="P54" i="32"/>
  <c r="O54" i="32"/>
  <c r="N54" i="32"/>
  <c r="P53" i="32"/>
  <c r="O53" i="32"/>
  <c r="N53" i="32"/>
  <c r="P52" i="32"/>
  <c r="O52" i="32"/>
  <c r="N52" i="32"/>
  <c r="P51" i="32"/>
  <c r="O51" i="32"/>
  <c r="N51" i="32"/>
  <c r="P50" i="32"/>
  <c r="O50" i="32"/>
  <c r="N50" i="32"/>
  <c r="P49" i="32"/>
  <c r="O49" i="32"/>
  <c r="N49" i="32"/>
  <c r="P48" i="32"/>
  <c r="O48" i="32"/>
  <c r="N48" i="32"/>
  <c r="P47" i="32"/>
  <c r="O47" i="32"/>
  <c r="N47" i="32"/>
  <c r="P46" i="32"/>
  <c r="O46" i="32"/>
  <c r="N46" i="32"/>
  <c r="P45" i="32"/>
  <c r="O45" i="32"/>
  <c r="N45" i="32"/>
  <c r="P44" i="32"/>
  <c r="O44" i="32"/>
  <c r="N44" i="32"/>
  <c r="P43" i="32"/>
  <c r="O43" i="32"/>
  <c r="N43" i="32"/>
  <c r="P42" i="32"/>
  <c r="O42" i="32"/>
  <c r="N42" i="32"/>
  <c r="P41" i="32"/>
  <c r="O41" i="32"/>
  <c r="N41" i="32"/>
  <c r="P40" i="32"/>
  <c r="O40" i="32"/>
  <c r="N40" i="32"/>
  <c r="P39" i="32"/>
  <c r="O39" i="32"/>
  <c r="N39" i="32"/>
  <c r="P38" i="32"/>
  <c r="O38" i="32"/>
  <c r="N38" i="32"/>
  <c r="P37" i="32"/>
  <c r="O37" i="32"/>
  <c r="N37" i="32"/>
  <c r="P36" i="32"/>
  <c r="O36" i="32"/>
  <c r="N36" i="32"/>
  <c r="P35" i="32"/>
  <c r="O35" i="32"/>
  <c r="N35" i="32"/>
  <c r="P34" i="32"/>
  <c r="O34" i="32"/>
  <c r="N34" i="32"/>
  <c r="P33" i="32"/>
  <c r="O33" i="32"/>
  <c r="N33" i="32"/>
  <c r="P32" i="32"/>
  <c r="O32" i="32"/>
  <c r="N32" i="32"/>
  <c r="P31" i="32"/>
  <c r="O31" i="32"/>
  <c r="N31" i="32"/>
  <c r="P30" i="32"/>
  <c r="O30" i="32"/>
  <c r="N30" i="32"/>
  <c r="P29" i="32"/>
  <c r="O29" i="32"/>
  <c r="N29" i="32"/>
  <c r="P28" i="32"/>
  <c r="O28" i="32"/>
  <c r="N28" i="32"/>
  <c r="P27" i="32"/>
  <c r="O27" i="32"/>
  <c r="N27" i="32"/>
  <c r="P26" i="32"/>
  <c r="O26" i="32"/>
  <c r="N26" i="32"/>
  <c r="P25" i="32"/>
  <c r="O25" i="32"/>
  <c r="N25" i="32"/>
  <c r="P24" i="32"/>
  <c r="O24" i="32"/>
  <c r="N24" i="32"/>
  <c r="P23" i="32"/>
  <c r="O23" i="32"/>
  <c r="N23" i="32"/>
  <c r="P22" i="32"/>
  <c r="O22" i="32"/>
  <c r="N22" i="32"/>
  <c r="P21" i="32"/>
  <c r="O21" i="32"/>
  <c r="N21" i="32"/>
  <c r="P20" i="32"/>
  <c r="O20" i="32"/>
  <c r="N20" i="32"/>
  <c r="P19" i="32"/>
  <c r="O19" i="32"/>
  <c r="N19" i="32"/>
  <c r="P18" i="32"/>
  <c r="O18" i="32"/>
  <c r="N18" i="32"/>
  <c r="P17" i="32"/>
  <c r="O17" i="32"/>
  <c r="N17" i="32"/>
  <c r="P16" i="32"/>
  <c r="O16" i="32"/>
  <c r="N16" i="32"/>
  <c r="P15" i="32"/>
  <c r="O15" i="32"/>
  <c r="N15" i="32"/>
  <c r="P14" i="32"/>
  <c r="O14" i="32"/>
  <c r="N14" i="32"/>
  <c r="P13" i="32"/>
  <c r="O13" i="32"/>
  <c r="N13" i="32"/>
  <c r="P12" i="32"/>
  <c r="O12" i="32"/>
  <c r="N12" i="32"/>
  <c r="P11" i="32"/>
  <c r="O11" i="32"/>
  <c r="N11" i="32"/>
  <c r="P10" i="32"/>
  <c r="O10" i="32"/>
  <c r="N10" i="32"/>
  <c r="P9" i="32"/>
  <c r="O9" i="32"/>
  <c r="N9" i="32"/>
  <c r="P8" i="32"/>
  <c r="O8" i="32"/>
  <c r="N8" i="32"/>
  <c r="P7" i="32"/>
  <c r="O7" i="32"/>
  <c r="N7" i="32"/>
  <c r="P6" i="32"/>
  <c r="O6" i="32"/>
  <c r="N6" i="32"/>
  <c r="P5" i="32"/>
  <c r="O5" i="32"/>
  <c r="N5" i="32"/>
  <c r="P4" i="32"/>
  <c r="O4" i="32"/>
  <c r="N4" i="32"/>
  <c r="P3" i="32"/>
  <c r="O3" i="32"/>
  <c r="N3" i="32"/>
  <c r="P2" i="32"/>
  <c r="O2" i="32"/>
  <c r="N2" i="32"/>
  <c r="M102" i="32"/>
  <c r="M101" i="32"/>
  <c r="M100" i="32"/>
  <c r="M99" i="32"/>
  <c r="M98" i="32"/>
  <c r="M97" i="32"/>
  <c r="M96" i="32"/>
  <c r="M95" i="32"/>
  <c r="M94" i="32"/>
  <c r="M93" i="32"/>
  <c r="M92" i="32"/>
  <c r="M91" i="32"/>
  <c r="M90" i="32"/>
  <c r="M89" i="32"/>
  <c r="M88" i="32"/>
  <c r="M87" i="32"/>
  <c r="M86" i="32"/>
  <c r="M85" i="32"/>
  <c r="M84" i="32"/>
  <c r="M83" i="32"/>
  <c r="M82" i="32"/>
  <c r="M81" i="32"/>
  <c r="M80" i="32"/>
  <c r="M79" i="32"/>
  <c r="M78" i="32"/>
  <c r="M77" i="32"/>
  <c r="M76" i="32"/>
  <c r="M75" i="32"/>
  <c r="M74" i="32"/>
  <c r="M73" i="32"/>
  <c r="M72" i="32"/>
  <c r="M71" i="32"/>
  <c r="M70" i="32"/>
  <c r="M69" i="32"/>
  <c r="M68" i="32"/>
  <c r="M67" i="32"/>
  <c r="M66" i="32"/>
  <c r="M65" i="32"/>
  <c r="M64" i="32"/>
  <c r="M63" i="32"/>
  <c r="M62" i="32"/>
  <c r="M61" i="32"/>
  <c r="M60" i="32"/>
  <c r="M59" i="32"/>
  <c r="M58" i="32"/>
  <c r="M57" i="32"/>
  <c r="M56" i="32"/>
  <c r="M55" i="32"/>
  <c r="M54" i="32"/>
  <c r="M53" i="32"/>
  <c r="M52" i="32"/>
  <c r="M51" i="32"/>
  <c r="M50" i="32"/>
  <c r="M49" i="32"/>
  <c r="M48" i="32"/>
  <c r="M47" i="32"/>
  <c r="M46" i="32"/>
  <c r="M45" i="32"/>
  <c r="M44" i="32"/>
  <c r="M43" i="32"/>
  <c r="M42" i="32"/>
  <c r="M41" i="32"/>
  <c r="M40" i="32"/>
  <c r="M39" i="32"/>
  <c r="M38" i="32"/>
  <c r="M37" i="32"/>
  <c r="M36" i="32"/>
  <c r="M35" i="32"/>
  <c r="M34" i="32"/>
  <c r="M33" i="32"/>
  <c r="M32" i="32"/>
  <c r="M31" i="32"/>
  <c r="M30" i="32"/>
  <c r="M29" i="32"/>
  <c r="M28" i="32"/>
  <c r="M27" i="32"/>
  <c r="M26" i="32"/>
  <c r="M25" i="32"/>
  <c r="M24" i="32"/>
  <c r="M23" i="32"/>
  <c r="M22" i="32"/>
  <c r="M21" i="32"/>
  <c r="M20" i="32"/>
  <c r="M19" i="32"/>
  <c r="M18" i="32"/>
  <c r="M17" i="32"/>
  <c r="M16" i="32"/>
  <c r="M15" i="32"/>
  <c r="M14" i="32"/>
  <c r="M13" i="32"/>
  <c r="M12" i="32"/>
  <c r="M11" i="32"/>
  <c r="M10" i="32"/>
  <c r="M9" i="32"/>
  <c r="M8" i="32"/>
  <c r="M7" i="32"/>
  <c r="M6" i="32"/>
  <c r="M5" i="32"/>
  <c r="M4" i="32"/>
  <c r="M3" i="32"/>
  <c r="M2" i="32"/>
  <c r="M102" i="23"/>
  <c r="M101" i="23"/>
  <c r="M100" i="23"/>
  <c r="M99" i="23"/>
  <c r="M98" i="23"/>
  <c r="M97" i="23"/>
  <c r="M96" i="23"/>
  <c r="M95" i="23"/>
  <c r="M94" i="23"/>
  <c r="M93" i="23"/>
  <c r="M92" i="23"/>
  <c r="M91" i="23"/>
  <c r="M90" i="23"/>
  <c r="M89" i="23"/>
  <c r="M88" i="23"/>
  <c r="M87" i="23"/>
  <c r="M86" i="23"/>
  <c r="M85" i="23"/>
  <c r="M84" i="23"/>
  <c r="M83" i="23"/>
  <c r="M82" i="23"/>
  <c r="M81" i="23"/>
  <c r="M80" i="23"/>
  <c r="M79" i="23"/>
  <c r="M78" i="23"/>
  <c r="M77" i="23"/>
  <c r="M76" i="23"/>
  <c r="M75" i="23"/>
  <c r="M74" i="23"/>
  <c r="M73" i="23"/>
  <c r="M72" i="23"/>
  <c r="M71" i="23"/>
  <c r="M70" i="23"/>
  <c r="M69" i="23"/>
  <c r="M68" i="23"/>
  <c r="M67" i="23"/>
  <c r="M66" i="23"/>
  <c r="M65" i="23"/>
  <c r="M64" i="23"/>
  <c r="M63" i="23"/>
  <c r="M62" i="23"/>
  <c r="M61" i="23"/>
  <c r="M60" i="23"/>
  <c r="M59" i="23"/>
  <c r="M58" i="23"/>
  <c r="M57" i="23"/>
  <c r="M56" i="23"/>
  <c r="M55" i="23"/>
  <c r="M54" i="23"/>
  <c r="M53" i="23"/>
  <c r="M52" i="23"/>
  <c r="M51" i="23"/>
  <c r="M50" i="23"/>
  <c r="M49" i="23"/>
  <c r="M48" i="23"/>
  <c r="M47" i="23"/>
  <c r="M46" i="23"/>
  <c r="M45" i="23"/>
  <c r="M44" i="23"/>
  <c r="M43" i="23"/>
  <c r="M42" i="23"/>
  <c r="M41" i="23"/>
  <c r="M40" i="23"/>
  <c r="M39" i="23"/>
  <c r="M38" i="23"/>
  <c r="M37" i="23"/>
  <c r="M36" i="23"/>
  <c r="M35" i="23"/>
  <c r="M34" i="23"/>
  <c r="M33" i="23"/>
  <c r="M32" i="23"/>
  <c r="M31" i="23"/>
  <c r="M30" i="23"/>
  <c r="M29" i="23"/>
  <c r="M28" i="23"/>
  <c r="M27" i="23"/>
  <c r="M26" i="23"/>
  <c r="M25" i="23"/>
  <c r="M24" i="23"/>
  <c r="M23" i="23"/>
  <c r="M22" i="23"/>
  <c r="M21" i="23"/>
  <c r="M20" i="23"/>
  <c r="M19" i="23"/>
  <c r="M18" i="23"/>
  <c r="M17" i="23"/>
  <c r="M16" i="23"/>
  <c r="M15" i="23"/>
  <c r="M14" i="23"/>
  <c r="M13" i="23"/>
  <c r="M12" i="23"/>
  <c r="M11" i="23"/>
  <c r="M10" i="23"/>
  <c r="M9" i="23"/>
  <c r="M8" i="23"/>
  <c r="M6" i="23"/>
  <c r="M5" i="23"/>
  <c r="M4" i="23"/>
  <c r="M3" i="23"/>
  <c r="M2" i="23"/>
  <c r="M7" i="23"/>
  <c r="L1" i="23" a="1"/>
  <c r="L1" i="32" a="1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03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B2" i="31" a="1"/>
  <c r="B2" i="31" s="1"/>
  <c r="B3" i="31" a="1"/>
  <c r="B3" i="31" s="1"/>
  <c r="E103" i="32"/>
  <c r="D103" i="32" a="1"/>
  <c r="D103" i="32" s="1"/>
  <c r="C103" i="32" a="1"/>
  <c r="C103" i="32" s="1"/>
  <c r="E102" i="32"/>
  <c r="D102" i="32" a="1"/>
  <c r="D102" i="32" s="1"/>
  <c r="C102" i="32"/>
  <c r="E101" i="32"/>
  <c r="D101" i="32" a="1"/>
  <c r="D101" i="32" s="1"/>
  <c r="C101" i="32"/>
  <c r="E100" i="32"/>
  <c r="D100" i="32" a="1"/>
  <c r="D100" i="32" s="1"/>
  <c r="C100" i="32"/>
  <c r="E99" i="32"/>
  <c r="D99" i="32" a="1"/>
  <c r="D99" i="32" s="1"/>
  <c r="C99" i="32"/>
  <c r="E98" i="32"/>
  <c r="D98" i="32" a="1"/>
  <c r="D98" i="32" s="1"/>
  <c r="C98" i="32"/>
  <c r="E97" i="32"/>
  <c r="D97" i="32" a="1"/>
  <c r="D97" i="32" s="1"/>
  <c r="C97" i="32"/>
  <c r="E96" i="32"/>
  <c r="D96" i="32" a="1"/>
  <c r="D96" i="32" s="1"/>
  <c r="C96" i="32"/>
  <c r="E95" i="32"/>
  <c r="D95" i="32" a="1"/>
  <c r="D95" i="32" s="1"/>
  <c r="C95" i="32"/>
  <c r="E94" i="32"/>
  <c r="D94" i="32" a="1"/>
  <c r="D94" i="32" s="1"/>
  <c r="C94" i="32"/>
  <c r="E93" i="32"/>
  <c r="D93" i="32" a="1"/>
  <c r="D93" i="32" s="1"/>
  <c r="C93" i="32"/>
  <c r="E92" i="32"/>
  <c r="D92" i="32" a="1"/>
  <c r="D92" i="32" s="1"/>
  <c r="C92" i="32"/>
  <c r="E91" i="32"/>
  <c r="D91" i="32" a="1"/>
  <c r="D91" i="32" s="1"/>
  <c r="C91" i="32"/>
  <c r="E90" i="32"/>
  <c r="D90" i="32" a="1"/>
  <c r="D90" i="32" s="1"/>
  <c r="C90" i="32"/>
  <c r="E89" i="32"/>
  <c r="D89" i="32" a="1"/>
  <c r="D89" i="32" s="1"/>
  <c r="C89" i="32"/>
  <c r="E88" i="32"/>
  <c r="D88" i="32" a="1"/>
  <c r="D88" i="32" s="1"/>
  <c r="C88" i="32"/>
  <c r="E87" i="32"/>
  <c r="D87" i="32" a="1"/>
  <c r="D87" i="32" s="1"/>
  <c r="C87" i="32"/>
  <c r="E86" i="32"/>
  <c r="D86" i="32" a="1"/>
  <c r="D86" i="32" s="1"/>
  <c r="C86" i="32"/>
  <c r="E85" i="32"/>
  <c r="D85" i="32" a="1"/>
  <c r="D85" i="32" s="1"/>
  <c r="C85" i="32"/>
  <c r="E84" i="32"/>
  <c r="D84" i="32" a="1"/>
  <c r="D84" i="32" s="1"/>
  <c r="C84" i="32"/>
  <c r="E83" i="32"/>
  <c r="D83" i="32" a="1"/>
  <c r="D83" i="32" s="1"/>
  <c r="C83" i="32"/>
  <c r="E82" i="32"/>
  <c r="D82" i="32" a="1"/>
  <c r="D82" i="32" s="1"/>
  <c r="C82" i="32"/>
  <c r="E81" i="32"/>
  <c r="D81" i="32" a="1"/>
  <c r="D81" i="32" s="1"/>
  <c r="C81" i="32"/>
  <c r="E80" i="32"/>
  <c r="D80" i="32" a="1"/>
  <c r="D80" i="32" s="1"/>
  <c r="C80" i="32"/>
  <c r="E79" i="32"/>
  <c r="D79" i="32" a="1"/>
  <c r="D79" i="32" s="1"/>
  <c r="C79" i="32"/>
  <c r="E78" i="32"/>
  <c r="D78" i="32" a="1"/>
  <c r="D78" i="32" s="1"/>
  <c r="C78" i="32"/>
  <c r="E77" i="32"/>
  <c r="D77" i="32" a="1"/>
  <c r="D77" i="32" s="1"/>
  <c r="C77" i="32"/>
  <c r="E76" i="32"/>
  <c r="D76" i="32" a="1"/>
  <c r="D76" i="32" s="1"/>
  <c r="C76" i="32"/>
  <c r="E75" i="32"/>
  <c r="D75" i="32" a="1"/>
  <c r="D75" i="32" s="1"/>
  <c r="C75" i="32"/>
  <c r="E74" i="32"/>
  <c r="D74" i="32" a="1"/>
  <c r="D74" i="32" s="1"/>
  <c r="C74" i="32"/>
  <c r="E73" i="32"/>
  <c r="D73" i="32" a="1"/>
  <c r="D73" i="32" s="1"/>
  <c r="C73" i="32"/>
  <c r="E72" i="32"/>
  <c r="D72" i="32" a="1"/>
  <c r="D72" i="32" s="1"/>
  <c r="C72" i="32"/>
  <c r="E71" i="32"/>
  <c r="D71" i="32" a="1"/>
  <c r="D71" i="32" s="1"/>
  <c r="C71" i="32"/>
  <c r="E70" i="32"/>
  <c r="D70" i="32" a="1"/>
  <c r="D70" i="32" s="1"/>
  <c r="C70" i="32"/>
  <c r="E69" i="32"/>
  <c r="D69" i="32" a="1"/>
  <c r="D69" i="32" s="1"/>
  <c r="C69" i="32"/>
  <c r="E68" i="32"/>
  <c r="D68" i="32" a="1"/>
  <c r="D68" i="32" s="1"/>
  <c r="C68" i="32"/>
  <c r="E67" i="32"/>
  <c r="D67" i="32" a="1"/>
  <c r="D67" i="32" s="1"/>
  <c r="C67" i="32"/>
  <c r="E66" i="32"/>
  <c r="D66" i="32" a="1"/>
  <c r="D66" i="32" s="1"/>
  <c r="C66" i="32"/>
  <c r="E65" i="32"/>
  <c r="D65" i="32" a="1"/>
  <c r="D65" i="32" s="1"/>
  <c r="C65" i="32"/>
  <c r="E64" i="32"/>
  <c r="D64" i="32" a="1"/>
  <c r="D64" i="32" s="1"/>
  <c r="C64" i="32"/>
  <c r="E63" i="32"/>
  <c r="D63" i="32" a="1"/>
  <c r="D63" i="32" s="1"/>
  <c r="C63" i="32"/>
  <c r="E62" i="32"/>
  <c r="D62" i="32" a="1"/>
  <c r="D62" i="32" s="1"/>
  <c r="C62" i="32"/>
  <c r="E61" i="32"/>
  <c r="D61" i="32" a="1"/>
  <c r="D61" i="32" s="1"/>
  <c r="C61" i="32"/>
  <c r="E60" i="32"/>
  <c r="D60" i="32" a="1"/>
  <c r="D60" i="32" s="1"/>
  <c r="C60" i="32"/>
  <c r="E59" i="32"/>
  <c r="D59" i="32" a="1"/>
  <c r="D59" i="32" s="1"/>
  <c r="C59" i="32"/>
  <c r="E58" i="32"/>
  <c r="D58" i="32" a="1"/>
  <c r="D58" i="32" s="1"/>
  <c r="C58" i="32"/>
  <c r="E57" i="32"/>
  <c r="D57" i="32" a="1"/>
  <c r="D57" i="32" s="1"/>
  <c r="C57" i="32"/>
  <c r="E56" i="32"/>
  <c r="D56" i="32" a="1"/>
  <c r="D56" i="32" s="1"/>
  <c r="C56" i="32"/>
  <c r="E55" i="32"/>
  <c r="D55" i="32" a="1"/>
  <c r="D55" i="32" s="1"/>
  <c r="C55" i="32"/>
  <c r="E54" i="32"/>
  <c r="D54" i="32" a="1"/>
  <c r="D54" i="32" s="1"/>
  <c r="C54" i="32"/>
  <c r="E53" i="32"/>
  <c r="D53" i="32" a="1"/>
  <c r="D53" i="32" s="1"/>
  <c r="C53" i="32"/>
  <c r="E52" i="32"/>
  <c r="D52" i="32" a="1"/>
  <c r="D52" i="32" s="1"/>
  <c r="C52" i="32"/>
  <c r="E51" i="32"/>
  <c r="D51" i="32" a="1"/>
  <c r="D51" i="32" s="1"/>
  <c r="C51" i="32"/>
  <c r="E50" i="32"/>
  <c r="D50" i="32" a="1"/>
  <c r="D50" i="32" s="1"/>
  <c r="C50" i="32"/>
  <c r="E49" i="32"/>
  <c r="D49" i="32" a="1"/>
  <c r="D49" i="32" s="1"/>
  <c r="C49" i="32"/>
  <c r="E48" i="32"/>
  <c r="D48" i="32" a="1"/>
  <c r="D48" i="32" s="1"/>
  <c r="C48" i="32"/>
  <c r="E47" i="32"/>
  <c r="D47" i="32" a="1"/>
  <c r="D47" i="32" s="1"/>
  <c r="C47" i="32"/>
  <c r="E46" i="32"/>
  <c r="D46" i="32" a="1"/>
  <c r="D46" i="32" s="1"/>
  <c r="C46" i="32"/>
  <c r="E45" i="32"/>
  <c r="D45" i="32" a="1"/>
  <c r="D45" i="32" s="1"/>
  <c r="C45" i="32"/>
  <c r="E44" i="32"/>
  <c r="D44" i="32" a="1"/>
  <c r="D44" i="32" s="1"/>
  <c r="C44" i="32"/>
  <c r="E43" i="32"/>
  <c r="D43" i="32" a="1"/>
  <c r="D43" i="32" s="1"/>
  <c r="C43" i="32"/>
  <c r="E42" i="32"/>
  <c r="D42" i="32" a="1"/>
  <c r="D42" i="32" s="1"/>
  <c r="C42" i="32"/>
  <c r="E41" i="32"/>
  <c r="D41" i="32" a="1"/>
  <c r="D41" i="32" s="1"/>
  <c r="C41" i="32"/>
  <c r="E40" i="32"/>
  <c r="D40" i="32" a="1"/>
  <c r="D40" i="32" s="1"/>
  <c r="C40" i="32"/>
  <c r="E39" i="32"/>
  <c r="D39" i="32" a="1"/>
  <c r="D39" i="32" s="1"/>
  <c r="C39" i="32"/>
  <c r="E38" i="32"/>
  <c r="D38" i="32" a="1"/>
  <c r="D38" i="32" s="1"/>
  <c r="C38" i="32"/>
  <c r="E37" i="32"/>
  <c r="D37" i="32" a="1"/>
  <c r="D37" i="32" s="1"/>
  <c r="C37" i="32"/>
  <c r="E36" i="32"/>
  <c r="D36" i="32" a="1"/>
  <c r="D36" i="32" s="1"/>
  <c r="C36" i="32"/>
  <c r="E35" i="32"/>
  <c r="D35" i="32" a="1"/>
  <c r="D35" i="32" s="1"/>
  <c r="C35" i="32"/>
  <c r="E34" i="32"/>
  <c r="D34" i="32" a="1"/>
  <c r="D34" i="32" s="1"/>
  <c r="C34" i="32"/>
  <c r="E33" i="32"/>
  <c r="D33" i="32" a="1"/>
  <c r="D33" i="32" s="1"/>
  <c r="C33" i="32"/>
  <c r="E32" i="32"/>
  <c r="D32" i="32" a="1"/>
  <c r="D32" i="32" s="1"/>
  <c r="C32" i="32"/>
  <c r="E31" i="32"/>
  <c r="D31" i="32" a="1"/>
  <c r="D31" i="32" s="1"/>
  <c r="C31" i="32"/>
  <c r="E30" i="32"/>
  <c r="D30" i="32" a="1"/>
  <c r="D30" i="32" s="1"/>
  <c r="C30" i="32"/>
  <c r="E29" i="32"/>
  <c r="D29" i="32" a="1"/>
  <c r="D29" i="32" s="1"/>
  <c r="C29" i="32"/>
  <c r="E28" i="32"/>
  <c r="D28" i="32" a="1"/>
  <c r="D28" i="32" s="1"/>
  <c r="C28" i="32"/>
  <c r="E27" i="32"/>
  <c r="D27" i="32" a="1"/>
  <c r="D27" i="32" s="1"/>
  <c r="C27" i="32"/>
  <c r="E26" i="32"/>
  <c r="D26" i="32" a="1"/>
  <c r="D26" i="32" s="1"/>
  <c r="C26" i="32"/>
  <c r="E25" i="32"/>
  <c r="D25" i="32" a="1"/>
  <c r="D25" i="32" s="1"/>
  <c r="C25" i="32"/>
  <c r="E24" i="32"/>
  <c r="D24" i="32" a="1"/>
  <c r="D24" i="32" s="1"/>
  <c r="C24" i="32"/>
  <c r="E23" i="32"/>
  <c r="D23" i="32" a="1"/>
  <c r="D23" i="32" s="1"/>
  <c r="C23" i="32"/>
  <c r="E22" i="32"/>
  <c r="D22" i="32" a="1"/>
  <c r="D22" i="32" s="1"/>
  <c r="C22" i="32"/>
  <c r="E21" i="32"/>
  <c r="D21" i="32" a="1"/>
  <c r="D21" i="32" s="1"/>
  <c r="C21" i="32"/>
  <c r="E20" i="32"/>
  <c r="D20" i="32" a="1"/>
  <c r="D20" i="32" s="1"/>
  <c r="C20" i="32"/>
  <c r="E19" i="32"/>
  <c r="D19" i="32" a="1"/>
  <c r="D19" i="32" s="1"/>
  <c r="C19" i="32"/>
  <c r="E18" i="32"/>
  <c r="D18" i="32" a="1"/>
  <c r="D18" i="32" s="1"/>
  <c r="C18" i="32"/>
  <c r="E17" i="32"/>
  <c r="D17" i="32" a="1"/>
  <c r="D17" i="32" s="1"/>
  <c r="C17" i="32"/>
  <c r="E16" i="32"/>
  <c r="D16" i="32" a="1"/>
  <c r="D16" i="32" s="1"/>
  <c r="C16" i="32"/>
  <c r="E15" i="32"/>
  <c r="D15" i="32" a="1"/>
  <c r="D15" i="32" s="1"/>
  <c r="C15" i="32"/>
  <c r="E14" i="32"/>
  <c r="D14" i="32" a="1"/>
  <c r="D14" i="32" s="1"/>
  <c r="C14" i="32"/>
  <c r="E13" i="32"/>
  <c r="D13" i="32" a="1"/>
  <c r="D13" i="32" s="1"/>
  <c r="C13" i="32"/>
  <c r="XEQ1" i="23" a="1"/>
  <c r="XEP1" i="23" a="1"/>
  <c r="XEO1" i="23" a="1"/>
  <c r="XEQ1" i="32" a="1"/>
  <c r="XEP1" i="32" a="1"/>
  <c r="XEO1" i="32" a="1"/>
  <c r="B5" i="32" a="1"/>
  <c r="D103" i="23" a="1"/>
  <c r="D103" i="23" s="1"/>
  <c r="D102" i="23" a="1"/>
  <c r="D102" i="23" s="1"/>
  <c r="D101" i="23" a="1"/>
  <c r="D101" i="23" s="1"/>
  <c r="D100" i="23" a="1"/>
  <c r="D100" i="23" s="1"/>
  <c r="D99" i="23" a="1"/>
  <c r="D99" i="23" s="1"/>
  <c r="D98" i="23" a="1"/>
  <c r="D98" i="23" s="1"/>
  <c r="D97" i="23" a="1"/>
  <c r="D97" i="23" s="1"/>
  <c r="D96" i="23" a="1"/>
  <c r="D96" i="23" s="1"/>
  <c r="D95" i="23" a="1"/>
  <c r="D95" i="23" s="1"/>
  <c r="D94" i="23" a="1"/>
  <c r="D94" i="23" s="1"/>
  <c r="D93" i="23" a="1"/>
  <c r="D93" i="23" s="1"/>
  <c r="D92" i="23" a="1"/>
  <c r="D92" i="23" s="1"/>
  <c r="D91" i="23" a="1"/>
  <c r="D91" i="23" s="1"/>
  <c r="D90" i="23" a="1"/>
  <c r="D90" i="23" s="1"/>
  <c r="D89" i="23" a="1"/>
  <c r="D89" i="23" s="1"/>
  <c r="D88" i="23" a="1"/>
  <c r="D88" i="23" s="1"/>
  <c r="D87" i="23" a="1"/>
  <c r="D87" i="23" s="1"/>
  <c r="D86" i="23" a="1"/>
  <c r="D86" i="23" s="1"/>
  <c r="D85" i="23" a="1"/>
  <c r="D85" i="23" s="1"/>
  <c r="D84" i="23" a="1"/>
  <c r="D84" i="23" s="1"/>
  <c r="D83" i="23" a="1"/>
  <c r="D83" i="23" s="1"/>
  <c r="D82" i="23" a="1"/>
  <c r="D82" i="23" s="1"/>
  <c r="D81" i="23" a="1"/>
  <c r="D81" i="23" s="1"/>
  <c r="D80" i="23" a="1"/>
  <c r="D80" i="23" s="1"/>
  <c r="D79" i="23" a="1"/>
  <c r="D79" i="23" s="1"/>
  <c r="D78" i="23" a="1"/>
  <c r="D78" i="23" s="1"/>
  <c r="D77" i="23" a="1"/>
  <c r="D77" i="23" s="1"/>
  <c r="D76" i="23" a="1"/>
  <c r="D76" i="23" s="1"/>
  <c r="D75" i="23" a="1"/>
  <c r="D75" i="23" s="1"/>
  <c r="D74" i="23" a="1"/>
  <c r="D74" i="23" s="1"/>
  <c r="D73" i="23" a="1"/>
  <c r="D73" i="23" s="1"/>
  <c r="D72" i="23" a="1"/>
  <c r="D72" i="23" s="1"/>
  <c r="D71" i="23" a="1"/>
  <c r="D71" i="23" s="1"/>
  <c r="D70" i="23" a="1"/>
  <c r="D70" i="23" s="1"/>
  <c r="D69" i="23" a="1"/>
  <c r="D69" i="23" s="1"/>
  <c r="D68" i="23" a="1"/>
  <c r="D68" i="23" s="1"/>
  <c r="D67" i="23" a="1"/>
  <c r="D67" i="23" s="1"/>
  <c r="D66" i="23" a="1"/>
  <c r="D66" i="23" s="1"/>
  <c r="D65" i="23" a="1"/>
  <c r="D65" i="23" s="1"/>
  <c r="D64" i="23" a="1"/>
  <c r="D64" i="23" s="1"/>
  <c r="D63" i="23" a="1"/>
  <c r="D63" i="23" s="1"/>
  <c r="D62" i="23" a="1"/>
  <c r="D62" i="23" s="1"/>
  <c r="D61" i="23" a="1"/>
  <c r="D61" i="23" s="1"/>
  <c r="D60" i="23" a="1"/>
  <c r="D60" i="23" s="1"/>
  <c r="D59" i="23" a="1"/>
  <c r="D59" i="23" s="1"/>
  <c r="D58" i="23" a="1"/>
  <c r="D58" i="23" s="1"/>
  <c r="D57" i="23" a="1"/>
  <c r="D57" i="23" s="1"/>
  <c r="D56" i="23" a="1"/>
  <c r="D56" i="23" s="1"/>
  <c r="D55" i="23" a="1"/>
  <c r="D55" i="23" s="1"/>
  <c r="D54" i="23" a="1"/>
  <c r="D54" i="23" s="1"/>
  <c r="D53" i="23" a="1"/>
  <c r="D53" i="23" s="1"/>
  <c r="D52" i="23" a="1"/>
  <c r="D52" i="23" s="1"/>
  <c r="D51" i="23" a="1"/>
  <c r="D51" i="23" s="1"/>
  <c r="D50" i="23" a="1"/>
  <c r="D50" i="23" s="1"/>
  <c r="D49" i="23" a="1"/>
  <c r="D49" i="23" s="1"/>
  <c r="D48" i="23" a="1"/>
  <c r="D48" i="23" s="1"/>
  <c r="D47" i="23" a="1"/>
  <c r="D47" i="23" s="1"/>
  <c r="D46" i="23" a="1"/>
  <c r="D46" i="23" s="1"/>
  <c r="D45" i="23" a="1"/>
  <c r="D45" i="23" s="1"/>
  <c r="D44" i="23" a="1"/>
  <c r="D44" i="23" s="1"/>
  <c r="D43" i="23" a="1"/>
  <c r="D43" i="23" s="1"/>
  <c r="D42" i="23" a="1"/>
  <c r="D42" i="23" s="1"/>
  <c r="D41" i="23" a="1"/>
  <c r="D41" i="23" s="1"/>
  <c r="D40" i="23" a="1"/>
  <c r="D40" i="23" s="1"/>
  <c r="D39" i="23" a="1"/>
  <c r="D39" i="23" s="1"/>
  <c r="D38" i="23" a="1"/>
  <c r="D38" i="23" s="1"/>
  <c r="D37" i="23" a="1"/>
  <c r="D37" i="23" s="1"/>
  <c r="D36" i="23" a="1"/>
  <c r="D36" i="23" s="1"/>
  <c r="D35" i="23" a="1"/>
  <c r="D35" i="23" s="1"/>
  <c r="D34" i="23" a="1"/>
  <c r="D34" i="23" s="1"/>
  <c r="D33" i="23" a="1"/>
  <c r="D33" i="23" s="1"/>
  <c r="D32" i="23" a="1"/>
  <c r="D32" i="23" s="1"/>
  <c r="D31" i="23" a="1"/>
  <c r="D31" i="23" s="1"/>
  <c r="D30" i="23" a="1"/>
  <c r="D30" i="23" s="1"/>
  <c r="D29" i="23" a="1"/>
  <c r="D29" i="23" s="1"/>
  <c r="D28" i="23" a="1"/>
  <c r="D28" i="23" s="1"/>
  <c r="D27" i="23" a="1"/>
  <c r="D27" i="23" s="1"/>
  <c r="D26" i="23" a="1"/>
  <c r="D26" i="23" s="1"/>
  <c r="D25" i="23" a="1"/>
  <c r="D25" i="23" s="1"/>
  <c r="D24" i="23" a="1"/>
  <c r="D24" i="23" s="1"/>
  <c r="D23" i="23" a="1"/>
  <c r="D23" i="23" s="1"/>
  <c r="D22" i="23" a="1"/>
  <c r="D22" i="23" s="1"/>
  <c r="D21" i="23" a="1"/>
  <c r="D21" i="23" s="1"/>
  <c r="D20" i="23" a="1"/>
  <c r="D20" i="23" s="1"/>
  <c r="D19" i="23" a="1"/>
  <c r="D19" i="23" s="1"/>
  <c r="D18" i="23" a="1"/>
  <c r="D18" i="23" s="1"/>
  <c r="D17" i="23" a="1"/>
  <c r="D17" i="23" s="1"/>
  <c r="D16" i="23" a="1"/>
  <c r="D16" i="23" s="1"/>
  <c r="D15" i="23" a="1"/>
  <c r="D15" i="23" s="1"/>
  <c r="D14" i="23" a="1"/>
  <c r="D14" i="23" s="1"/>
  <c r="D13" i="23" a="1"/>
  <c r="D13" i="23" s="1"/>
  <c r="B5" i="23" a="1"/>
  <c r="E102" i="23"/>
  <c r="C102" i="23"/>
  <c r="E101" i="23"/>
  <c r="C101" i="23"/>
  <c r="E100" i="23"/>
  <c r="C100" i="23"/>
  <c r="E99" i="23"/>
  <c r="C99" i="23"/>
  <c r="E98" i="23"/>
  <c r="C98" i="23"/>
  <c r="E97" i="23"/>
  <c r="C97" i="23"/>
  <c r="E96" i="23"/>
  <c r="C96" i="23"/>
  <c r="E95" i="23"/>
  <c r="C95" i="23"/>
  <c r="E94" i="23"/>
  <c r="C94" i="23"/>
  <c r="E93" i="23"/>
  <c r="C93" i="23"/>
  <c r="E92" i="23"/>
  <c r="C92" i="23"/>
  <c r="E91" i="23"/>
  <c r="C91" i="23"/>
  <c r="E90" i="23"/>
  <c r="C90" i="23"/>
  <c r="E89" i="23"/>
  <c r="C89" i="23"/>
  <c r="E88" i="23"/>
  <c r="C88" i="23"/>
  <c r="E87" i="23"/>
  <c r="C87" i="23"/>
  <c r="E86" i="23"/>
  <c r="C86" i="23"/>
  <c r="E85" i="23"/>
  <c r="C85" i="23"/>
  <c r="E84" i="23"/>
  <c r="C84" i="23"/>
  <c r="E83" i="23"/>
  <c r="C83" i="23"/>
  <c r="E82" i="23"/>
  <c r="C82" i="23"/>
  <c r="E81" i="23"/>
  <c r="C81" i="23"/>
  <c r="E80" i="23"/>
  <c r="C80" i="23"/>
  <c r="E79" i="23"/>
  <c r="C79" i="23"/>
  <c r="E78" i="23"/>
  <c r="C78" i="23"/>
  <c r="E77" i="23"/>
  <c r="C77" i="23"/>
  <c r="E76" i="23"/>
  <c r="C76" i="23"/>
  <c r="E75" i="23"/>
  <c r="C75" i="23"/>
  <c r="E74" i="23"/>
  <c r="C74" i="23"/>
  <c r="E73" i="23"/>
  <c r="C73" i="23"/>
  <c r="E72" i="23"/>
  <c r="C72" i="23"/>
  <c r="E71" i="23"/>
  <c r="C71" i="23"/>
  <c r="E70" i="23"/>
  <c r="C70" i="23"/>
  <c r="E69" i="23"/>
  <c r="C69" i="23"/>
  <c r="E68" i="23"/>
  <c r="C68" i="23"/>
  <c r="E67" i="23"/>
  <c r="C67" i="23"/>
  <c r="E66" i="23"/>
  <c r="C66" i="23"/>
  <c r="E65" i="23"/>
  <c r="C65" i="23"/>
  <c r="E64" i="23"/>
  <c r="C64" i="23"/>
  <c r="E63" i="23"/>
  <c r="C63" i="23"/>
  <c r="E62" i="23"/>
  <c r="C62" i="23"/>
  <c r="E61" i="23"/>
  <c r="C61" i="23"/>
  <c r="E60" i="23"/>
  <c r="C60" i="23"/>
  <c r="E59" i="23"/>
  <c r="C59" i="23"/>
  <c r="E58" i="23"/>
  <c r="C58" i="23"/>
  <c r="E57" i="23"/>
  <c r="C57" i="23"/>
  <c r="E56" i="23"/>
  <c r="C56" i="23"/>
  <c r="E55" i="23"/>
  <c r="C55" i="23"/>
  <c r="E54" i="23"/>
  <c r="C54" i="23"/>
  <c r="E53" i="23"/>
  <c r="C53" i="23"/>
  <c r="E52" i="23"/>
  <c r="C52" i="23"/>
  <c r="E51" i="23"/>
  <c r="C51" i="23"/>
  <c r="E50" i="23"/>
  <c r="C50" i="23"/>
  <c r="E49" i="23"/>
  <c r="C49" i="23"/>
  <c r="E48" i="23"/>
  <c r="C48" i="23"/>
  <c r="E47" i="23"/>
  <c r="C47" i="23"/>
  <c r="E46" i="23"/>
  <c r="C46" i="23"/>
  <c r="E45" i="23"/>
  <c r="C45" i="23"/>
  <c r="E44" i="23"/>
  <c r="C44" i="23"/>
  <c r="E43" i="23"/>
  <c r="C43" i="23"/>
  <c r="E42" i="23"/>
  <c r="C42" i="23"/>
  <c r="E41" i="23"/>
  <c r="C41" i="23"/>
  <c r="E40" i="23"/>
  <c r="C40" i="23"/>
  <c r="E39" i="23"/>
  <c r="C39" i="23"/>
  <c r="E38" i="23"/>
  <c r="C38" i="23"/>
  <c r="E37" i="23"/>
  <c r="C37" i="23"/>
  <c r="E36" i="23"/>
  <c r="C36" i="23"/>
  <c r="E35" i="23"/>
  <c r="C35" i="23"/>
  <c r="E34" i="23"/>
  <c r="C34" i="23"/>
  <c r="E33" i="23"/>
  <c r="C33" i="23"/>
  <c r="E32" i="23"/>
  <c r="C32" i="23"/>
  <c r="E31" i="23"/>
  <c r="C31" i="23"/>
  <c r="E30" i="23"/>
  <c r="C30" i="23"/>
  <c r="E29" i="23"/>
  <c r="C29" i="23"/>
  <c r="E28" i="23"/>
  <c r="C28" i="23"/>
  <c r="E27" i="23"/>
  <c r="C27" i="23"/>
  <c r="E26" i="23"/>
  <c r="C26" i="23"/>
  <c r="E25" i="23"/>
  <c r="C25" i="23"/>
  <c r="E24" i="23"/>
  <c r="C24" i="23"/>
  <c r="E23" i="23"/>
  <c r="C23" i="23"/>
  <c r="E22" i="23"/>
  <c r="C22" i="23"/>
  <c r="E21" i="23"/>
  <c r="C21" i="23"/>
  <c r="E20" i="23"/>
  <c r="C20" i="23"/>
  <c r="E19" i="23"/>
  <c r="C19" i="23"/>
  <c r="E18" i="23"/>
  <c r="C18" i="23"/>
  <c r="E17" i="23"/>
  <c r="C17" i="23"/>
  <c r="E16" i="23"/>
  <c r="C16" i="23"/>
  <c r="E15" i="23"/>
  <c r="C15" i="23"/>
  <c r="E14" i="23"/>
  <c r="C14" i="23"/>
  <c r="E13" i="23"/>
  <c r="C13" i="23"/>
  <c r="G102" i="32"/>
  <c r="G101" i="32"/>
  <c r="G100" i="32"/>
  <c r="G99" i="32"/>
  <c r="G98" i="32"/>
  <c r="G97" i="32"/>
  <c r="G96" i="32"/>
  <c r="G95" i="32"/>
  <c r="G94" i="32"/>
  <c r="G93" i="32"/>
  <c r="G92" i="32"/>
  <c r="G91" i="32"/>
  <c r="G90" i="32"/>
  <c r="G89" i="32"/>
  <c r="G88" i="32"/>
  <c r="G87" i="32"/>
  <c r="G86" i="32"/>
  <c r="G85" i="32"/>
  <c r="G84" i="32"/>
  <c r="G83" i="32"/>
  <c r="G82" i="32"/>
  <c r="G81" i="32"/>
  <c r="G80" i="32"/>
  <c r="G79" i="32"/>
  <c r="G78" i="32"/>
  <c r="G77" i="32"/>
  <c r="G76" i="32"/>
  <c r="G75" i="32"/>
  <c r="G74" i="32"/>
  <c r="G73" i="32"/>
  <c r="G72" i="32"/>
  <c r="G71" i="32"/>
  <c r="G70" i="32"/>
  <c r="G69" i="32"/>
  <c r="G68" i="32"/>
  <c r="G67" i="32"/>
  <c r="G66" i="32"/>
  <c r="G65" i="32"/>
  <c r="G64" i="32"/>
  <c r="G63" i="32"/>
  <c r="G62" i="32"/>
  <c r="G61" i="32"/>
  <c r="G60" i="32"/>
  <c r="G59" i="32"/>
  <c r="G58" i="32"/>
  <c r="G57" i="32"/>
  <c r="G56" i="32"/>
  <c r="G55" i="32"/>
  <c r="G54" i="32"/>
  <c r="G53" i="32"/>
  <c r="G52" i="32"/>
  <c r="G51" i="32"/>
  <c r="G50" i="32"/>
  <c r="G49" i="32"/>
  <c r="G48" i="32"/>
  <c r="G47" i="32"/>
  <c r="G46" i="32"/>
  <c r="G45" i="32"/>
  <c r="G44" i="32"/>
  <c r="G43" i="32"/>
  <c r="G42" i="32"/>
  <c r="G41" i="32"/>
  <c r="G40" i="32"/>
  <c r="G39" i="32"/>
  <c r="G38" i="32"/>
  <c r="G37" i="32"/>
  <c r="G36" i="32"/>
  <c r="G35" i="32"/>
  <c r="G34" i="32"/>
  <c r="G33" i="32"/>
  <c r="G32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9" i="32"/>
  <c r="G18" i="32"/>
  <c r="G17" i="32"/>
  <c r="G16" i="32"/>
  <c r="G15" i="32"/>
  <c r="G14" i="32"/>
  <c r="G13" i="32"/>
  <c r="G12" i="32"/>
  <c r="G11" i="32"/>
  <c r="G10" i="32"/>
  <c r="G9" i="32"/>
  <c r="G8" i="32"/>
  <c r="G7" i="32"/>
  <c r="G6" i="32"/>
  <c r="G5" i="32"/>
  <c r="G4" i="32"/>
  <c r="G3" i="32"/>
  <c r="G2" i="32"/>
  <c r="C103" i="23" a="1"/>
  <c r="C103" i="23" s="1"/>
  <c r="E103" i="23"/>
  <c r="G102" i="23"/>
  <c r="G101" i="23"/>
  <c r="G100" i="23"/>
  <c r="G99" i="23"/>
  <c r="G98" i="23"/>
  <c r="G97" i="23"/>
  <c r="G96" i="23"/>
  <c r="G95" i="23"/>
  <c r="G94" i="23"/>
  <c r="G93" i="23"/>
  <c r="G92" i="23"/>
  <c r="G91" i="23"/>
  <c r="G90" i="23"/>
  <c r="G89" i="23"/>
  <c r="G88" i="23"/>
  <c r="G87" i="23"/>
  <c r="G86" i="23"/>
  <c r="G85" i="23"/>
  <c r="G84" i="23"/>
  <c r="G83" i="23"/>
  <c r="G82" i="23"/>
  <c r="G81" i="23"/>
  <c r="G80" i="23"/>
  <c r="G79" i="23"/>
  <c r="G78" i="23"/>
  <c r="G77" i="23"/>
  <c r="G76" i="23"/>
  <c r="G75" i="23"/>
  <c r="G74" i="23"/>
  <c r="G73" i="23"/>
  <c r="G72" i="23"/>
  <c r="G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/>
  <c r="G6" i="23"/>
  <c r="G5" i="23"/>
  <c r="G4" i="23"/>
  <c r="G3" i="23"/>
  <c r="G2" i="23"/>
  <c r="XED1" i="15" a="1"/>
  <c r="XED1" i="15" s="1"/>
  <c r="XEC1" i="15"/>
  <c r="E8" i="15" l="1" a="1"/>
  <c r="E8" i="15" s="1"/>
  <c r="D9" i="15" s="1"/>
  <c r="G6" i="15" a="1"/>
  <c r="H10" i="15" s="1" a="1"/>
  <c r="H10" i="15" s="1"/>
  <c r="L1" i="23"/>
  <c r="E1" i="31" s="1" a="1"/>
  <c r="L1" i="32"/>
  <c r="XEQ1" i="32"/>
  <c r="XEP1" i="32"/>
  <c r="E12" i="23"/>
  <c r="C12" i="23"/>
  <c r="D12" i="23" a="1"/>
  <c r="D12" i="23" s="1"/>
  <c r="A12" i="23" s="1"/>
  <c r="C11" i="23"/>
  <c r="D11" i="23" a="1"/>
  <c r="D11" i="23" s="1"/>
  <c r="E11" i="23"/>
  <c r="D12" i="32" a="1"/>
  <c r="D12" i="32" s="1"/>
  <c r="E12" i="32"/>
  <c r="C12" i="32"/>
  <c r="E10" i="32"/>
  <c r="E7" i="32"/>
  <c r="C6" i="32"/>
  <c r="C11" i="32"/>
  <c r="E9" i="32"/>
  <c r="D7" i="32" a="1"/>
  <c r="D7" i="32" s="1"/>
  <c r="D10" i="32" a="1"/>
  <c r="D10" i="32" s="1"/>
  <c r="C10" i="32"/>
  <c r="C9" i="32"/>
  <c r="D8" i="32" a="1"/>
  <c r="D8" i="32" s="1"/>
  <c r="E6" i="32"/>
  <c r="D11" i="32" a="1"/>
  <c r="D11" i="32" s="1"/>
  <c r="D9" i="32" a="1"/>
  <c r="D9" i="32" s="1"/>
  <c r="E8" i="32"/>
  <c r="D6" i="32" a="1"/>
  <c r="D6" i="32" s="1"/>
  <c r="E11" i="32"/>
  <c r="C8" i="32"/>
  <c r="C7" i="32"/>
  <c r="XEQ1" i="23"/>
  <c r="XEP1" i="23"/>
  <c r="XEO1" i="32"/>
  <c r="XEO1" i="23"/>
  <c r="B5" i="23"/>
  <c r="E10" i="23"/>
  <c r="E9" i="23"/>
  <c r="E8" i="23"/>
  <c r="E7" i="23"/>
  <c r="E6" i="23"/>
  <c r="D10" i="23" a="1"/>
  <c r="D10" i="23" s="1"/>
  <c r="C10" i="23"/>
  <c r="C9" i="23"/>
  <c r="C8" i="23"/>
  <c r="C7" i="23"/>
  <c r="C6" i="23"/>
  <c r="D9" i="23" a="1"/>
  <c r="D9" i="23" s="1"/>
  <c r="D8" i="23" a="1"/>
  <c r="D8" i="23" s="1"/>
  <c r="D6" i="23" a="1"/>
  <c r="D6" i="23" s="1"/>
  <c r="D7" i="23" a="1"/>
  <c r="D7" i="23" s="1"/>
  <c r="B5" i="32"/>
  <c r="C3" i="31" s="1"/>
  <c r="C5" i="23" a="1"/>
  <c r="C5" i="23" s="1"/>
  <c r="E9" i="15" l="1" a="1"/>
  <c r="E9" i="15" s="1"/>
  <c r="D10" i="15" s="1"/>
  <c r="S56" i="31"/>
  <c r="R56" i="31"/>
  <c r="Q56" i="31"/>
  <c r="P56" i="31"/>
  <c r="S55" i="31"/>
  <c r="R55" i="31"/>
  <c r="Q55" i="31"/>
  <c r="P55" i="31"/>
  <c r="S54" i="31"/>
  <c r="R54" i="31"/>
  <c r="Q54" i="31"/>
  <c r="P54" i="31"/>
  <c r="S53" i="31"/>
  <c r="R53" i="31"/>
  <c r="Q53" i="31"/>
  <c r="P53" i="31"/>
  <c r="S52" i="31"/>
  <c r="R52" i="31"/>
  <c r="Q52" i="31"/>
  <c r="P52" i="31"/>
  <c r="S51" i="31"/>
  <c r="R51" i="31"/>
  <c r="Q51" i="31"/>
  <c r="P51" i="31"/>
  <c r="S50" i="31"/>
  <c r="R50" i="31"/>
  <c r="Q50" i="31"/>
  <c r="P50" i="31"/>
  <c r="S49" i="31"/>
  <c r="R49" i="31"/>
  <c r="Q49" i="31"/>
  <c r="P49" i="31"/>
  <c r="S48" i="31"/>
  <c r="R48" i="31"/>
  <c r="Q48" i="31"/>
  <c r="P48" i="31"/>
  <c r="S47" i="31"/>
  <c r="R47" i="31"/>
  <c r="Q47" i="31"/>
  <c r="P47" i="31"/>
  <c r="S29" i="31"/>
  <c r="R29" i="31"/>
  <c r="Q29" i="31"/>
  <c r="P29" i="31"/>
  <c r="O56" i="31"/>
  <c r="O55" i="31"/>
  <c r="O54" i="31"/>
  <c r="O53" i="31"/>
  <c r="O52" i="31"/>
  <c r="O51" i="31"/>
  <c r="O50" i="31"/>
  <c r="O49" i="31"/>
  <c r="O48" i="31"/>
  <c r="O47" i="31"/>
  <c r="O29" i="31"/>
  <c r="G6" i="15"/>
  <c r="G10" i="15" s="1" a="1"/>
  <c r="G10" i="15" s="1"/>
  <c r="E1" i="31"/>
  <c r="A2" i="39" a="1"/>
  <c r="A2" i="39" s="1"/>
  <c r="A10" i="32"/>
  <c r="A9" i="32"/>
  <c r="A6" i="32"/>
  <c r="A8" i="32"/>
  <c r="A7" i="32"/>
  <c r="A11" i="32"/>
  <c r="A10" i="23"/>
  <c r="A8" i="23"/>
  <c r="A9" i="23"/>
  <c r="A7" i="23"/>
  <c r="A6" i="23"/>
  <c r="A11" i="23"/>
  <c r="C2" i="31"/>
  <c r="C5" i="32" a="1"/>
  <c r="C5" i="32" s="1"/>
  <c r="D5" i="32" a="1"/>
  <c r="D5" i="32" s="1"/>
  <c r="E5" i="32"/>
  <c r="D5" i="23" a="1"/>
  <c r="D5" i="23" s="1"/>
  <c r="E5" i="23"/>
  <c r="E10" i="15" l="1" a="1"/>
  <c r="E10" i="15" s="1"/>
  <c r="D11" i="15" s="1"/>
  <c r="E11" i="15" s="1" a="1"/>
  <c r="E11" i="15" s="1"/>
  <c r="G11" i="15"/>
  <c r="H11" i="15"/>
  <c r="H8" i="15" a="1"/>
  <c r="H8" i="15" s="1"/>
  <c r="G9" i="15" a="1"/>
  <c r="G9" i="15" s="1"/>
  <c r="H9" i="15" a="1"/>
  <c r="H9" i="15" s="1"/>
  <c r="P46" i="31"/>
  <c r="S45" i="31"/>
  <c r="R45" i="31"/>
  <c r="Q45" i="31"/>
  <c r="P45" i="31"/>
  <c r="S44" i="31"/>
  <c r="R44" i="31"/>
  <c r="Q44" i="31"/>
  <c r="P44" i="31"/>
  <c r="S43" i="31"/>
  <c r="R43" i="31"/>
  <c r="Q43" i="31"/>
  <c r="P43" i="31"/>
  <c r="S42" i="31"/>
  <c r="R42" i="31"/>
  <c r="Q42" i="31"/>
  <c r="P42" i="31"/>
  <c r="S41" i="31"/>
  <c r="R41" i="31"/>
  <c r="Q41" i="31"/>
  <c r="P41" i="31"/>
  <c r="S40" i="31"/>
  <c r="R40" i="31"/>
  <c r="Q40" i="31"/>
  <c r="P40" i="31"/>
  <c r="S39" i="31"/>
  <c r="R39" i="31"/>
  <c r="Q39" i="31"/>
  <c r="P39" i="31"/>
  <c r="S38" i="31"/>
  <c r="R38" i="31"/>
  <c r="Q38" i="31"/>
  <c r="P38" i="31"/>
  <c r="S37" i="31"/>
  <c r="S28" i="31"/>
  <c r="R28" i="31"/>
  <c r="Q28" i="31"/>
  <c r="P28" i="31"/>
  <c r="R37" i="31"/>
  <c r="Q37" i="31"/>
  <c r="P37" i="31"/>
  <c r="S36" i="31"/>
  <c r="R36" i="31"/>
  <c r="Q36" i="31"/>
  <c r="P36" i="31"/>
  <c r="S35" i="31"/>
  <c r="R35" i="31"/>
  <c r="Q35" i="31"/>
  <c r="P35" i="31"/>
  <c r="S34" i="31"/>
  <c r="R34" i="31"/>
  <c r="Q34" i="31"/>
  <c r="P34" i="31"/>
  <c r="S33" i="31"/>
  <c r="R33" i="31"/>
  <c r="Q33" i="31"/>
  <c r="P33" i="31"/>
  <c r="S32" i="31"/>
  <c r="R32" i="31"/>
  <c r="Q32" i="31"/>
  <c r="P32" i="31"/>
  <c r="S31" i="31"/>
  <c r="R31" i="31"/>
  <c r="Q31" i="31"/>
  <c r="P31" i="31"/>
  <c r="S30" i="31"/>
  <c r="R30" i="31"/>
  <c r="Q30" i="31"/>
  <c r="P30" i="31"/>
  <c r="O46" i="31"/>
  <c r="O45" i="31"/>
  <c r="O44" i="31"/>
  <c r="H12" i="15" s="1"/>
  <c r="S27" i="31"/>
  <c r="R27" i="31"/>
  <c r="Q27" i="31"/>
  <c r="P27" i="31"/>
  <c r="S26" i="31"/>
  <c r="R26" i="31"/>
  <c r="Q26" i="31"/>
  <c r="P26" i="31"/>
  <c r="S25" i="31"/>
  <c r="R25" i="31"/>
  <c r="Q25" i="31"/>
  <c r="P25" i="31"/>
  <c r="S24" i="31"/>
  <c r="R24" i="31"/>
  <c r="Q24" i="31"/>
  <c r="P24" i="31"/>
  <c r="S23" i="31"/>
  <c r="R23" i="31"/>
  <c r="Q23" i="31"/>
  <c r="P23" i="31"/>
  <c r="S22" i="31"/>
  <c r="R22" i="31"/>
  <c r="Q22" i="31"/>
  <c r="P22" i="31"/>
  <c r="S21" i="31"/>
  <c r="R21" i="31"/>
  <c r="Q21" i="31"/>
  <c r="P21" i="31"/>
  <c r="S20" i="31"/>
  <c r="R20" i="31"/>
  <c r="Q20" i="31"/>
  <c r="P20" i="31"/>
  <c r="S19" i="31"/>
  <c r="R19" i="31"/>
  <c r="Q19" i="31"/>
  <c r="P19" i="31"/>
  <c r="S18" i="31"/>
  <c r="R18" i="31"/>
  <c r="Q18" i="31"/>
  <c r="S17" i="31"/>
  <c r="Q17" i="31"/>
  <c r="S16" i="31"/>
  <c r="Q16" i="31"/>
  <c r="S15" i="31"/>
  <c r="Q15" i="31"/>
  <c r="S14" i="31"/>
  <c r="Q14" i="31"/>
  <c r="S13" i="31"/>
  <c r="Q13" i="31"/>
  <c r="S12" i="31"/>
  <c r="Q12" i="31"/>
  <c r="S11" i="31"/>
  <c r="Q11" i="31"/>
  <c r="S10" i="31"/>
  <c r="Q10" i="31"/>
  <c r="S9" i="31"/>
  <c r="Q9" i="31"/>
  <c r="S8" i="31"/>
  <c r="O2" i="31"/>
  <c r="P18" i="31"/>
  <c r="R17" i="31"/>
  <c r="P17" i="31"/>
  <c r="R16" i="31"/>
  <c r="P16" i="31"/>
  <c r="R15" i="31"/>
  <c r="P15" i="31"/>
  <c r="R14" i="31"/>
  <c r="P14" i="31"/>
  <c r="R13" i="31"/>
  <c r="P13" i="31"/>
  <c r="R12" i="31"/>
  <c r="P12" i="31"/>
  <c r="R11" i="31"/>
  <c r="P11" i="31"/>
  <c r="R10" i="31"/>
  <c r="P10" i="31"/>
  <c r="R9" i="31"/>
  <c r="P9" i="31"/>
  <c r="R8" i="31"/>
  <c r="S46" i="31"/>
  <c r="Q8" i="31"/>
  <c r="P8" i="31"/>
  <c r="S7" i="31"/>
  <c r="R7" i="31"/>
  <c r="Q7" i="31"/>
  <c r="P7" i="31"/>
  <c r="S6" i="31"/>
  <c r="R6" i="31"/>
  <c r="Q6" i="31"/>
  <c r="P6" i="31"/>
  <c r="S5" i="31"/>
  <c r="R46" i="31"/>
  <c r="Q5" i="31"/>
  <c r="P5" i="31"/>
  <c r="S4" i="31"/>
  <c r="R4" i="31"/>
  <c r="Q4" i="31"/>
  <c r="P4" i="31"/>
  <c r="S3" i="31"/>
  <c r="R3" i="31"/>
  <c r="Q3" i="31"/>
  <c r="P3" i="31"/>
  <c r="S2" i="31"/>
  <c r="R2" i="31"/>
  <c r="Q2" i="31"/>
  <c r="P2" i="31"/>
  <c r="O43" i="31"/>
  <c r="O42" i="31"/>
  <c r="O41" i="31"/>
  <c r="O40" i="31"/>
  <c r="O39" i="31"/>
  <c r="O38" i="31"/>
  <c r="O37" i="31"/>
  <c r="O36" i="31"/>
  <c r="O35" i="31"/>
  <c r="O34" i="31"/>
  <c r="O33" i="31"/>
  <c r="O32" i="31"/>
  <c r="O31" i="31"/>
  <c r="R5" i="31"/>
  <c r="O28" i="31"/>
  <c r="O27" i="31"/>
  <c r="O26" i="31"/>
  <c r="O25" i="31"/>
  <c r="O24" i="31"/>
  <c r="O23" i="31"/>
  <c r="O22" i="31"/>
  <c r="O21" i="31"/>
  <c r="O20" i="31"/>
  <c r="O19" i="31"/>
  <c r="O18" i="31"/>
  <c r="O17" i="31"/>
  <c r="O16" i="31"/>
  <c r="O15" i="31"/>
  <c r="O14" i="31"/>
  <c r="O13" i="31"/>
  <c r="O12" i="31"/>
  <c r="O11" i="31"/>
  <c r="O10" i="31"/>
  <c r="O9" i="31"/>
  <c r="O8" i="31"/>
  <c r="O7" i="31"/>
  <c r="O6" i="31"/>
  <c r="O5" i="31"/>
  <c r="O4" i="31"/>
  <c r="O3" i="31"/>
  <c r="Q46" i="31"/>
  <c r="O30" i="31"/>
  <c r="G8" i="15" a="1"/>
  <c r="G8" i="15" s="1"/>
  <c r="G12" i="15"/>
  <c r="A5" i="32"/>
  <c r="H13" i="15" s="1" a="1"/>
  <c r="H13" i="15" s="1"/>
  <c r="A5" i="23"/>
  <c r="G13" i="15" s="1" a="1"/>
  <c r="G13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<sst xmlns="http://schemas.openxmlformats.org/spreadsheetml/2006/main" count="187" uniqueCount="90">
  <si>
    <t>Task</t>
  </si>
  <si>
    <t>Resource</t>
  </si>
  <si>
    <t>Nascent</t>
  </si>
  <si>
    <t>Emergent</t>
  </si>
  <si>
    <t>Growth</t>
  </si>
  <si>
    <t>Mature</t>
  </si>
  <si>
    <t>Phase</t>
  </si>
  <si>
    <t>Available Tasks</t>
  </si>
  <si>
    <t>Start</t>
  </si>
  <si>
    <t>Off</t>
  </si>
  <si>
    <t>dates</t>
  </si>
  <si>
    <t>Name</t>
  </si>
  <si>
    <t>Phased</t>
  </si>
  <si>
    <t>Marketer</t>
  </si>
  <si>
    <t>Program Management</t>
  </si>
  <si>
    <t>Worksheet</t>
  </si>
  <si>
    <t>Tasks</t>
  </si>
  <si>
    <t>pillar</t>
  </si>
  <si>
    <t>phase</t>
  </si>
  <si>
    <t>Subtask</t>
  </si>
  <si>
    <t>resources</t>
  </si>
  <si>
    <t>subtasks</t>
  </si>
  <si>
    <t>Analyst</t>
  </si>
  <si>
    <t>display</t>
  </si>
  <si>
    <t>On</t>
  </si>
  <si>
    <t>Product Experience</t>
  </si>
  <si>
    <t>Feasibility</t>
  </si>
  <si>
    <t>Design</t>
  </si>
  <si>
    <t>Prototype</t>
  </si>
  <si>
    <t>Market Research</t>
  </si>
  <si>
    <t>Hardware</t>
  </si>
  <si>
    <t>Software</t>
  </si>
  <si>
    <t>Ideation</t>
  </si>
  <si>
    <t>Development</t>
  </si>
  <si>
    <t>Testing</t>
  </si>
  <si>
    <t>Converged Product</t>
  </si>
  <si>
    <t>qty</t>
  </si>
  <si>
    <t>Finance Support</t>
  </si>
  <si>
    <t>PDM</t>
  </si>
  <si>
    <t>Operations</t>
  </si>
  <si>
    <t>Project Management</t>
  </si>
  <si>
    <t>PGM 1</t>
  </si>
  <si>
    <t>PJM2</t>
  </si>
  <si>
    <t>User journey</t>
  </si>
  <si>
    <t>UX Designer</t>
  </si>
  <si>
    <t>API contract</t>
  </si>
  <si>
    <t>Data model</t>
  </si>
  <si>
    <t>UI Simulation</t>
  </si>
  <si>
    <t>Data Model Mockup</t>
  </si>
  <si>
    <t>Operating Environment</t>
  </si>
  <si>
    <t>Security Hardening</t>
  </si>
  <si>
    <t>Unit Testing</t>
  </si>
  <si>
    <t>Integration Testing</t>
  </si>
  <si>
    <t>Penetration Testing</t>
  </si>
  <si>
    <t>UX Workflow Testing</t>
  </si>
  <si>
    <t>UX Analyst</t>
  </si>
  <si>
    <t>SW Engr 1</t>
  </si>
  <si>
    <t>SW Engr 2</t>
  </si>
  <si>
    <t>Day 1</t>
  </si>
  <si>
    <t>Day 2</t>
  </si>
  <si>
    <t>Day -1</t>
  </si>
  <si>
    <t>Offer Analyst</t>
  </si>
  <si>
    <t>Day 0 / Packaging</t>
  </si>
  <si>
    <t>Logistics Analyst</t>
  </si>
  <si>
    <t>Finance Analyst</t>
  </si>
  <si>
    <t>Market Analyst</t>
  </si>
  <si>
    <t>Design Review</t>
  </si>
  <si>
    <t>HW Engr 3</t>
  </si>
  <si>
    <t>Serviceability Review</t>
  </si>
  <si>
    <t>Support Engr 2</t>
  </si>
  <si>
    <t>CNC/3d print</t>
  </si>
  <si>
    <t>Machinist 1</t>
  </si>
  <si>
    <t>Assembly</t>
  </si>
  <si>
    <t>HW Engr 2</t>
  </si>
  <si>
    <t>Durability/Stress</t>
  </si>
  <si>
    <t>HW Engr 1</t>
  </si>
  <si>
    <t>Factory Flow</t>
  </si>
  <si>
    <t>Pilot Run</t>
  </si>
  <si>
    <t>Workstream</t>
  </si>
  <si>
    <t>Supply Chain</t>
  </si>
  <si>
    <t>Contract Analyst</t>
  </si>
  <si>
    <t>Program Planning</t>
  </si>
  <si>
    <t>Planner 3</t>
  </si>
  <si>
    <t>BaseCost</t>
  </si>
  <si>
    <t>Multiplier</t>
  </si>
  <si>
    <t>Show</t>
  </si>
  <si>
    <t>Periods</t>
  </si>
  <si>
    <t>Measures</t>
  </si>
  <si>
    <t>Quarter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</si>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</sst>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72" formatCode="&quot;$&quot;\ #.0\k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3" fillId="4" borderId="0" xfId="1" applyFill="1"/>
    <xf numFmtId="164" fontId="0" fillId="0" borderId="0" xfId="0" applyNumberFormat="1"/>
    <xf numFmtId="164" fontId="1" fillId="6" borderId="0" xfId="2" applyNumberFormat="1" applyFill="1" applyAlignment="1">
      <alignment horizontal="left" indent="1"/>
    </xf>
    <xf numFmtId="0" fontId="1" fillId="6" borderId="0" xfId="2" applyFill="1" applyAlignment="1">
      <alignment horizontal="left" indent="1"/>
    </xf>
    <xf numFmtId="0" fontId="3" fillId="4" borderId="0" xfId="1" applyFill="1" applyAlignment="1">
      <alignment horizontal="right"/>
    </xf>
    <xf numFmtId="0" fontId="0" fillId="6" borderId="0" xfId="2" applyFont="1" applyFill="1" applyAlignment="1">
      <alignment horizontal="left" inden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shrinkToFit="1"/>
    </xf>
    <xf numFmtId="0" fontId="0" fillId="0" borderId="0" xfId="0" applyAlignment="1">
      <alignment horizontal="right" indent="1"/>
    </xf>
    <xf numFmtId="0" fontId="0" fillId="0" borderId="0" xfId="0" applyAlignment="1" applyProtection="1">
      <alignment horizontal="left" indent="1"/>
      <protection locked="0"/>
    </xf>
    <xf numFmtId="0" fontId="0" fillId="0" borderId="0" xfId="0" applyProtection="1">
      <protection locked="0"/>
    </xf>
    <xf numFmtId="0" fontId="1" fillId="6" borderId="0" xfId="2" applyFill="1" applyAlignment="1" applyProtection="1">
      <alignment horizontal="left" indent="1"/>
      <protection locked="0"/>
    </xf>
    <xf numFmtId="0" fontId="4" fillId="6" borderId="0" xfId="2" applyFont="1" applyFill="1" applyAlignment="1" applyProtection="1">
      <alignment horizontal="left" indent="1"/>
      <protection locked="0"/>
    </xf>
    <xf numFmtId="0" fontId="5" fillId="0" borderId="0" xfId="0" applyFont="1"/>
    <xf numFmtId="0" fontId="3" fillId="0" borderId="0" xfId="0" applyFont="1" applyAlignment="1">
      <alignment shrinkToFit="1"/>
    </xf>
    <xf numFmtId="0" fontId="3" fillId="0" borderId="0" xfId="0" applyFont="1"/>
    <xf numFmtId="0" fontId="0" fillId="0" borderId="0" xfId="0" applyAlignment="1">
      <alignment horizontal="left" wrapText="1"/>
    </xf>
    <xf numFmtId="0" fontId="2" fillId="0" borderId="0" xfId="0" applyFont="1"/>
    <xf numFmtId="0" fontId="3" fillId="5" borderId="0" xfId="0" applyFont="1" applyFill="1" applyAlignment="1" applyProtection="1">
      <alignment shrinkToFit="1"/>
    </xf>
    <xf numFmtId="9" fontId="0" fillId="0" borderId="0" xfId="3" applyFont="1" applyAlignment="1">
      <alignment horizontal="left" indent="1"/>
    </xf>
    <xf numFmtId="0" fontId="3" fillId="5" borderId="0" xfId="0" applyFont="1" applyFill="1" applyAlignment="1">
      <alignment wrapText="1"/>
    </xf>
    <xf numFmtId="0" fontId="6" fillId="0" borderId="0" xfId="0" applyFont="1" applyAlignment="1">
      <alignment horizontal="center" wrapText="1"/>
    </xf>
    <xf numFmtId="164" fontId="7" fillId="0" borderId="0" xfId="0" applyNumberFormat="1" applyFont="1" applyAlignment="1">
      <alignment horizontal="left" indent="1"/>
    </xf>
    <xf numFmtId="0" fontId="0" fillId="0" borderId="0" xfId="0" applyAlignment="1">
      <alignment horizontal="left" wrapText="1" indent="2"/>
    </xf>
    <xf numFmtId="0" fontId="2" fillId="0" borderId="0" xfId="0" applyFont="1" applyAlignment="1">
      <alignment horizontal="left" wrapText="1"/>
    </xf>
    <xf numFmtId="172" fontId="0" fillId="0" borderId="0" xfId="0" applyNumberFormat="1" applyAlignment="1">
      <alignment horizontal="left" wrapText="1" indent="2"/>
    </xf>
  </cellXfs>
  <cellStyles count="4">
    <cellStyle name="20% - Accent1" xfId="2" builtinId="30"/>
    <cellStyle name="Accent1" xfId="1" builtinId="29"/>
    <cellStyle name="Normal" xfId="0" builtinId="0"/>
    <cellStyle name="Percent" xfId="3" builtinId="5"/>
  </cellStyles>
  <dxfs count="35"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rgb="FFC0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/>
        </patternFill>
      </fill>
      <border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8300" cy="28786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5BEB79-BCFE-C562-B6AC-351148A60791}"/>
            </a:ext>
          </a:extLst>
        </xdr:cNvPr>
        <xdr:cNvSpPr txBox="1"/>
      </xdr:nvSpPr>
      <xdr:spPr>
        <a:xfrm>
          <a:off x="0" y="0"/>
          <a:ext cx="1638300" cy="287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5ACF85-7486-4AB4-B211-EEFA41947AD7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5</xdr:col>
      <xdr:colOff>236009</xdr:colOff>
      <xdr:row>1</xdr:row>
      <xdr:rowOff>26461</xdr:rowOff>
    </xdr:from>
    <xdr:ext cx="1515533" cy="7524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ADB8E86-8DD1-4F8B-B34C-6CAB3E668281}"/>
            </a:ext>
          </a:extLst>
        </xdr:cNvPr>
        <xdr:cNvSpPr txBox="1"/>
      </xdr:nvSpPr>
      <xdr:spPr>
        <a:xfrm>
          <a:off x="5032376" y="216961"/>
          <a:ext cx="1515533" cy="7524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Tasks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align them to 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Subtasks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Resources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F288BEA-28B6-4048-B9F2-2292F7632696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9980-B49F-4A9E-8A9C-E7F7C0F7FE88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317D6A-6A94-480E-8CEC-A83759320033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5</xdr:col>
      <xdr:colOff>169334</xdr:colOff>
      <xdr:row>1</xdr:row>
      <xdr:rowOff>38100</xdr:rowOff>
    </xdr:from>
    <xdr:ext cx="1515533" cy="7524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0EE8CD6-66C0-4747-A4B8-B9DBD6A8A152}"/>
            </a:ext>
          </a:extLst>
        </xdr:cNvPr>
        <xdr:cNvSpPr txBox="1"/>
      </xdr:nvSpPr>
      <xdr:spPr>
        <a:xfrm>
          <a:off x="4965701" y="228600"/>
          <a:ext cx="1515533" cy="7524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Tasks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align them to 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Subtasks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Resources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2BEEEA7-09AD-4143-A523-32EA8A945240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9CEAF0-C503-4B53-BCA3-AF598BC513A0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C2E888-2F62-4A1A-830E-14454E9850AB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  <xdr:oneCellAnchor>
    <xdr:from>
      <xdr:col>0</xdr:col>
      <xdr:colOff>0</xdr:colOff>
      <xdr:row>0</xdr:row>
      <xdr:rowOff>1</xdr:rowOff>
    </xdr:from>
    <xdr:ext cx="1638300" cy="2286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D8F9108-D0DE-443E-A3B3-FFA5DA17FE84}"/>
            </a:ext>
          </a:extLst>
        </xdr:cNvPr>
        <xdr:cNvSpPr txBox="1"/>
      </xdr:nvSpPr>
      <xdr:spPr>
        <a:xfrm>
          <a:off x="0" y="1"/>
          <a:ext cx="16383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rtlCol="0" anchor="t">
          <a:noAutofit/>
        </a:bodyPr>
        <a:lstStyle/>
        <a:p>
          <a:r>
            <a:rPr lang="en-US" sz="1100" b="1">
              <a:solidFill>
                <a:schemeClr val="accent1"/>
              </a:solidFill>
            </a:rPr>
            <a:t>Structure</a:t>
          </a:r>
          <a:r>
            <a:rPr lang="en-US" sz="1100" b="1" baseline="0">
              <a:solidFill>
                <a:schemeClr val="accent1"/>
              </a:solidFill>
            </a:rPr>
            <a:t> Planner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CFEFA-00E6-47EF-8ED0-E19375EE59B3}" name="pillarSummary" displayName="pillarSummary" ref="A1:C3" totalsRowShown="0">
  <autoFilter ref="A1:C3" xr:uid="{AD4CFEFA-00E6-47EF-8ED0-E19375EE59B3}"/>
  <tableColumns count="3">
    <tableColumn id="1" xr3:uid="{22B34CA9-E5CF-4BEF-BAE8-E9A28FF6AE2A}" name="Worksheet"/>
    <tableColumn id="2" xr3:uid="{E9C78CA3-A236-4B25-A873-D2683F33D92F}" name="Workstream" dataDxfId="34">
      <calculatedColumnFormula array="1">IFERROR(INDIRECT("'"&amp;pillarSummary[[#This Row],[Worksheet]]&amp;"'!B2"),"enter valid worksheet name")</calculatedColumnFormula>
    </tableColumn>
    <tableColumn id="3" xr3:uid="{209EE315-429C-4A4D-9CBD-9F715F102167}" name="Tasks" dataDxfId="33">
      <calculatedColumnFormula>COUNTA(_xlfn.UNIQUE(INDIRECT("'"&amp;pillarSummary[[#This Row],[Worksheet]]&amp;"'!B5:B1000")))-1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A71-EF13-4E3F-8365-3C35DD880165}">
  <sheetPr>
    <tabColor theme="4"/>
  </sheetPr>
  <dimension ref="A1:XEE41"/>
  <sheetViews>
    <sheetView showGridLines="0" workbookViewId="0">
      <selection activeCell="G10" sqref="G10:H10"/>
    </sheetView>
  </sheetViews>
  <sheetFormatPr defaultRowHeight="14.35" x14ac:dyDescent="0.5"/>
  <cols>
    <col min="2" max="2" width="16.76171875" bestFit="1" customWidth="1"/>
    <col min="3" max="3" width="8.46875" bestFit="1" customWidth="1"/>
    <col min="4" max="5" width="12" bestFit="1" customWidth="1"/>
    <col min="6" max="6" width="13.05859375" customWidth="1"/>
    <col min="7" max="8" width="37.05859375" style="9" customWidth="1"/>
  </cols>
  <sheetData>
    <row r="1" spans="1:19 16357:16359" x14ac:dyDescent="0.5">
      <c r="XEC1" t="str">
        <f>IF($F$23="Off","","Populate additional columns to allow summarization by attributes like organization, department, or owner.")</f>
        <v>Populate additional columns to allow summarization by attributes like organization, department, or owner.</v>
      </c>
      <c r="XED1" t="e" cm="1">
        <f t="array" ref="XED1">userSheets</f>
        <v>#NAME?</v>
      </c>
    </row>
    <row r="2" spans="1:19 16357:16359" s="9" customFormat="1" x14ac:dyDescent="0.5">
      <c r="A2" s="7" t="s">
        <v>11</v>
      </c>
      <c r="B2" s="8" t="s">
        <v>35</v>
      </c>
      <c r="E2" s="10"/>
      <c r="F2"/>
      <c r="XED2" s="11"/>
      <c r="XEE2" s="10"/>
    </row>
    <row r="3" spans="1:19 16357:16359" x14ac:dyDescent="0.5">
      <c r="A3" s="7" t="s">
        <v>8</v>
      </c>
      <c r="B3" s="5">
        <f ca="1">TODAY()</f>
        <v>45561</v>
      </c>
    </row>
    <row r="4" spans="1:19 16357:16359" x14ac:dyDescent="0.5">
      <c r="A4" s="7" t="s">
        <v>86</v>
      </c>
      <c r="B4" s="6" t="s">
        <v>88</v>
      </c>
    </row>
    <row r="5" spans="1:19 16357:16359" x14ac:dyDescent="0.5">
      <c r="A5" s="7" t="s">
        <v>10</v>
      </c>
      <c r="B5" s="6" t="s">
        <v>85</v>
      </c>
      <c r="G5" s="25" t="str" cm="1">
        <f t="array" ref="G5:H5">TRANSPOSE(pillarSummary[Worksheet])</f>
        <v>Hardware</v>
      </c>
      <c r="H5" s="25" t="str">
        <v>Software</v>
      </c>
    </row>
    <row r="6" spans="1:19 16357:16359" x14ac:dyDescent="0.5">
      <c r="G6" s="26" t="str" cm="1">
        <f t="array" aca="1" ref="G6:H6" ca="1">TRANSPOSE(pillarSummary[Workstream])</f>
        <v>Hardware</v>
      </c>
      <c r="H6" s="26" t="str">
        <f ca="1"/>
        <v>Software</v>
      </c>
    </row>
    <row r="7" spans="1:19 16357:16359" x14ac:dyDescent="0.5">
      <c r="A7" s="2" t="s">
        <v>6</v>
      </c>
      <c r="B7" s="2" t="str">
        <f>B4&amp;"s"</f>
        <v>Quarters</v>
      </c>
      <c r="C7" s="2" t="s">
        <v>84</v>
      </c>
      <c r="D7" s="22" t="str">
        <f>IF(B5="Show","Start","")</f>
        <v>Start</v>
      </c>
      <c r="E7" s="22" t="str">
        <f>IF(B5="Show","End","")</f>
        <v>End</v>
      </c>
      <c r="G7" s="29" t="s">
        <v>87</v>
      </c>
      <c r="H7" s="29" t="s">
        <v>87</v>
      </c>
    </row>
    <row r="8" spans="1:19 16357:16359" x14ac:dyDescent="0.5">
      <c r="A8" s="1" t="s">
        <v>2</v>
      </c>
      <c r="B8" s="1">
        <v>2</v>
      </c>
      <c r="C8" s="24">
        <v>0</v>
      </c>
      <c r="D8" s="27">
        <f ca="1">IF(OR($A8="",D$7=""),"",IF(D7="Start",$B$3,$E7+1))</f>
        <v>45561</v>
      </c>
      <c r="E8" s="27" cm="1">
        <f t="array" aca="1" ref="E8" ca="1">IF(OR(A8="",E$7=""),"",EDATE(D8,(B8*(_xlfn.SWITCH(B$4,"Year",12,"Quarter",3,"Month",1,"Week",0.25,"Day",12/30)))))</f>
        <v>45742</v>
      </c>
      <c r="G8" s="28" t="str" cm="1">
        <f t="array" aca="1" ref="G8" ca="1">TEXT(COUNTA(_xlfn.UNIQUE(_xlfn._xlws.FILTER(enum!$G:$G,enum!$E:$E=G$6))),"0")&amp; " tasks"</f>
        <v>6 tasks</v>
      </c>
      <c r="H8" s="28" t="str" cm="1">
        <f t="array" aca="1" ref="H8" ca="1">TEXT(COUNTA(_xlfn.UNIQUE(_xlfn._xlws.FILTER(enum!$G:$G,enum!$E:$E=H$6))),"0")&amp; " tasks"</f>
        <v>6 tasks</v>
      </c>
    </row>
    <row r="9" spans="1:19 16357:16359" x14ac:dyDescent="0.5">
      <c r="A9" s="1" t="s">
        <v>3</v>
      </c>
      <c r="B9" s="1">
        <v>4</v>
      </c>
      <c r="C9" s="24">
        <v>0.06</v>
      </c>
      <c r="D9" s="27">
        <f t="shared" ref="D9:D24" ca="1" si="0">IF(OR($A9="",D$7=""),"",IF(D8="Start",$B$3,$E8+1))</f>
        <v>45743</v>
      </c>
      <c r="E9" s="27" cm="1">
        <f t="array" aca="1" ref="E9" ca="1">IF(OR(A9="",E$7=""),"",EDATE(D9,(B9*(_xlfn.SWITCH(B$4,"Year",12,"Quarter",3,"Month",1,"Week",0.25,"Day",12/30)))))</f>
        <v>46108</v>
      </c>
      <c r="G9" s="28" t="str" cm="1">
        <f t="array" aca="1" ref="G9" ca="1">TEXT(COUNTA(_xlfn.UNIQUE(_xlfn._xlws.FILTER(enum!$H:$H,enum!$E:$E=G$6))),"0")&amp; " subtasks"</f>
        <v>20 subtasks</v>
      </c>
      <c r="H9" s="28" t="str" cm="1">
        <f t="array" aca="1" ref="H9" ca="1">TEXT(COUNTA(_xlfn.UNIQUE(_xlfn._xlws.FILTER(enum!$H:$H,enum!$E:$E=H$6))),"0")&amp; " subtasks"</f>
        <v>17 subtasks</v>
      </c>
    </row>
    <row r="10" spans="1:19 16357:16359" x14ac:dyDescent="0.5">
      <c r="A10" s="1" t="s">
        <v>4</v>
      </c>
      <c r="B10" s="1">
        <v>8</v>
      </c>
      <c r="C10" s="24">
        <v>0.2</v>
      </c>
      <c r="D10" s="27">
        <f t="shared" ca="1" si="0"/>
        <v>46109</v>
      </c>
      <c r="E10" s="27" cm="1">
        <f t="array" aca="1" ref="E10" ca="1">IF(OR(A10="",E$7=""),"",EDATE(D10,(B10*(_xlfn.SWITCH(B$4,"Year",12,"Quarter",3,"Month",1,"Week",0.25,"Day",12/30)))))</f>
        <v>46840</v>
      </c>
      <c r="G10" s="28" t="str" cm="1">
        <f t="array" aca="1" ref="G10" ca="1">TEXT(COUNTA(_xlfn.UNIQUE(_xlfn._xlws.FILTER(enum!$I:$I,enum!$E:$E=G$6))),"0")&amp;  " resources"</f>
        <v>18 resources</v>
      </c>
      <c r="H10" s="28" t="str" cm="1">
        <f t="array" aca="1" ref="H10" ca="1">TEXT(COUNTA(_xlfn.UNIQUE(_xlfn._xlws.FILTER(enum!$I:$I,enum!$E:$E=H$6))),"0")&amp;  " resources"</f>
        <v>9 resources</v>
      </c>
    </row>
    <row r="11" spans="1:19 16357:16359" x14ac:dyDescent="0.5">
      <c r="A11" s="1" t="s">
        <v>5</v>
      </c>
      <c r="B11" s="1">
        <v>8</v>
      </c>
      <c r="C11" s="24">
        <v>-0.05</v>
      </c>
      <c r="D11" s="27">
        <f t="shared" ca="1" si="0"/>
        <v>46841</v>
      </c>
      <c r="E11" s="27" cm="1">
        <f t="array" aca="1" ref="E11" ca="1">IF(OR(A11="",E$7=""),"",EDATE(D11,(B11*(_xlfn.SWITCH(B$4,"Year",12,"Quarter",3,"Month",1,"Week",0.25,"Day",12/30)))))</f>
        <v>47571</v>
      </c>
      <c r="G11" s="28" t="str">
        <f ca="1">TEXT(SUMIFS(enum!$J:$J,enum!$E:$E,Workstreams!G$6),"0.0")&amp; " fte"</f>
        <v>18.0 fte</v>
      </c>
      <c r="H11" s="28" t="str">
        <f ca="1">TEXT(SUMIFS(enum!$J:$J,enum!$E:$E,Workstreams!H$6),"0.0")&amp; " fte"</f>
        <v>9.8 fte</v>
      </c>
    </row>
    <row r="12" spans="1:19 16357:16359" x14ac:dyDescent="0.5">
      <c r="A12" s="1"/>
      <c r="B12" s="1"/>
      <c r="C12" s="1"/>
      <c r="D12" s="27" t="str">
        <f t="shared" si="0"/>
        <v/>
      </c>
      <c r="E12" s="27" t="str" cm="1">
        <f t="array" ref="E12">IF(OR(A12="",E$7=""),"",EDATE(D12,(B12*(_xlfn.SWITCH(B$4,"Year",12,"Quarter",3,"Month",1,"Week",0.25,"Day",12/30)))))</f>
        <v/>
      </c>
      <c r="G12" s="30">
        <f ca="1">(SUMIFS(enum!$O:$O,enum!$E:$E,Workstreams!G$6))</f>
        <v>1222.5</v>
      </c>
      <c r="H12" s="30">
        <f ca="1">(SUMIFS(enum!$O:$O,enum!$E:$E,Workstreams!H$6))</f>
        <v>637.70000000000005</v>
      </c>
    </row>
    <row r="13" spans="1:19 16357:16359" x14ac:dyDescent="0.5">
      <c r="A13" s="1"/>
      <c r="B13" s="1"/>
      <c r="C13" s="1"/>
      <c r="D13" s="27" t="str">
        <f t="shared" si="0"/>
        <v/>
      </c>
      <c r="E13" s="27" t="str" cm="1">
        <f t="array" ref="E13">IF(OR(A13="",E$7=""),"",EDATE(D13,(B13*(_xlfn.SWITCH(B$4,"Year",12,"Quarter",3,"Month",1,"Week",0.25,"Day",12/30)))))</f>
        <v/>
      </c>
      <c r="G13" s="29" t="str" cm="1">
        <f t="array" aca="1" ref="G13:G19" ca="1">IF(G$5="","",_xlfn.VSTACK("Tasks",_xlfn.UNIQUE(_xlfn._xlws.FILTER(INDIRECT("'"&amp;G$5&amp;"'!$a5:$A1000"),INDIRECT("'"&amp;G$5&amp;"'!$A5:$A1000")&lt;&gt;""))))</f>
        <v>Tasks</v>
      </c>
      <c r="H13" s="29" t="str" cm="1">
        <f t="array" aca="1" ref="H13:H19" ca="1">IF(H$5="","",_xlfn.VSTACK("Tasks",_xlfn.UNIQUE(_xlfn._xlws.FILTER(INDIRECT("'"&amp;H$5&amp;"'!$a5:$A1000"),INDIRECT("'"&amp;H$5&amp;"'!$A5:$A1000")&lt;&gt;""))))</f>
        <v>Tasks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 16357:16359" ht="28.7" x14ac:dyDescent="0.5">
      <c r="A14" s="1"/>
      <c r="B14" s="1"/>
      <c r="C14" s="1"/>
      <c r="D14" s="27" t="str">
        <f t="shared" si="0"/>
        <v/>
      </c>
      <c r="E14" s="27" t="str" cm="1">
        <f t="array" ref="E14">IF(OR(A14="",E$7=""),"",EDATE(D14,(B14*(_xlfn.SWITCH(B$4,"Year",12,"Quarter",3,"Month",1,"Week",0.25,"Day",12/30)))))</f>
        <v/>
      </c>
      <c r="G14" s="21" t="str">
        <f ca="1"/>
        <v>• Ideation
      5 subtasks, 5 resources, 4.55 qty</v>
      </c>
      <c r="H14" s="21" t="str">
        <f ca="1"/>
        <v>• Ideation
      4 subtasks, 3 resources, 1.55 qty</v>
      </c>
    </row>
    <row r="15" spans="1:19 16357:16359" ht="28.7" x14ac:dyDescent="0.5">
      <c r="A15" s="1"/>
      <c r="B15" s="1"/>
      <c r="C15" s="1"/>
      <c r="D15" s="27" t="str">
        <f t="shared" si="0"/>
        <v/>
      </c>
      <c r="E15" s="27" t="str" cm="1">
        <f t="array" ref="E15">IF(OR(A15="",E$7=""),"",EDATE(D15,(B15*(_xlfn.SWITCH(B$4,"Year",12,"Quarter",3,"Month",1,"Week",0.25,"Day",12/30)))))</f>
        <v/>
      </c>
      <c r="G15" s="21" t="str">
        <f ca="1"/>
        <v>• Design
      8 subtasks, 6 resources, 3.9 qty</v>
      </c>
      <c r="H15" s="21" t="str">
        <f ca="1"/>
        <v>• Design
      3 subtasks, 3 resources, 2.3 qty</v>
      </c>
    </row>
    <row r="16" spans="1:19 16357:16359" ht="28.7" x14ac:dyDescent="0.5">
      <c r="A16" s="1"/>
      <c r="B16" s="1"/>
      <c r="C16" s="1"/>
      <c r="D16" s="27" t="str">
        <f t="shared" si="0"/>
        <v/>
      </c>
      <c r="E16" s="27" t="str" cm="1">
        <f t="array" ref="E16">IF(OR(A16="",E$7=""),"",EDATE(D16,(B16*(_xlfn.SWITCH(B$4,"Year",12,"Quarter",3,"Month",1,"Week",0.25,"Day",12/30)))))</f>
        <v/>
      </c>
      <c r="G16" s="21" t="str">
        <f ca="1"/>
        <v>• Prototype
      3 subtasks, 3 resources, 1.8 qty</v>
      </c>
      <c r="H16" s="21" t="str">
        <f ca="1"/>
        <v>• Prototype
      2 subtasks, 2 resources, 1 qty</v>
      </c>
    </row>
    <row r="17" spans="1:8" ht="28.7" x14ac:dyDescent="0.5">
      <c r="A17" s="1"/>
      <c r="B17" s="1"/>
      <c r="C17" s="1"/>
      <c r="D17" s="27" t="str">
        <f t="shared" si="0"/>
        <v/>
      </c>
      <c r="E17" s="27" t="str" cm="1">
        <f t="array" ref="E17">IF(OR(A17="",E$7=""),"",EDATE(D17,(B17*(_xlfn.SWITCH(B$4,"Year",12,"Quarter",3,"Month",1,"Week",0.25,"Day",12/30)))))</f>
        <v/>
      </c>
      <c r="G17" s="21" t="str">
        <f ca="1"/>
        <v>• Development
      4 subtasks, 4 resources, 2.9 qty</v>
      </c>
      <c r="H17" s="21" t="str">
        <f ca="1"/>
        <v>• Development
      3 subtasks, 1 resources, 0.6 qty</v>
      </c>
    </row>
    <row r="18" spans="1:8" ht="28.7" x14ac:dyDescent="0.5">
      <c r="A18" s="1"/>
      <c r="B18" s="1"/>
      <c r="C18" s="1"/>
      <c r="D18" s="27" t="str">
        <f t="shared" si="0"/>
        <v/>
      </c>
      <c r="E18" s="27" t="str" cm="1">
        <f t="array" ref="E18">IF(OR(A18="",E$7=""),"",EDATE(D18,(B18*(_xlfn.SWITCH(B$4,"Year",12,"Quarter",3,"Month",1,"Week",0.25,"Day",12/30)))))</f>
        <v/>
      </c>
      <c r="G18" s="21" t="str">
        <f ca="1"/>
        <v>• Testing
      5 subtasks, 3 resources, 2.3 qty</v>
      </c>
      <c r="H18" s="21" t="str">
        <f ca="1"/>
        <v>• Testing
      3 subtasks, 3 resources, 1.8 qty</v>
      </c>
    </row>
    <row r="19" spans="1:8" ht="28.7" x14ac:dyDescent="0.5">
      <c r="A19" s="1"/>
      <c r="B19" s="1"/>
      <c r="C19" s="1"/>
      <c r="D19" s="27" t="str">
        <f t="shared" si="0"/>
        <v/>
      </c>
      <c r="E19" s="27" t="str" cm="1">
        <f t="array" ref="E19">IF(OR(A19="",E$7=""),"",EDATE(D19,(B19*(_xlfn.SWITCH(B$4,"Year",12,"Quarter",3,"Month",1,"Week",0.25,"Day",12/30)))))</f>
        <v/>
      </c>
      <c r="G19" s="21" t="str">
        <f ca="1"/>
        <v>• Operations
      2 subtasks, 2 resources, 2.5 qty</v>
      </c>
      <c r="H19" s="21" t="str">
        <f ca="1"/>
        <v>• Operations
      2 subtasks, 2 resources, 2.5 qty</v>
      </c>
    </row>
    <row r="20" spans="1:8" x14ac:dyDescent="0.5">
      <c r="A20" s="1"/>
      <c r="B20" s="1"/>
      <c r="C20" s="1"/>
      <c r="D20" s="27" t="str">
        <f t="shared" si="0"/>
        <v/>
      </c>
      <c r="E20" s="27" t="str" cm="1">
        <f t="array" ref="E20">IF(OR(A20="",E$7=""),"",EDATE(D20,(B20*(_xlfn.SWITCH(B$4,"Year",12,"Quarter",3,"Month",1,"Week",0.25,"Day",12/30)))))</f>
        <v/>
      </c>
      <c r="G20" s="21"/>
      <c r="H20" s="21"/>
    </row>
    <row r="21" spans="1:8" x14ac:dyDescent="0.5">
      <c r="A21" s="1"/>
      <c r="B21" s="1"/>
      <c r="C21" s="1"/>
      <c r="D21" s="27" t="str">
        <f t="shared" si="0"/>
        <v/>
      </c>
      <c r="E21" s="27" t="str" cm="1">
        <f t="array" ref="E21">IF(OR(A21="",E$7=""),"",EDATE(D21,(B21*(_xlfn.SWITCH(B$4,"Year",12,"Quarter",3,"Month",1,"Week",0.25,"Day",12/30)))))</f>
        <v/>
      </c>
      <c r="G21" s="21"/>
      <c r="H21" s="21"/>
    </row>
    <row r="22" spans="1:8" x14ac:dyDescent="0.5">
      <c r="A22" s="1"/>
      <c r="B22" s="1"/>
      <c r="C22" s="1"/>
      <c r="D22" s="27" t="str">
        <f t="shared" si="0"/>
        <v/>
      </c>
      <c r="E22" s="27" t="str" cm="1">
        <f t="array" ref="E22">IF(OR(A22="",E$7=""),"",EDATE(D22,(B22*(_xlfn.SWITCH(B$4,"Year",12,"Quarter",3,"Month",1,"Week",0.25,"Day",12/30)))))</f>
        <v/>
      </c>
      <c r="G22" s="21"/>
      <c r="H22" s="21"/>
    </row>
    <row r="23" spans="1:8" x14ac:dyDescent="0.5">
      <c r="A23" s="1"/>
      <c r="B23" s="1"/>
      <c r="C23" s="1"/>
      <c r="D23" s="27" t="str">
        <f t="shared" si="0"/>
        <v/>
      </c>
      <c r="E23" s="27" t="str" cm="1">
        <f t="array" ref="E23">IF(OR(A23="",E$7=""),"",EDATE(D23,(B23*(_xlfn.SWITCH(B$4,"Year",12,"Quarter",3,"Month",1,"Week",0.25,"Day",12/30)))))</f>
        <v/>
      </c>
      <c r="G23" s="21"/>
      <c r="H23" s="21"/>
    </row>
    <row r="24" spans="1:8" x14ac:dyDescent="0.5">
      <c r="A24" s="1"/>
      <c r="B24" s="1"/>
      <c r="C24" s="1"/>
      <c r="D24" s="27" t="str">
        <f t="shared" si="0"/>
        <v/>
      </c>
      <c r="E24" s="27" t="str" cm="1">
        <f t="array" ref="E24">IF(OR(A24="",E$7=""),"",EDATE(D24,(B24*(_xlfn.SWITCH(B$4,"Year",12,"Quarter",3,"Month",1,"Week",0.25,"Day",12/30)))))</f>
        <v/>
      </c>
      <c r="G24" s="21"/>
      <c r="H24" s="21"/>
    </row>
    <row r="25" spans="1:8" x14ac:dyDescent="0.5">
      <c r="A25" s="1"/>
      <c r="B25" s="1"/>
      <c r="C25" s="1"/>
      <c r="D25" s="4"/>
      <c r="E25" s="4"/>
      <c r="G25" s="21"/>
      <c r="H25" s="21"/>
    </row>
    <row r="26" spans="1:8" x14ac:dyDescent="0.5">
      <c r="A26" s="1"/>
      <c r="B26" s="1"/>
      <c r="C26" s="1"/>
      <c r="D26" s="4"/>
      <c r="E26" s="4"/>
      <c r="G26" s="21"/>
      <c r="H26" s="21"/>
    </row>
    <row r="27" spans="1:8" x14ac:dyDescent="0.5">
      <c r="G27" s="21"/>
      <c r="H27" s="21"/>
    </row>
    <row r="28" spans="1:8" x14ac:dyDescent="0.5">
      <c r="G28" s="21"/>
      <c r="H28" s="21"/>
    </row>
    <row r="29" spans="1:8" x14ac:dyDescent="0.5">
      <c r="G29" s="21"/>
      <c r="H29" s="21"/>
    </row>
    <row r="30" spans="1:8" x14ac:dyDescent="0.5">
      <c r="G30" s="21"/>
      <c r="H30" s="21"/>
    </row>
    <row r="31" spans="1:8" x14ac:dyDescent="0.5">
      <c r="G31" s="21"/>
      <c r="H31" s="21"/>
    </row>
    <row r="38" spans="7:8" x14ac:dyDescent="0.5">
      <c r="G38" s="21"/>
      <c r="H38" s="21"/>
    </row>
    <row r="39" spans="7:8" x14ac:dyDescent="0.5">
      <c r="G39" s="21"/>
      <c r="H39" s="21"/>
    </row>
    <row r="40" spans="7:8" x14ac:dyDescent="0.5">
      <c r="G40" s="21"/>
      <c r="H40" s="21"/>
    </row>
    <row r="41" spans="7:8" x14ac:dyDescent="0.5">
      <c r="G41" s="21"/>
      <c r="H41" s="21"/>
    </row>
  </sheetData>
  <conditionalFormatting sqref="A7:E7">
    <cfRule type="expression" dxfId="6" priority="4" stopIfTrue="1">
      <formula>AND(ROW()=1,A7&lt;&gt;"")</formula>
    </cfRule>
  </conditionalFormatting>
  <conditionalFormatting sqref="G38:H1003 G8:H31">
    <cfRule type="expression" dxfId="5" priority="36">
      <formula>AND(G$5&lt;&gt;"",MOD(COLUMN(),2)=1,G8&lt;&gt;"")</formula>
    </cfRule>
    <cfRule type="expression" dxfId="4" priority="37">
      <formula>AND(G$5&lt;&gt;"",MOD(COLUMN(),2)=0,G8&lt;&gt;"")</formula>
    </cfRule>
  </conditionalFormatting>
  <conditionalFormatting sqref="G7:H7">
    <cfRule type="expression" dxfId="3" priority="1">
      <formula>AND(G$5&lt;&gt;"",MOD(COLUMN(),2)=1,G7&lt;&gt;"")</formula>
    </cfRule>
    <cfRule type="expression" dxfId="2" priority="2">
      <formula>AND(G$5&lt;&gt;"",MOD(COLUMN(),2)=0,G7&lt;&gt;"")</formula>
    </cfRule>
  </conditionalFormatting>
  <conditionalFormatting sqref="A8:E26">
    <cfRule type="expression" dxfId="1" priority="5">
      <formula>AND(MOD(ROW(),2)=1,$A8&lt;&gt;"")</formula>
    </cfRule>
    <cfRule type="expression" dxfId="0" priority="6">
      <formula>AND(MOD(ROW(),2)=0,$A8&lt;&gt;"")</formula>
    </cfRule>
  </conditionalFormatting>
  <dataValidations count="2">
    <dataValidation type="list" allowBlank="1" showInputMessage="1" showErrorMessage="1" sqref="B5" xr:uid="{54D9A011-7E88-484E-921F-173D7FBBE358}">
      <formula1>"Hide,Show"</formula1>
    </dataValidation>
    <dataValidation type="list" allowBlank="1" showInputMessage="1" showErrorMessage="1" sqref="B4" xr:uid="{4CCFEFF5-4B28-42A8-9E6E-B256AC61A9D2}">
      <formula1>"Day,Week,Month,Quarter,Year"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1A0A-E9CD-41CC-9690-8F2E0F551F52}">
  <sheetPr>
    <tabColor theme="4"/>
  </sheetPr>
  <dimension ref="A1:B21"/>
  <sheetViews>
    <sheetView workbookViewId="0">
      <selection activeCell="B2" sqref="B2"/>
    </sheetView>
  </sheetViews>
  <sheetFormatPr defaultRowHeight="14.35" x14ac:dyDescent="0.5"/>
  <cols>
    <col min="1" max="1" width="13.8203125" bestFit="1" customWidth="1"/>
  </cols>
  <sheetData>
    <row r="1" spans="1:2" x14ac:dyDescent="0.5">
      <c r="A1" t="s">
        <v>1</v>
      </c>
      <c r="B1" t="s">
        <v>89</v>
      </c>
    </row>
    <row r="2" spans="1:2" x14ac:dyDescent="0.5">
      <c r="A2" t="str" cm="1">
        <f t="array" ref="A2:A21">_xlfn.UNIQUE(_xlfn._xlws.SORT(_xlfn._xlws.FILTER(enum!I:I,(enum!I:I&lt;&gt;"")*(enum!I:I&lt;&gt;"Resource")*(enum!I:I&lt;&gt;0))))</f>
        <v>Analyst</v>
      </c>
      <c r="B2">
        <v>56</v>
      </c>
    </row>
    <row r="3" spans="1:2" x14ac:dyDescent="0.5">
      <c r="A3" t="str">
        <v>Contract Analyst</v>
      </c>
      <c r="B3">
        <v>65</v>
      </c>
    </row>
    <row r="4" spans="1:2" x14ac:dyDescent="0.5">
      <c r="A4" t="str">
        <v>Finance Analyst</v>
      </c>
      <c r="B4">
        <v>72</v>
      </c>
    </row>
    <row r="5" spans="1:2" x14ac:dyDescent="0.5">
      <c r="A5" t="str">
        <v>HW Engr 1</v>
      </c>
      <c r="B5">
        <v>62</v>
      </c>
    </row>
    <row r="6" spans="1:2" x14ac:dyDescent="0.5">
      <c r="A6" t="str">
        <v>HW Engr 2</v>
      </c>
      <c r="B6">
        <v>78</v>
      </c>
    </row>
    <row r="7" spans="1:2" x14ac:dyDescent="0.5">
      <c r="A7" t="str">
        <v>HW Engr 3</v>
      </c>
      <c r="B7">
        <v>92</v>
      </c>
    </row>
    <row r="8" spans="1:2" x14ac:dyDescent="0.5">
      <c r="A8" t="str">
        <v>Logistics Analyst</v>
      </c>
      <c r="B8">
        <v>45</v>
      </c>
    </row>
    <row r="9" spans="1:2" x14ac:dyDescent="0.5">
      <c r="A9" t="str">
        <v>Machinist 1</v>
      </c>
      <c r="B9">
        <v>59</v>
      </c>
    </row>
    <row r="10" spans="1:2" x14ac:dyDescent="0.5">
      <c r="A10" t="str">
        <v>Market Analyst</v>
      </c>
      <c r="B10">
        <v>52</v>
      </c>
    </row>
    <row r="11" spans="1:2" x14ac:dyDescent="0.5">
      <c r="A11" t="str">
        <v>Marketer</v>
      </c>
      <c r="B11">
        <v>53</v>
      </c>
    </row>
    <row r="12" spans="1:2" x14ac:dyDescent="0.5">
      <c r="A12" t="str">
        <v>Offer Analyst</v>
      </c>
      <c r="B12">
        <v>42</v>
      </c>
    </row>
    <row r="13" spans="1:2" x14ac:dyDescent="0.5">
      <c r="A13" t="str">
        <v>PDM</v>
      </c>
      <c r="B13">
        <v>78</v>
      </c>
    </row>
    <row r="14" spans="1:2" x14ac:dyDescent="0.5">
      <c r="A14" t="str">
        <v>PGM 1</v>
      </c>
      <c r="B14">
        <v>50</v>
      </c>
    </row>
    <row r="15" spans="1:2" x14ac:dyDescent="0.5">
      <c r="A15" t="str">
        <v>PJM2</v>
      </c>
      <c r="B15">
        <v>48</v>
      </c>
    </row>
    <row r="16" spans="1:2" x14ac:dyDescent="0.5">
      <c r="A16" t="str">
        <v>Planner 3</v>
      </c>
      <c r="B16">
        <v>96</v>
      </c>
    </row>
    <row r="17" spans="1:2" x14ac:dyDescent="0.5">
      <c r="A17" t="str">
        <v>Support Engr 2</v>
      </c>
      <c r="B17">
        <v>42</v>
      </c>
    </row>
    <row r="18" spans="1:2" x14ac:dyDescent="0.5">
      <c r="A18" t="str">
        <v>SW Engr 1</v>
      </c>
      <c r="B18">
        <v>66</v>
      </c>
    </row>
    <row r="19" spans="1:2" x14ac:dyDescent="0.5">
      <c r="A19" t="str">
        <v>SW Engr 2</v>
      </c>
      <c r="B19">
        <v>82</v>
      </c>
    </row>
    <row r="20" spans="1:2" x14ac:dyDescent="0.5">
      <c r="A20" t="str">
        <v>UX Analyst</v>
      </c>
      <c r="B20">
        <v>45</v>
      </c>
    </row>
    <row r="21" spans="1:2" x14ac:dyDescent="0.5">
      <c r="A21" t="str">
        <v>UX Designer</v>
      </c>
      <c r="B2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FF67-B821-4CDE-B222-EBE121F66766}">
  <sheetPr>
    <tabColor theme="1" tint="0.499984740745262"/>
  </sheetPr>
  <dimension ref="A1:XEQ103"/>
  <sheetViews>
    <sheetView showGridLines="0" workbookViewId="0">
      <pane ySplit="1" topLeftCell="A2" activePane="bottomLeft" state="frozen"/>
      <selection activeCell="XEQ1" sqref="XEO1:XEQ1"/>
      <selection pane="bottomLeft" activeCell="A3" sqref="A3"/>
    </sheetView>
  </sheetViews>
  <sheetFormatPr defaultRowHeight="14.35" x14ac:dyDescent="0.5"/>
  <cols>
    <col min="1" max="1" width="10.52734375" customWidth="1"/>
    <col min="2" max="2" width="23.703125" style="1" bestFit="1" customWidth="1"/>
    <col min="3" max="3" width="9" style="1" bestFit="1" customWidth="1"/>
    <col min="4" max="4" width="8.41015625" style="1" bestFit="1" customWidth="1"/>
    <col min="5" max="5" width="6.703125" style="1" customWidth="1"/>
    <col min="7" max="8" width="9.1171875" style="12"/>
    <col min="9" max="9" width="23.703125" style="14" bestFit="1" customWidth="1"/>
    <col min="10" max="11" width="24.703125" style="14" customWidth="1"/>
    <col min="12" max="12" width="8.703125" style="15" bestFit="1" customWidth="1"/>
    <col min="13" max="16" width="19.5859375" style="15" customWidth="1"/>
    <col min="17" max="17" width="12.1171875" customWidth="1"/>
  </cols>
  <sheetData>
    <row r="1" spans="1:16 16369:16371" x14ac:dyDescent="0.5">
      <c r="B1"/>
      <c r="C1"/>
      <c r="D1"/>
      <c r="E1"/>
      <c r="G1" s="12" t="s">
        <v>17</v>
      </c>
      <c r="H1" s="23" t="s">
        <v>18</v>
      </c>
      <c r="I1" s="2" t="s">
        <v>0</v>
      </c>
      <c r="J1" s="2" t="s">
        <v>19</v>
      </c>
      <c r="K1" s="2" t="s">
        <v>1</v>
      </c>
      <c r="L1" t="e" cm="1">
        <f t="array" ref="L1">IF(E2="off","qty",_xlfn.HSTACK("qty",TRANSPOSE(_xlfn._xlws.FILTER(#REF!,(#REF!&lt;&gt;"")*(#REF!&lt;&gt;"Phase")))))</f>
        <v>#REF!</v>
      </c>
      <c r="M1"/>
      <c r="N1"/>
      <c r="O1"/>
      <c r="P1"/>
      <c r="XEO1" t="str" cm="1">
        <f t="array" ref="XEO1:XEO6">_xlfn._xlws.SORT(_xlfn.UNIQUE(_xlfn._xlws.FILTER(I:I,(I:I&lt;&gt;"")*(I:I&lt;&gt;"Task"),"")))</f>
        <v>Design</v>
      </c>
      <c r="XEP1" t="str" cm="1">
        <f t="array" ref="XEP1:XEP20">_xlfn._xlws.SORT(_xlfn.UNIQUE(_xlfn._xlws.FILTER(J:J,(J:J&lt;&gt;"")*(J:J&lt;&gt;"Subtask"),"")))</f>
        <v>Assembly</v>
      </c>
      <c r="XEQ1" t="str" cm="1">
        <f t="array" ref="XEQ1:XEQ18">_xlfn._xlws.SORT(_xlfn.UNIQUE(_xlfn._xlws.FILTER(K:K,(K:K&lt;&gt;"")*(K:K&lt;&gt;"Resource"),"")))</f>
        <v>Contract Analyst</v>
      </c>
    </row>
    <row r="2" spans="1:16 16369:16371" x14ac:dyDescent="0.5">
      <c r="A2" s="7" t="s">
        <v>78</v>
      </c>
      <c r="B2" s="17" t="s">
        <v>30</v>
      </c>
      <c r="C2"/>
      <c r="D2" s="7" t="s">
        <v>12</v>
      </c>
      <c r="E2" s="16" t="s">
        <v>24</v>
      </c>
      <c r="G2" s="12" t="str">
        <f>IF(I2="","",$B$2)</f>
        <v>Hardware</v>
      </c>
      <c r="H2" s="23" t="str">
        <f>IF(J2="","",$E$2)</f>
        <v>On</v>
      </c>
      <c r="I2" s="14" t="s">
        <v>32</v>
      </c>
      <c r="J2" s="14" t="s">
        <v>25</v>
      </c>
      <c r="K2" s="14" t="s">
        <v>38</v>
      </c>
      <c r="L2" s="15">
        <v>0.75</v>
      </c>
      <c r="M2" s="15">
        <f t="shared" ref="M2:P7" si="0">IF($I2="","",IF($E$2="Off","",$L2))</f>
        <v>0.75</v>
      </c>
      <c r="N2" s="15">
        <f t="shared" si="0"/>
        <v>0.75</v>
      </c>
      <c r="O2" s="15">
        <f t="shared" si="0"/>
        <v>0.75</v>
      </c>
      <c r="P2" s="15">
        <f t="shared" si="0"/>
        <v>0.75</v>
      </c>
      <c r="XEO2" t="str">
        <v>Development</v>
      </c>
      <c r="XEP2" t="str">
        <v>CNC/3d print</v>
      </c>
      <c r="XEQ2" t="str">
        <v>Finance Analyst</v>
      </c>
    </row>
    <row r="3" spans="1:16 16369:16371" x14ac:dyDescent="0.5">
      <c r="C3"/>
      <c r="D3"/>
      <c r="E3"/>
      <c r="G3" s="12" t="str">
        <f t="shared" ref="G3:G66" si="1">IF(I3="","",$B$2)</f>
        <v>Hardware</v>
      </c>
      <c r="H3" s="23" t="str">
        <f t="shared" ref="H3:H66" si="2">IF(J3="","",$E$2)</f>
        <v>On</v>
      </c>
      <c r="I3" s="14" t="s">
        <v>32</v>
      </c>
      <c r="J3" s="14" t="s">
        <v>26</v>
      </c>
      <c r="K3" s="14" t="s">
        <v>13</v>
      </c>
      <c r="L3" s="15">
        <v>0.3</v>
      </c>
      <c r="M3" s="15">
        <f t="shared" si="0"/>
        <v>0.3</v>
      </c>
      <c r="N3" s="15">
        <f t="shared" si="0"/>
        <v>0.3</v>
      </c>
      <c r="O3" s="15">
        <f t="shared" si="0"/>
        <v>0.3</v>
      </c>
      <c r="P3" s="15">
        <f t="shared" si="0"/>
        <v>0.3</v>
      </c>
      <c r="XEO3" t="str">
        <v>Ideation</v>
      </c>
      <c r="XEP3" t="str">
        <v>Day 0 / Packaging</v>
      </c>
      <c r="XEQ3" t="str">
        <v>HW Engr 1</v>
      </c>
    </row>
    <row r="4" spans="1:16 16369:16371" x14ac:dyDescent="0.5">
      <c r="A4" s="20" t="s">
        <v>23</v>
      </c>
      <c r="B4" s="3" t="s">
        <v>0</v>
      </c>
      <c r="C4" s="3" t="s">
        <v>21</v>
      </c>
      <c r="D4" s="3" t="s">
        <v>20</v>
      </c>
      <c r="E4" s="3" t="s">
        <v>36</v>
      </c>
      <c r="G4" s="12" t="str">
        <f t="shared" si="1"/>
        <v>Hardware</v>
      </c>
      <c r="H4" s="23" t="str">
        <f t="shared" si="2"/>
        <v>On</v>
      </c>
      <c r="I4" s="14" t="s">
        <v>32</v>
      </c>
      <c r="J4" s="14" t="s">
        <v>37</v>
      </c>
      <c r="K4" s="14" t="s">
        <v>64</v>
      </c>
      <c r="L4" s="15">
        <v>0.2</v>
      </c>
      <c r="M4" s="15">
        <f t="shared" si="0"/>
        <v>0.2</v>
      </c>
      <c r="N4" s="15">
        <f t="shared" si="0"/>
        <v>0.2</v>
      </c>
      <c r="O4" s="15">
        <f t="shared" si="0"/>
        <v>0.2</v>
      </c>
      <c r="P4" s="15">
        <f t="shared" si="0"/>
        <v>0.2</v>
      </c>
      <c r="XEO4" t="str">
        <v>Operations</v>
      </c>
      <c r="XEP4" t="str">
        <v>Day 1</v>
      </c>
      <c r="XEQ4" t="str">
        <v>HW Engr 2</v>
      </c>
    </row>
    <row r="5" spans="1:16 16369:16371" x14ac:dyDescent="0.5">
      <c r="A5" s="19" t="str">
        <f>IF(B5="","","• "&amp;B5&amp;CHAR(10)&amp;
"      "&amp;C5&amp;" "&amp;C$4&amp;", "&amp;D5&amp;" "&amp;D$4&amp; ", "&amp;E5&amp; " "&amp;E$4)</f>
        <v>• Ideation
      5 subtasks, 5 resources, 4.55 qty</v>
      </c>
      <c r="B5" s="13" t="str" cm="1">
        <f t="array" ref="B5:B10">_xlfn.UNIQUE(_xlfn._xlws.FILTER(I:I,(I:I&lt;&gt;"")*(I:I&lt;&gt;"Task")))</f>
        <v>Ideation</v>
      </c>
      <c r="C5" s="1" cm="1">
        <f t="array" ref="C5">COUNTA(_xlfn.UNIQUE(_xlfn._xlws.FILTER(J:J,I:I=B5)))</f>
        <v>5</v>
      </c>
      <c r="D5" s="1" cm="1">
        <f t="array" ref="D5">IF(B5="","",COUNTA(_xlfn.UNIQUE(_xlfn._xlws.FILTER(K:K,I:I=B5))))</f>
        <v>5</v>
      </c>
      <c r="E5" s="1">
        <f t="shared" ref="E5:E10" si="3">IF(B5="","",SUMIFS(L:L,I:I,B5))</f>
        <v>4.55</v>
      </c>
      <c r="G5" s="12" t="str">
        <f t="shared" si="1"/>
        <v>Hardware</v>
      </c>
      <c r="H5" s="23" t="str">
        <f t="shared" si="2"/>
        <v>On</v>
      </c>
      <c r="I5" s="14" t="s">
        <v>32</v>
      </c>
      <c r="J5" s="14" t="s">
        <v>29</v>
      </c>
      <c r="K5" s="14" t="s">
        <v>65</v>
      </c>
      <c r="L5" s="15">
        <v>0.3</v>
      </c>
      <c r="M5" s="15">
        <f t="shared" si="0"/>
        <v>0.3</v>
      </c>
      <c r="N5" s="15">
        <f t="shared" si="0"/>
        <v>0.3</v>
      </c>
      <c r="O5" s="15">
        <f t="shared" si="0"/>
        <v>0.3</v>
      </c>
      <c r="P5" s="15">
        <f t="shared" si="0"/>
        <v>0.3</v>
      </c>
      <c r="XEO5" t="str">
        <v>Prototype</v>
      </c>
      <c r="XEP5" t="str">
        <v>Day -1</v>
      </c>
      <c r="XEQ5" t="str">
        <v>HW Engr 3</v>
      </c>
    </row>
    <row r="6" spans="1:16 16369:16371" x14ac:dyDescent="0.5">
      <c r="A6" s="19" t="str">
        <f t="shared" ref="A6:A69" si="4">IF(B6="","","• "&amp;B6&amp;CHAR(10)&amp;
"      "&amp;C6&amp;" "&amp;C$4&amp;", "&amp;D6&amp;" "&amp;D$4&amp; ", "&amp;E6&amp; " "&amp;E$4)</f>
        <v>• Design
      8 subtasks, 6 resources, 3.9 qty</v>
      </c>
      <c r="B6" s="13" t="str">
        <v>Design</v>
      </c>
      <c r="C6" s="1">
        <f t="shared" ref="C6:C10" si="5">IF($B6="","",COUNTIFS(I:I,B6))</f>
        <v>8</v>
      </c>
      <c r="D6" s="1" cm="1">
        <f t="array" ref="D6">IF(B6="","",COUNTA(_xlfn.UNIQUE(_xlfn._xlws.FILTER(K:K,I:I=B6))))</f>
        <v>6</v>
      </c>
      <c r="E6" s="1">
        <f t="shared" si="3"/>
        <v>3.9</v>
      </c>
      <c r="G6" s="12" t="str">
        <f t="shared" si="1"/>
        <v>Hardware</v>
      </c>
      <c r="H6" s="23" t="str">
        <f t="shared" si="2"/>
        <v>On</v>
      </c>
      <c r="I6" s="14" t="s">
        <v>27</v>
      </c>
      <c r="J6" s="14" t="s">
        <v>60</v>
      </c>
      <c r="K6" s="14" t="s">
        <v>61</v>
      </c>
      <c r="L6" s="15">
        <v>0.1</v>
      </c>
      <c r="M6" s="15">
        <f t="shared" si="0"/>
        <v>0.1</v>
      </c>
      <c r="N6" s="15">
        <f t="shared" si="0"/>
        <v>0.1</v>
      </c>
      <c r="O6" s="15">
        <f t="shared" si="0"/>
        <v>0.1</v>
      </c>
      <c r="P6" s="15">
        <f t="shared" si="0"/>
        <v>0.1</v>
      </c>
      <c r="XEO6" t="str">
        <v>Testing</v>
      </c>
      <c r="XEP6" t="str">
        <v>Day 2</v>
      </c>
      <c r="XEQ6" t="str">
        <v>Logistics Analyst</v>
      </c>
    </row>
    <row r="7" spans="1:16 16369:16371" x14ac:dyDescent="0.5">
      <c r="A7" s="19" t="str">
        <f t="shared" si="4"/>
        <v>• Prototype
      3 subtasks, 3 resources, 1.8 qty</v>
      </c>
      <c r="B7" s="13" t="str">
        <v>Prototype</v>
      </c>
      <c r="C7" s="1">
        <f t="shared" si="5"/>
        <v>3</v>
      </c>
      <c r="D7" s="1" cm="1">
        <f t="array" ref="D7">IF(B7="","",COUNTA(_xlfn.UNIQUE(_xlfn._xlws.FILTER(K:K,I:I=B7))))</f>
        <v>3</v>
      </c>
      <c r="E7" s="1">
        <f t="shared" si="3"/>
        <v>1.8</v>
      </c>
      <c r="G7" s="12" t="str">
        <f t="shared" si="1"/>
        <v>Hardware</v>
      </c>
      <c r="H7" s="23" t="str">
        <f t="shared" si="2"/>
        <v>On</v>
      </c>
      <c r="I7" s="14" t="s">
        <v>27</v>
      </c>
      <c r="J7" s="14" t="s">
        <v>62</v>
      </c>
      <c r="K7" s="14" t="s">
        <v>63</v>
      </c>
      <c r="L7" s="15">
        <v>0.2</v>
      </c>
      <c r="M7" s="15">
        <f>IF($I7="","",IF($E$2="Off","",$L7))</f>
        <v>0.2</v>
      </c>
      <c r="N7" s="15">
        <f t="shared" si="0"/>
        <v>0.2</v>
      </c>
      <c r="O7" s="15">
        <f t="shared" si="0"/>
        <v>0.2</v>
      </c>
      <c r="P7" s="15">
        <f t="shared" si="0"/>
        <v>0.2</v>
      </c>
      <c r="XEP7" t="str">
        <v>Design Review</v>
      </c>
      <c r="XEQ7" t="str">
        <v>Machinist 1</v>
      </c>
    </row>
    <row r="8" spans="1:16 16369:16371" x14ac:dyDescent="0.5">
      <c r="A8" s="19" t="str">
        <f t="shared" si="4"/>
        <v>• Development
      4 subtasks, 4 resources, 2.9 qty</v>
      </c>
      <c r="B8" s="13" t="str">
        <v>Development</v>
      </c>
      <c r="C8" s="1">
        <f t="shared" si="5"/>
        <v>4</v>
      </c>
      <c r="D8" s="1" cm="1">
        <f t="array" ref="D8">IF(B8="","",COUNTA(_xlfn.UNIQUE(_xlfn._xlws.FILTER(K:K,I:I=B8))))</f>
        <v>4</v>
      </c>
      <c r="E8" s="1">
        <f t="shared" si="3"/>
        <v>2.9</v>
      </c>
      <c r="G8" s="12" t="str">
        <f t="shared" si="1"/>
        <v>Hardware</v>
      </c>
      <c r="H8" s="23" t="str">
        <f t="shared" si="2"/>
        <v>On</v>
      </c>
      <c r="I8" s="14" t="s">
        <v>27</v>
      </c>
      <c r="J8" s="14" t="s">
        <v>58</v>
      </c>
      <c r="K8" s="14" t="s">
        <v>57</v>
      </c>
      <c r="L8" s="15">
        <v>2</v>
      </c>
      <c r="M8" s="15">
        <f t="shared" ref="M8:P27" si="6">IF($I8="","",IF($E$2="Off","",$L8))</f>
        <v>2</v>
      </c>
      <c r="N8" s="15">
        <f t="shared" si="6"/>
        <v>2</v>
      </c>
      <c r="O8" s="15">
        <f t="shared" si="6"/>
        <v>2</v>
      </c>
      <c r="P8" s="15">
        <f t="shared" si="6"/>
        <v>2</v>
      </c>
      <c r="XEP8" t="str">
        <v>Durability/Stress</v>
      </c>
      <c r="XEQ8" t="str">
        <v>Market Analyst</v>
      </c>
    </row>
    <row r="9" spans="1:16 16369:16371" x14ac:dyDescent="0.5">
      <c r="A9" s="19" t="str">
        <f t="shared" si="4"/>
        <v>• Testing
      5 subtasks, 3 resources, 2.3 qty</v>
      </c>
      <c r="B9" s="13" t="str">
        <v>Testing</v>
      </c>
      <c r="C9" s="1">
        <f t="shared" si="5"/>
        <v>5</v>
      </c>
      <c r="D9" s="1" cm="1">
        <f t="array" ref="D9">IF(B9="","",COUNTA(_xlfn.UNIQUE(_xlfn._xlws.FILTER(K:K,I:I=B9))))</f>
        <v>3</v>
      </c>
      <c r="E9" s="1">
        <f t="shared" si="3"/>
        <v>2.3000000000000003</v>
      </c>
      <c r="G9" s="12" t="str">
        <f t="shared" si="1"/>
        <v>Hardware</v>
      </c>
      <c r="H9" s="23" t="str">
        <f t="shared" si="2"/>
        <v>On</v>
      </c>
      <c r="I9" s="14" t="s">
        <v>27</v>
      </c>
      <c r="J9" s="14" t="s">
        <v>58</v>
      </c>
      <c r="K9" s="14" t="s">
        <v>44</v>
      </c>
      <c r="L9" s="15">
        <v>0.5</v>
      </c>
      <c r="M9" s="15">
        <f t="shared" si="6"/>
        <v>0.5</v>
      </c>
      <c r="N9" s="15">
        <f t="shared" si="6"/>
        <v>0.5</v>
      </c>
      <c r="O9" s="15">
        <f t="shared" si="6"/>
        <v>0.5</v>
      </c>
      <c r="P9" s="15">
        <f t="shared" si="6"/>
        <v>0.5</v>
      </c>
      <c r="XEP9" t="str">
        <v>Factory Flow</v>
      </c>
      <c r="XEQ9" t="str">
        <v>Marketer</v>
      </c>
    </row>
    <row r="10" spans="1:16 16369:16371" x14ac:dyDescent="0.5">
      <c r="A10" s="19" t="str">
        <f t="shared" si="4"/>
        <v>• Operations
      2 subtasks, 2 resources, 2.5 qty</v>
      </c>
      <c r="B10" s="13" t="str">
        <v>Operations</v>
      </c>
      <c r="C10" s="1">
        <f t="shared" si="5"/>
        <v>2</v>
      </c>
      <c r="D10" s="1" cm="1">
        <f t="array" ref="D10">IF(B10="","",COUNTA(_xlfn.UNIQUE(_xlfn._xlws.FILTER(K:K,I:I=B10))))</f>
        <v>2</v>
      </c>
      <c r="E10" s="1">
        <f t="shared" si="3"/>
        <v>2.5</v>
      </c>
      <c r="G10" s="12" t="str">
        <f t="shared" si="1"/>
        <v>Hardware</v>
      </c>
      <c r="H10" s="23" t="str">
        <f t="shared" si="2"/>
        <v>On</v>
      </c>
      <c r="I10" s="14" t="s">
        <v>27</v>
      </c>
      <c r="J10" s="14" t="s">
        <v>59</v>
      </c>
      <c r="K10" s="14" t="s">
        <v>57</v>
      </c>
      <c r="L10" s="15">
        <v>0.5</v>
      </c>
      <c r="M10" s="15">
        <f t="shared" si="6"/>
        <v>0.5</v>
      </c>
      <c r="N10" s="15">
        <f t="shared" si="6"/>
        <v>0.5</v>
      </c>
      <c r="O10" s="15">
        <f t="shared" si="6"/>
        <v>0.5</v>
      </c>
      <c r="P10" s="15">
        <f t="shared" si="6"/>
        <v>0.5</v>
      </c>
      <c r="XEP10" t="str">
        <v>Feasibility</v>
      </c>
      <c r="XEQ10" t="str">
        <v>Offer Analyst</v>
      </c>
    </row>
    <row r="11" spans="1:16 16369:16371" x14ac:dyDescent="0.5">
      <c r="A11" s="19" t="str">
        <f t="shared" si="4"/>
        <v/>
      </c>
      <c r="B11" s="13"/>
      <c r="C11" s="1" t="str">
        <f>IF($B11="","",COUNTIFS(I:I,B11))</f>
        <v/>
      </c>
      <c r="D11" s="1" t="str" cm="1">
        <f t="array" ref="D11">IF(B11="","",COUNTA(_xlfn.UNIQUE(_xlfn._xlws.FILTER(K:K,I:I=B11))))</f>
        <v/>
      </c>
      <c r="E11" s="1" t="str">
        <f>IF(B11="","",SUMIFS(L:L,I:I,B11))</f>
        <v/>
      </c>
      <c r="G11" s="12" t="str">
        <f t="shared" si="1"/>
        <v>Hardware</v>
      </c>
      <c r="H11" s="23" t="str">
        <f t="shared" si="2"/>
        <v>On</v>
      </c>
      <c r="I11" s="14" t="s">
        <v>27</v>
      </c>
      <c r="J11" s="14" t="s">
        <v>59</v>
      </c>
      <c r="K11" s="14" t="s">
        <v>44</v>
      </c>
      <c r="L11" s="15">
        <v>0.2</v>
      </c>
      <c r="M11" s="15">
        <f t="shared" si="6"/>
        <v>0.2</v>
      </c>
      <c r="N11" s="15">
        <f t="shared" si="6"/>
        <v>0.2</v>
      </c>
      <c r="O11" s="15">
        <f t="shared" si="6"/>
        <v>0.2</v>
      </c>
      <c r="P11" s="15">
        <f t="shared" si="6"/>
        <v>0.2</v>
      </c>
      <c r="XEP11" t="str">
        <v>Finance Support</v>
      </c>
      <c r="XEQ11" t="str">
        <v>PDM</v>
      </c>
    </row>
    <row r="12" spans="1:16 16369:16371" x14ac:dyDescent="0.5">
      <c r="A12" s="19" t="str">
        <f t="shared" si="4"/>
        <v/>
      </c>
      <c r="B12" s="13"/>
      <c r="C12" s="1" t="str">
        <f t="shared" ref="C12:C75" si="7">IF($B12="","",COUNTIFS(I:I,B12))</f>
        <v/>
      </c>
      <c r="D12" s="1" t="str" cm="1">
        <f t="array" ref="D12">IF(B12="","",COUNTA(_xlfn.UNIQUE(_xlfn._xlws.FILTER(K:K,I:I=B12))))</f>
        <v/>
      </c>
      <c r="E12" s="1" t="str">
        <f t="shared" ref="E12:E75" si="8">IF(B12="","",SUMIFS(L:L,I:I,B12))</f>
        <v/>
      </c>
      <c r="G12" s="12" t="str">
        <f t="shared" si="1"/>
        <v>Hardware</v>
      </c>
      <c r="H12" s="23" t="str">
        <f t="shared" si="2"/>
        <v>On</v>
      </c>
      <c r="I12" s="14" t="s">
        <v>27</v>
      </c>
      <c r="J12" s="14" t="s">
        <v>66</v>
      </c>
      <c r="K12" s="14" t="s">
        <v>67</v>
      </c>
      <c r="L12" s="15">
        <v>0.1</v>
      </c>
      <c r="M12" s="15">
        <f t="shared" si="6"/>
        <v>0.1</v>
      </c>
      <c r="N12" s="15">
        <f t="shared" si="6"/>
        <v>0.1</v>
      </c>
      <c r="O12" s="15">
        <f t="shared" si="6"/>
        <v>0.1</v>
      </c>
      <c r="P12" s="15">
        <f t="shared" si="6"/>
        <v>0.1</v>
      </c>
      <c r="XEP12" t="str">
        <v>Integration Testing</v>
      </c>
      <c r="XEQ12" t="str">
        <v>PGM 1</v>
      </c>
    </row>
    <row r="13" spans="1:16 16369:16371" x14ac:dyDescent="0.5">
      <c r="A13" s="19" t="str">
        <f t="shared" si="4"/>
        <v/>
      </c>
      <c r="B13" s="13"/>
      <c r="C13" s="1" t="str">
        <f t="shared" si="7"/>
        <v/>
      </c>
      <c r="D13" s="1" t="str" cm="1">
        <f t="array" ref="D13">IF(B13="","",COUNTA(_xlfn.UNIQUE(_xlfn._xlws.FILTER(K:K,I:I=B13))))</f>
        <v/>
      </c>
      <c r="E13" s="1" t="str">
        <f t="shared" si="8"/>
        <v/>
      </c>
      <c r="G13" s="12" t="str">
        <f t="shared" si="1"/>
        <v>Hardware</v>
      </c>
      <c r="H13" s="23" t="str">
        <f t="shared" si="2"/>
        <v>On</v>
      </c>
      <c r="I13" s="14" t="s">
        <v>27</v>
      </c>
      <c r="J13" s="14" t="s">
        <v>68</v>
      </c>
      <c r="K13" s="14" t="s">
        <v>69</v>
      </c>
      <c r="L13" s="15">
        <v>0.3</v>
      </c>
      <c r="M13" s="15">
        <f t="shared" si="6"/>
        <v>0.3</v>
      </c>
      <c r="N13" s="15">
        <f t="shared" si="6"/>
        <v>0.3</v>
      </c>
      <c r="O13" s="15">
        <f t="shared" si="6"/>
        <v>0.3</v>
      </c>
      <c r="P13" s="15">
        <f t="shared" si="6"/>
        <v>0.3</v>
      </c>
      <c r="XEP13" t="str">
        <v>Market Research</v>
      </c>
      <c r="XEQ13" t="str">
        <v>PJM2</v>
      </c>
    </row>
    <row r="14" spans="1:16 16369:16371" x14ac:dyDescent="0.5">
      <c r="A14" s="19" t="str">
        <f t="shared" si="4"/>
        <v/>
      </c>
      <c r="B14" s="13"/>
      <c r="C14" s="1" t="str">
        <f t="shared" si="7"/>
        <v/>
      </c>
      <c r="D14" s="1" t="str" cm="1">
        <f t="array" ref="D14">IF(B14="","",COUNTA(_xlfn.UNIQUE(_xlfn._xlws.FILTER(K:K,I:I=B14))))</f>
        <v/>
      </c>
      <c r="E14" s="1" t="str">
        <f t="shared" si="8"/>
        <v/>
      </c>
      <c r="G14" s="12" t="str">
        <f t="shared" si="1"/>
        <v>Hardware</v>
      </c>
      <c r="H14" s="23" t="str">
        <f t="shared" si="2"/>
        <v>On</v>
      </c>
      <c r="I14" s="14" t="s">
        <v>28</v>
      </c>
      <c r="J14" s="14" t="s">
        <v>70</v>
      </c>
      <c r="K14" s="14" t="s">
        <v>71</v>
      </c>
      <c r="L14" s="15">
        <v>0.8</v>
      </c>
      <c r="M14" s="15">
        <f t="shared" si="6"/>
        <v>0.8</v>
      </c>
      <c r="N14" s="15">
        <f t="shared" si="6"/>
        <v>0.8</v>
      </c>
      <c r="O14" s="15">
        <f t="shared" si="6"/>
        <v>0.8</v>
      </c>
      <c r="P14" s="15">
        <f t="shared" si="6"/>
        <v>0.8</v>
      </c>
      <c r="XEP14" t="str">
        <v>Pilot Run</v>
      </c>
      <c r="XEQ14" t="str">
        <v>Planner 3</v>
      </c>
    </row>
    <row r="15" spans="1:16 16369:16371" x14ac:dyDescent="0.5">
      <c r="A15" s="19" t="str">
        <f t="shared" si="4"/>
        <v/>
      </c>
      <c r="B15" s="13"/>
      <c r="C15" s="1" t="str">
        <f t="shared" si="7"/>
        <v/>
      </c>
      <c r="D15" s="1" t="str" cm="1">
        <f t="array" ref="D15">IF(B15="","",COUNTA(_xlfn.UNIQUE(_xlfn._xlws.FILTER(K:K,I:I=B15))))</f>
        <v/>
      </c>
      <c r="E15" s="1" t="str">
        <f t="shared" si="8"/>
        <v/>
      </c>
      <c r="G15" s="12" t="str">
        <f t="shared" si="1"/>
        <v>Hardware</v>
      </c>
      <c r="H15" s="23" t="str">
        <f t="shared" si="2"/>
        <v>On</v>
      </c>
      <c r="I15" s="14" t="s">
        <v>28</v>
      </c>
      <c r="J15" s="14" t="s">
        <v>72</v>
      </c>
      <c r="K15" s="14" t="s">
        <v>73</v>
      </c>
      <c r="L15" s="15">
        <v>0.1</v>
      </c>
      <c r="M15" s="15">
        <f t="shared" si="6"/>
        <v>0.1</v>
      </c>
      <c r="N15" s="15">
        <f t="shared" si="6"/>
        <v>0.1</v>
      </c>
      <c r="O15" s="15">
        <f t="shared" si="6"/>
        <v>0.1</v>
      </c>
      <c r="P15" s="15">
        <f t="shared" si="6"/>
        <v>0.1</v>
      </c>
      <c r="XEP15" t="str">
        <v>Product Experience</v>
      </c>
      <c r="XEQ15" t="str">
        <v>Support Engr 2</v>
      </c>
    </row>
    <row r="16" spans="1:16 16369:16371" x14ac:dyDescent="0.5">
      <c r="A16" s="19" t="str">
        <f t="shared" si="4"/>
        <v/>
      </c>
      <c r="B16" s="13"/>
      <c r="C16" s="1" t="str">
        <f t="shared" si="7"/>
        <v/>
      </c>
      <c r="D16" s="1" t="str" cm="1">
        <f t="array" ref="D16">IF(B16="","",COUNTA(_xlfn.UNIQUE(_xlfn._xlws.FILTER(K:K,I:I=B16))))</f>
        <v/>
      </c>
      <c r="E16" s="1" t="str">
        <f t="shared" si="8"/>
        <v/>
      </c>
      <c r="G16" s="12" t="str">
        <f t="shared" si="1"/>
        <v>Hardware</v>
      </c>
      <c r="H16" s="23" t="str">
        <f t="shared" si="2"/>
        <v>On</v>
      </c>
      <c r="I16" s="14" t="s">
        <v>28</v>
      </c>
      <c r="J16" s="14" t="s">
        <v>74</v>
      </c>
      <c r="K16" s="14" t="s">
        <v>75</v>
      </c>
      <c r="L16" s="15">
        <v>0.9</v>
      </c>
      <c r="M16" s="15">
        <f t="shared" si="6"/>
        <v>0.9</v>
      </c>
      <c r="N16" s="15">
        <f t="shared" si="6"/>
        <v>0.9</v>
      </c>
      <c r="O16" s="15">
        <f t="shared" si="6"/>
        <v>0.9</v>
      </c>
      <c r="P16" s="15">
        <f t="shared" si="6"/>
        <v>0.9</v>
      </c>
      <c r="XEP16" t="str">
        <v>Program Management</v>
      </c>
      <c r="XEQ16" t="str">
        <v>SW Engr 1</v>
      </c>
    </row>
    <row r="17" spans="1:16 16370:16371" x14ac:dyDescent="0.5">
      <c r="A17" s="19" t="str">
        <f t="shared" si="4"/>
        <v/>
      </c>
      <c r="B17" s="13"/>
      <c r="C17" s="1" t="str">
        <f t="shared" si="7"/>
        <v/>
      </c>
      <c r="D17" s="1" t="str" cm="1">
        <f t="array" ref="D17">IF(B17="","",COUNTA(_xlfn.UNIQUE(_xlfn._xlws.FILTER(K:K,I:I=B17))))</f>
        <v/>
      </c>
      <c r="E17" s="1" t="str">
        <f t="shared" si="8"/>
        <v/>
      </c>
      <c r="G17" s="12" t="str">
        <f t="shared" si="1"/>
        <v>Hardware</v>
      </c>
      <c r="H17" s="23" t="str">
        <f t="shared" si="2"/>
        <v>On</v>
      </c>
      <c r="I17" s="14" t="s">
        <v>33</v>
      </c>
      <c r="J17" s="14" t="s">
        <v>76</v>
      </c>
      <c r="K17" s="14" t="s">
        <v>41</v>
      </c>
      <c r="L17" s="15">
        <v>0.5</v>
      </c>
      <c r="M17" s="15">
        <f t="shared" si="6"/>
        <v>0.5</v>
      </c>
      <c r="N17" s="15">
        <f t="shared" si="6"/>
        <v>0.5</v>
      </c>
      <c r="O17" s="15">
        <f t="shared" si="6"/>
        <v>0.5</v>
      </c>
      <c r="P17" s="15">
        <f t="shared" si="6"/>
        <v>0.5</v>
      </c>
      <c r="XEP17" t="str">
        <v>Program Planning</v>
      </c>
      <c r="XEQ17" t="str">
        <v>SW Engr 2</v>
      </c>
    </row>
    <row r="18" spans="1:16 16370:16371" x14ac:dyDescent="0.5">
      <c r="A18" s="19" t="str">
        <f t="shared" si="4"/>
        <v/>
      </c>
      <c r="B18" s="13"/>
      <c r="C18" s="1" t="str">
        <f t="shared" si="7"/>
        <v/>
      </c>
      <c r="D18" s="1" t="str" cm="1">
        <f t="array" ref="D18">IF(B18="","",COUNTA(_xlfn.UNIQUE(_xlfn._xlws.FILTER(K:K,I:I=B18))))</f>
        <v/>
      </c>
      <c r="E18" s="1" t="str">
        <f t="shared" si="8"/>
        <v/>
      </c>
      <c r="G18" s="12" t="str">
        <f t="shared" si="1"/>
        <v>Hardware</v>
      </c>
      <c r="H18" s="23" t="str">
        <f t="shared" si="2"/>
        <v>On</v>
      </c>
      <c r="I18" s="14" t="s">
        <v>33</v>
      </c>
      <c r="J18" s="14" t="s">
        <v>40</v>
      </c>
      <c r="K18" s="14" t="s">
        <v>42</v>
      </c>
      <c r="L18" s="15">
        <v>2</v>
      </c>
      <c r="M18" s="15">
        <f t="shared" si="6"/>
        <v>2</v>
      </c>
      <c r="N18" s="15">
        <f t="shared" si="6"/>
        <v>2</v>
      </c>
      <c r="O18" s="15">
        <f t="shared" si="6"/>
        <v>2</v>
      </c>
      <c r="P18" s="15">
        <f t="shared" si="6"/>
        <v>2</v>
      </c>
      <c r="XEP18" t="str">
        <v>Project Management</v>
      </c>
      <c r="XEQ18" t="str">
        <v>UX Designer</v>
      </c>
    </row>
    <row r="19" spans="1:16 16370:16371" x14ac:dyDescent="0.5">
      <c r="A19" s="19" t="str">
        <f t="shared" si="4"/>
        <v/>
      </c>
      <c r="B19" s="13"/>
      <c r="C19" s="1" t="str">
        <f t="shared" si="7"/>
        <v/>
      </c>
      <c r="D19" s="1" t="str" cm="1">
        <f t="array" ref="D19">IF(B19="","",COUNTA(_xlfn.UNIQUE(_xlfn._xlws.FILTER(K:K,I:I=B19))))</f>
        <v/>
      </c>
      <c r="E19" s="1" t="str">
        <f t="shared" si="8"/>
        <v/>
      </c>
      <c r="G19" s="12" t="str">
        <f t="shared" si="1"/>
        <v>Hardware</v>
      </c>
      <c r="H19" s="23" t="str">
        <f t="shared" si="2"/>
        <v>On</v>
      </c>
      <c r="I19" s="14" t="s">
        <v>33</v>
      </c>
      <c r="J19" s="14" t="s">
        <v>79</v>
      </c>
      <c r="K19" s="14" t="s">
        <v>63</v>
      </c>
      <c r="L19" s="15">
        <v>0.1</v>
      </c>
      <c r="M19" s="15">
        <f t="shared" si="6"/>
        <v>0.1</v>
      </c>
      <c r="N19" s="15">
        <f t="shared" si="6"/>
        <v>0.1</v>
      </c>
      <c r="O19" s="15">
        <f t="shared" si="6"/>
        <v>0.1</v>
      </c>
      <c r="P19" s="15">
        <f t="shared" si="6"/>
        <v>0.1</v>
      </c>
      <c r="XEP19" t="str">
        <v>Serviceability Review</v>
      </c>
    </row>
    <row r="20" spans="1:16 16370:16371" x14ac:dyDescent="0.5">
      <c r="A20" s="19" t="str">
        <f t="shared" si="4"/>
        <v/>
      </c>
      <c r="B20" s="13"/>
      <c r="C20" s="1" t="str">
        <f t="shared" si="7"/>
        <v/>
      </c>
      <c r="D20" s="1" t="str" cm="1">
        <f t="array" ref="D20">IF(B20="","",COUNTA(_xlfn.UNIQUE(_xlfn._xlws.FILTER(K:K,I:I=B20))))</f>
        <v/>
      </c>
      <c r="E20" s="1" t="str">
        <f t="shared" si="8"/>
        <v/>
      </c>
      <c r="G20" s="12" t="str">
        <f t="shared" si="1"/>
        <v>Hardware</v>
      </c>
      <c r="H20" s="23" t="str">
        <f t="shared" si="2"/>
        <v>On</v>
      </c>
      <c r="I20" s="14" t="s">
        <v>33</v>
      </c>
      <c r="J20" s="14" t="s">
        <v>79</v>
      </c>
      <c r="K20" s="14" t="s">
        <v>80</v>
      </c>
      <c r="L20" s="15">
        <v>0.3</v>
      </c>
      <c r="M20" s="15">
        <f t="shared" si="6"/>
        <v>0.3</v>
      </c>
      <c r="N20" s="15">
        <f t="shared" si="6"/>
        <v>0.3</v>
      </c>
      <c r="O20" s="15">
        <f t="shared" si="6"/>
        <v>0.3</v>
      </c>
      <c r="P20" s="15">
        <f t="shared" si="6"/>
        <v>0.3</v>
      </c>
      <c r="XEP20" t="str">
        <v>Supply Chain</v>
      </c>
    </row>
    <row r="21" spans="1:16 16370:16371" x14ac:dyDescent="0.5">
      <c r="A21" s="19" t="str">
        <f t="shared" si="4"/>
        <v/>
      </c>
      <c r="B21" s="13"/>
      <c r="C21" s="1" t="str">
        <f t="shared" si="7"/>
        <v/>
      </c>
      <c r="D21" s="1" t="str" cm="1">
        <f t="array" ref="D21">IF(B21="","",COUNTA(_xlfn.UNIQUE(_xlfn._xlws.FILTER(K:K,I:I=B21))))</f>
        <v/>
      </c>
      <c r="E21" s="1" t="str">
        <f t="shared" si="8"/>
        <v/>
      </c>
      <c r="G21" s="12" t="str">
        <f t="shared" si="1"/>
        <v>Hardware</v>
      </c>
      <c r="H21" s="23" t="str">
        <f t="shared" si="2"/>
        <v>On</v>
      </c>
      <c r="I21" s="14" t="s">
        <v>34</v>
      </c>
      <c r="J21" s="14" t="s">
        <v>77</v>
      </c>
      <c r="K21" s="14" t="s">
        <v>73</v>
      </c>
      <c r="L21" s="15">
        <v>0.1</v>
      </c>
      <c r="M21" s="15">
        <f t="shared" si="6"/>
        <v>0.1</v>
      </c>
      <c r="N21" s="15">
        <f t="shared" si="6"/>
        <v>0.1</v>
      </c>
      <c r="O21" s="15">
        <f t="shared" si="6"/>
        <v>0.1</v>
      </c>
      <c r="P21" s="15">
        <f t="shared" si="6"/>
        <v>0.1</v>
      </c>
    </row>
    <row r="22" spans="1:16 16370:16371" x14ac:dyDescent="0.5">
      <c r="A22" s="19" t="str">
        <f t="shared" si="4"/>
        <v/>
      </c>
      <c r="B22" s="13"/>
      <c r="C22" s="1" t="str">
        <f t="shared" si="7"/>
        <v/>
      </c>
      <c r="D22" s="1" t="str" cm="1">
        <f t="array" ref="D22">IF(B22="","",COUNTA(_xlfn.UNIQUE(_xlfn._xlws.FILTER(K:K,I:I=B22))))</f>
        <v/>
      </c>
      <c r="E22" s="1" t="str">
        <f t="shared" si="8"/>
        <v/>
      </c>
      <c r="G22" s="12" t="str">
        <f t="shared" si="1"/>
        <v>Hardware</v>
      </c>
      <c r="H22" s="23" t="str">
        <f t="shared" si="2"/>
        <v>On</v>
      </c>
      <c r="I22" s="14" t="s">
        <v>34</v>
      </c>
      <c r="J22" s="14" t="s">
        <v>52</v>
      </c>
      <c r="K22" s="14" t="s">
        <v>56</v>
      </c>
      <c r="L22" s="15">
        <v>0.5</v>
      </c>
      <c r="M22" s="15">
        <f t="shared" si="6"/>
        <v>0.5</v>
      </c>
      <c r="N22" s="15">
        <f t="shared" si="6"/>
        <v>0.5</v>
      </c>
      <c r="O22" s="15">
        <f t="shared" si="6"/>
        <v>0.5</v>
      </c>
      <c r="P22" s="15">
        <f t="shared" si="6"/>
        <v>0.5</v>
      </c>
    </row>
    <row r="23" spans="1:16 16370:16371" x14ac:dyDescent="0.5">
      <c r="A23" s="19" t="str">
        <f t="shared" si="4"/>
        <v/>
      </c>
      <c r="B23" s="13"/>
      <c r="C23" s="1" t="str">
        <f t="shared" si="7"/>
        <v/>
      </c>
      <c r="D23" s="1" t="str" cm="1">
        <f t="array" ref="D23">IF(B23="","",COUNTA(_xlfn.UNIQUE(_xlfn._xlws.FILTER(K:K,I:I=B23))))</f>
        <v/>
      </c>
      <c r="E23" s="1" t="str">
        <f t="shared" si="8"/>
        <v/>
      </c>
      <c r="G23" s="12" t="str">
        <f t="shared" si="1"/>
        <v>Hardware</v>
      </c>
      <c r="H23" s="23" t="str">
        <f t="shared" si="2"/>
        <v>On</v>
      </c>
      <c r="I23" s="14" t="s">
        <v>34</v>
      </c>
      <c r="J23" s="14" t="s">
        <v>52</v>
      </c>
      <c r="K23" s="14" t="s">
        <v>75</v>
      </c>
      <c r="L23" s="15">
        <v>0.5</v>
      </c>
      <c r="M23" s="15">
        <f t="shared" si="6"/>
        <v>0.5</v>
      </c>
      <c r="N23" s="15">
        <f t="shared" si="6"/>
        <v>0.5</v>
      </c>
      <c r="O23" s="15">
        <f t="shared" si="6"/>
        <v>0.5</v>
      </c>
      <c r="P23" s="15">
        <f t="shared" si="6"/>
        <v>0.5</v>
      </c>
    </row>
    <row r="24" spans="1:16 16370:16371" x14ac:dyDescent="0.5">
      <c r="A24" s="19" t="str">
        <f t="shared" si="4"/>
        <v/>
      </c>
      <c r="B24" s="13"/>
      <c r="C24" s="1" t="str">
        <f t="shared" si="7"/>
        <v/>
      </c>
      <c r="D24" s="1" t="str" cm="1">
        <f t="array" ref="D24">IF(B24="","",COUNTA(_xlfn.UNIQUE(_xlfn._xlws.FILTER(K:K,I:I=B24))))</f>
        <v/>
      </c>
      <c r="E24" s="1" t="str">
        <f t="shared" si="8"/>
        <v/>
      </c>
      <c r="G24" s="12" t="str">
        <f t="shared" si="1"/>
        <v>Hardware</v>
      </c>
      <c r="H24" s="23" t="str">
        <f t="shared" si="2"/>
        <v>On</v>
      </c>
      <c r="I24" s="14" t="s">
        <v>34</v>
      </c>
      <c r="J24" s="14" t="s">
        <v>77</v>
      </c>
      <c r="K24" s="14" t="s">
        <v>73</v>
      </c>
      <c r="L24" s="15">
        <v>1</v>
      </c>
      <c r="M24" s="15">
        <f t="shared" si="6"/>
        <v>1</v>
      </c>
      <c r="N24" s="15">
        <f t="shared" si="6"/>
        <v>1</v>
      </c>
      <c r="O24" s="15">
        <f t="shared" si="6"/>
        <v>1</v>
      </c>
      <c r="P24" s="15">
        <f t="shared" si="6"/>
        <v>1</v>
      </c>
    </row>
    <row r="25" spans="1:16 16370:16371" x14ac:dyDescent="0.5">
      <c r="A25" s="19" t="str">
        <f t="shared" si="4"/>
        <v/>
      </c>
      <c r="B25" s="13"/>
      <c r="C25" s="1" t="str">
        <f t="shared" si="7"/>
        <v/>
      </c>
      <c r="D25" s="1" t="str" cm="1">
        <f t="array" ref="D25">IF(B25="","",COUNTA(_xlfn.UNIQUE(_xlfn._xlws.FILTER(K:K,I:I=B25))))</f>
        <v/>
      </c>
      <c r="E25" s="1" t="str">
        <f t="shared" si="8"/>
        <v/>
      </c>
      <c r="G25" s="12" t="str">
        <f t="shared" si="1"/>
        <v>Hardware</v>
      </c>
      <c r="H25" s="23" t="str">
        <f t="shared" si="2"/>
        <v>On</v>
      </c>
      <c r="I25" s="14" t="s">
        <v>34</v>
      </c>
      <c r="J25" s="14" t="s">
        <v>74</v>
      </c>
      <c r="K25" s="14" t="s">
        <v>75</v>
      </c>
      <c r="L25" s="15">
        <v>0.2</v>
      </c>
      <c r="M25" s="15">
        <f t="shared" si="6"/>
        <v>0.2</v>
      </c>
      <c r="N25" s="15">
        <f t="shared" si="6"/>
        <v>0.2</v>
      </c>
      <c r="O25" s="15">
        <f t="shared" si="6"/>
        <v>0.2</v>
      </c>
      <c r="P25" s="15">
        <f t="shared" si="6"/>
        <v>0.2</v>
      </c>
    </row>
    <row r="26" spans="1:16 16370:16371" x14ac:dyDescent="0.5">
      <c r="A26" s="19" t="str">
        <f t="shared" si="4"/>
        <v/>
      </c>
      <c r="B26" s="13"/>
      <c r="C26" s="1" t="str">
        <f t="shared" si="7"/>
        <v/>
      </c>
      <c r="D26" s="1" t="str" cm="1">
        <f t="array" ref="D26">IF(B26="","",COUNTA(_xlfn.UNIQUE(_xlfn._xlws.FILTER(K:K,I:I=B26))))</f>
        <v/>
      </c>
      <c r="E26" s="1" t="str">
        <f t="shared" si="8"/>
        <v/>
      </c>
      <c r="G26" s="12" t="str">
        <f t="shared" si="1"/>
        <v>Hardware</v>
      </c>
      <c r="H26" s="23" t="str">
        <f t="shared" si="2"/>
        <v>On</v>
      </c>
      <c r="I26" s="14" t="s">
        <v>39</v>
      </c>
      <c r="J26" s="15" t="s">
        <v>14</v>
      </c>
      <c r="K26" s="15" t="s">
        <v>41</v>
      </c>
      <c r="L26" s="15">
        <v>0.5</v>
      </c>
      <c r="M26" s="15">
        <f t="shared" si="6"/>
        <v>0.5</v>
      </c>
      <c r="N26" s="15">
        <f t="shared" si="6"/>
        <v>0.5</v>
      </c>
      <c r="O26" s="15">
        <f t="shared" si="6"/>
        <v>0.5</v>
      </c>
      <c r="P26" s="15">
        <f t="shared" si="6"/>
        <v>0.5</v>
      </c>
    </row>
    <row r="27" spans="1:16 16370:16371" x14ac:dyDescent="0.5">
      <c r="A27" s="19" t="str">
        <f t="shared" si="4"/>
        <v/>
      </c>
      <c r="B27" s="13"/>
      <c r="C27" s="1" t="str">
        <f t="shared" si="7"/>
        <v/>
      </c>
      <c r="D27" s="1" t="str" cm="1">
        <f t="array" ref="D27">IF(B27="","",COUNTA(_xlfn.UNIQUE(_xlfn._xlws.FILTER(K:K,I:I=B27))))</f>
        <v/>
      </c>
      <c r="E27" s="1" t="str">
        <f t="shared" si="8"/>
        <v/>
      </c>
      <c r="G27" s="12" t="str">
        <f t="shared" si="1"/>
        <v>Hardware</v>
      </c>
      <c r="H27" s="23" t="str">
        <f t="shared" si="2"/>
        <v>On</v>
      </c>
      <c r="I27" s="14" t="s">
        <v>39</v>
      </c>
      <c r="J27" s="15" t="s">
        <v>40</v>
      </c>
      <c r="K27" s="15" t="s">
        <v>42</v>
      </c>
      <c r="L27" s="15">
        <v>2</v>
      </c>
      <c r="M27" s="15">
        <f t="shared" si="6"/>
        <v>2</v>
      </c>
      <c r="N27" s="15">
        <f t="shared" si="6"/>
        <v>2</v>
      </c>
      <c r="O27" s="15">
        <f t="shared" si="6"/>
        <v>2</v>
      </c>
      <c r="P27" s="15">
        <f t="shared" si="6"/>
        <v>2</v>
      </c>
    </row>
    <row r="28" spans="1:16 16370:16371" x14ac:dyDescent="0.5">
      <c r="A28" s="19" t="str">
        <f t="shared" si="4"/>
        <v/>
      </c>
      <c r="B28" s="13"/>
      <c r="C28" s="1" t="str">
        <f t="shared" si="7"/>
        <v/>
      </c>
      <c r="D28" s="1" t="str" cm="1">
        <f t="array" ref="D28">IF(B28="","",COUNTA(_xlfn.UNIQUE(_xlfn._xlws.FILTER(K:K,I:I=B28))))</f>
        <v/>
      </c>
      <c r="E28" s="1" t="str">
        <f t="shared" si="8"/>
        <v/>
      </c>
      <c r="G28" s="12" t="str">
        <f t="shared" si="1"/>
        <v>Hardware</v>
      </c>
      <c r="H28" s="23" t="str">
        <f t="shared" si="2"/>
        <v>On</v>
      </c>
      <c r="I28" s="14" t="s">
        <v>32</v>
      </c>
      <c r="J28" s="15" t="s">
        <v>81</v>
      </c>
      <c r="K28" s="15" t="s">
        <v>82</v>
      </c>
      <c r="L28" s="15">
        <v>3</v>
      </c>
      <c r="M28" s="15">
        <f t="shared" ref="M28:P47" si="9">IF($I28="","",IF($E$2="Off","",$L28))</f>
        <v>3</v>
      </c>
      <c r="N28" s="15">
        <f t="shared" si="9"/>
        <v>3</v>
      </c>
      <c r="O28" s="15">
        <f t="shared" si="9"/>
        <v>3</v>
      </c>
      <c r="P28" s="15">
        <f t="shared" si="9"/>
        <v>3</v>
      </c>
    </row>
    <row r="29" spans="1:16 16370:16371" x14ac:dyDescent="0.5">
      <c r="A29" s="19" t="str">
        <f t="shared" si="4"/>
        <v/>
      </c>
      <c r="B29" s="13"/>
      <c r="C29" s="1" t="str">
        <f t="shared" si="7"/>
        <v/>
      </c>
      <c r="D29" s="1" t="str" cm="1">
        <f t="array" ref="D29">IF(B29="","",COUNTA(_xlfn.UNIQUE(_xlfn._xlws.FILTER(K:K,I:I=B29))))</f>
        <v/>
      </c>
      <c r="E29" s="1" t="str">
        <f t="shared" si="8"/>
        <v/>
      </c>
      <c r="G29" s="12" t="str">
        <f t="shared" si="1"/>
        <v/>
      </c>
      <c r="H29" s="23" t="str">
        <f t="shared" si="2"/>
        <v/>
      </c>
      <c r="J29" s="15"/>
      <c r="K29" s="15"/>
      <c r="M29" s="15" t="str">
        <f t="shared" si="9"/>
        <v/>
      </c>
      <c r="N29" s="15" t="str">
        <f t="shared" si="9"/>
        <v/>
      </c>
      <c r="O29" s="15" t="str">
        <f t="shared" si="9"/>
        <v/>
      </c>
      <c r="P29" s="15" t="str">
        <f t="shared" si="9"/>
        <v/>
      </c>
    </row>
    <row r="30" spans="1:16 16370:16371" x14ac:dyDescent="0.5">
      <c r="A30" s="19" t="str">
        <f t="shared" si="4"/>
        <v/>
      </c>
      <c r="B30" s="13"/>
      <c r="C30" s="1" t="str">
        <f t="shared" si="7"/>
        <v/>
      </c>
      <c r="D30" s="1" t="str" cm="1">
        <f t="array" ref="D30">IF(B30="","",COUNTA(_xlfn.UNIQUE(_xlfn._xlws.FILTER(K:K,I:I=B30))))</f>
        <v/>
      </c>
      <c r="E30" s="1" t="str">
        <f t="shared" si="8"/>
        <v/>
      </c>
      <c r="G30" s="12" t="str">
        <f t="shared" si="1"/>
        <v/>
      </c>
      <c r="H30" s="23" t="str">
        <f t="shared" si="2"/>
        <v/>
      </c>
      <c r="J30" s="15"/>
      <c r="K30" s="15"/>
      <c r="M30" s="15" t="str">
        <f t="shared" si="9"/>
        <v/>
      </c>
      <c r="N30" s="15" t="str">
        <f t="shared" si="9"/>
        <v/>
      </c>
      <c r="O30" s="15" t="str">
        <f t="shared" si="9"/>
        <v/>
      </c>
      <c r="P30" s="15" t="str">
        <f t="shared" si="9"/>
        <v/>
      </c>
    </row>
    <row r="31" spans="1:16 16370:16371" x14ac:dyDescent="0.5">
      <c r="A31" s="19" t="str">
        <f t="shared" si="4"/>
        <v/>
      </c>
      <c r="B31" s="13"/>
      <c r="C31" s="1" t="str">
        <f t="shared" si="7"/>
        <v/>
      </c>
      <c r="D31" s="1" t="str" cm="1">
        <f t="array" ref="D31">IF(B31="","",COUNTA(_xlfn.UNIQUE(_xlfn._xlws.FILTER(K:K,I:I=B31))))</f>
        <v/>
      </c>
      <c r="E31" s="1" t="str">
        <f t="shared" si="8"/>
        <v/>
      </c>
      <c r="G31" s="12" t="str">
        <f t="shared" si="1"/>
        <v/>
      </c>
      <c r="H31" s="23" t="str">
        <f t="shared" si="2"/>
        <v/>
      </c>
      <c r="M31" s="15" t="str">
        <f t="shared" si="9"/>
        <v/>
      </c>
      <c r="N31" s="15" t="str">
        <f t="shared" si="9"/>
        <v/>
      </c>
      <c r="O31" s="15" t="str">
        <f t="shared" si="9"/>
        <v/>
      </c>
      <c r="P31" s="15" t="str">
        <f t="shared" si="9"/>
        <v/>
      </c>
    </row>
    <row r="32" spans="1:16 16370:16371" x14ac:dyDescent="0.5">
      <c r="A32" s="19" t="str">
        <f t="shared" si="4"/>
        <v/>
      </c>
      <c r="B32" s="13"/>
      <c r="C32" s="1" t="str">
        <f t="shared" si="7"/>
        <v/>
      </c>
      <c r="D32" s="1" t="str" cm="1">
        <f t="array" ref="D32">IF(B32="","",COUNTA(_xlfn.UNIQUE(_xlfn._xlws.FILTER(K:K,I:I=B32))))</f>
        <v/>
      </c>
      <c r="E32" s="1" t="str">
        <f t="shared" si="8"/>
        <v/>
      </c>
      <c r="G32" s="12" t="str">
        <f t="shared" si="1"/>
        <v/>
      </c>
      <c r="H32" s="23" t="str">
        <f t="shared" si="2"/>
        <v/>
      </c>
      <c r="M32" s="15" t="str">
        <f t="shared" si="9"/>
        <v/>
      </c>
      <c r="N32" s="15" t="str">
        <f t="shared" si="9"/>
        <v/>
      </c>
      <c r="O32" s="15" t="str">
        <f t="shared" si="9"/>
        <v/>
      </c>
      <c r="P32" s="15" t="str">
        <f t="shared" si="9"/>
        <v/>
      </c>
    </row>
    <row r="33" spans="1:16" x14ac:dyDescent="0.5">
      <c r="A33" s="19" t="str">
        <f t="shared" si="4"/>
        <v/>
      </c>
      <c r="B33" s="13"/>
      <c r="C33" s="1" t="str">
        <f t="shared" si="7"/>
        <v/>
      </c>
      <c r="D33" s="1" t="str" cm="1">
        <f t="array" ref="D33">IF(B33="","",COUNTA(_xlfn.UNIQUE(_xlfn._xlws.FILTER(K:K,I:I=B33))))</f>
        <v/>
      </c>
      <c r="E33" s="1" t="str">
        <f t="shared" si="8"/>
        <v/>
      </c>
      <c r="G33" s="12" t="str">
        <f t="shared" si="1"/>
        <v/>
      </c>
      <c r="H33" s="23" t="str">
        <f t="shared" si="2"/>
        <v/>
      </c>
      <c r="M33" s="15" t="str">
        <f t="shared" si="9"/>
        <v/>
      </c>
      <c r="N33" s="15" t="str">
        <f t="shared" si="9"/>
        <v/>
      </c>
      <c r="O33" s="15" t="str">
        <f t="shared" si="9"/>
        <v/>
      </c>
      <c r="P33" s="15" t="str">
        <f t="shared" si="9"/>
        <v/>
      </c>
    </row>
    <row r="34" spans="1:16" x14ac:dyDescent="0.5">
      <c r="A34" s="19" t="str">
        <f t="shared" si="4"/>
        <v/>
      </c>
      <c r="B34" s="13"/>
      <c r="C34" s="1" t="str">
        <f t="shared" si="7"/>
        <v/>
      </c>
      <c r="D34" s="1" t="str" cm="1">
        <f t="array" ref="D34">IF(B34="","",COUNTA(_xlfn.UNIQUE(_xlfn._xlws.FILTER(K:K,I:I=B34))))</f>
        <v/>
      </c>
      <c r="E34" s="1" t="str">
        <f t="shared" si="8"/>
        <v/>
      </c>
      <c r="G34" s="12" t="str">
        <f t="shared" si="1"/>
        <v/>
      </c>
      <c r="H34" s="23" t="str">
        <f t="shared" si="2"/>
        <v/>
      </c>
      <c r="M34" s="15" t="str">
        <f t="shared" si="9"/>
        <v/>
      </c>
      <c r="N34" s="15" t="str">
        <f t="shared" si="9"/>
        <v/>
      </c>
      <c r="O34" s="15" t="str">
        <f t="shared" si="9"/>
        <v/>
      </c>
      <c r="P34" s="15" t="str">
        <f t="shared" si="9"/>
        <v/>
      </c>
    </row>
    <row r="35" spans="1:16" x14ac:dyDescent="0.5">
      <c r="A35" s="19" t="str">
        <f t="shared" si="4"/>
        <v/>
      </c>
      <c r="B35" s="13"/>
      <c r="C35" s="1" t="str">
        <f t="shared" si="7"/>
        <v/>
      </c>
      <c r="D35" s="1" t="str" cm="1">
        <f t="array" ref="D35">IF(B35="","",COUNTA(_xlfn.UNIQUE(_xlfn._xlws.FILTER(K:K,I:I=B35))))</f>
        <v/>
      </c>
      <c r="E35" s="1" t="str">
        <f t="shared" si="8"/>
        <v/>
      </c>
      <c r="G35" s="12" t="str">
        <f t="shared" si="1"/>
        <v/>
      </c>
      <c r="H35" s="23" t="str">
        <f t="shared" si="2"/>
        <v/>
      </c>
      <c r="M35" s="15" t="str">
        <f t="shared" si="9"/>
        <v/>
      </c>
      <c r="N35" s="15" t="str">
        <f t="shared" si="9"/>
        <v/>
      </c>
      <c r="O35" s="15" t="str">
        <f t="shared" si="9"/>
        <v/>
      </c>
      <c r="P35" s="15" t="str">
        <f t="shared" si="9"/>
        <v/>
      </c>
    </row>
    <row r="36" spans="1:16" x14ac:dyDescent="0.5">
      <c r="A36" s="19" t="str">
        <f t="shared" si="4"/>
        <v/>
      </c>
      <c r="B36" s="13"/>
      <c r="C36" s="1" t="str">
        <f t="shared" si="7"/>
        <v/>
      </c>
      <c r="D36" s="1" t="str" cm="1">
        <f t="array" ref="D36">IF(B36="","",COUNTA(_xlfn.UNIQUE(_xlfn._xlws.FILTER(K:K,I:I=B36))))</f>
        <v/>
      </c>
      <c r="E36" s="1" t="str">
        <f t="shared" si="8"/>
        <v/>
      </c>
      <c r="G36" s="12" t="str">
        <f t="shared" si="1"/>
        <v/>
      </c>
      <c r="H36" s="23" t="str">
        <f t="shared" si="2"/>
        <v/>
      </c>
      <c r="M36" s="15" t="str">
        <f t="shared" si="9"/>
        <v/>
      </c>
      <c r="N36" s="15" t="str">
        <f t="shared" si="9"/>
        <v/>
      </c>
      <c r="O36" s="15" t="str">
        <f t="shared" si="9"/>
        <v/>
      </c>
      <c r="P36" s="15" t="str">
        <f t="shared" si="9"/>
        <v/>
      </c>
    </row>
    <row r="37" spans="1:16" x14ac:dyDescent="0.5">
      <c r="A37" s="19" t="str">
        <f t="shared" si="4"/>
        <v/>
      </c>
      <c r="B37" s="13"/>
      <c r="C37" s="1" t="str">
        <f t="shared" si="7"/>
        <v/>
      </c>
      <c r="D37" s="1" t="str" cm="1">
        <f t="array" ref="D37">IF(B37="","",COUNTA(_xlfn.UNIQUE(_xlfn._xlws.FILTER(K:K,I:I=B37))))</f>
        <v/>
      </c>
      <c r="E37" s="1" t="str">
        <f t="shared" si="8"/>
        <v/>
      </c>
      <c r="G37" s="12" t="str">
        <f t="shared" si="1"/>
        <v/>
      </c>
      <c r="H37" s="23" t="str">
        <f t="shared" si="2"/>
        <v/>
      </c>
      <c r="M37" s="15" t="str">
        <f t="shared" si="9"/>
        <v/>
      </c>
      <c r="N37" s="15" t="str">
        <f t="shared" si="9"/>
        <v/>
      </c>
      <c r="O37" s="15" t="str">
        <f t="shared" si="9"/>
        <v/>
      </c>
      <c r="P37" s="15" t="str">
        <f t="shared" si="9"/>
        <v/>
      </c>
    </row>
    <row r="38" spans="1:16" x14ac:dyDescent="0.5">
      <c r="A38" s="19" t="str">
        <f t="shared" si="4"/>
        <v/>
      </c>
      <c r="B38" s="13"/>
      <c r="C38" s="1" t="str">
        <f t="shared" si="7"/>
        <v/>
      </c>
      <c r="D38" s="1" t="str" cm="1">
        <f t="array" ref="D38">IF(B38="","",COUNTA(_xlfn.UNIQUE(_xlfn._xlws.FILTER(K:K,I:I=B38))))</f>
        <v/>
      </c>
      <c r="E38" s="1" t="str">
        <f t="shared" si="8"/>
        <v/>
      </c>
      <c r="G38" s="12" t="str">
        <f t="shared" si="1"/>
        <v/>
      </c>
      <c r="H38" s="23" t="str">
        <f t="shared" si="2"/>
        <v/>
      </c>
      <c r="M38" s="15" t="str">
        <f t="shared" si="9"/>
        <v/>
      </c>
      <c r="N38" s="15" t="str">
        <f t="shared" si="9"/>
        <v/>
      </c>
      <c r="O38" s="15" t="str">
        <f t="shared" si="9"/>
        <v/>
      </c>
      <c r="P38" s="15" t="str">
        <f t="shared" si="9"/>
        <v/>
      </c>
    </row>
    <row r="39" spans="1:16" x14ac:dyDescent="0.5">
      <c r="A39" s="19" t="str">
        <f t="shared" si="4"/>
        <v/>
      </c>
      <c r="B39" s="13"/>
      <c r="C39" s="1" t="str">
        <f t="shared" si="7"/>
        <v/>
      </c>
      <c r="D39" s="1" t="str" cm="1">
        <f t="array" ref="D39">IF(B39="","",COUNTA(_xlfn.UNIQUE(_xlfn._xlws.FILTER(K:K,I:I=B39))))</f>
        <v/>
      </c>
      <c r="E39" s="1" t="str">
        <f t="shared" si="8"/>
        <v/>
      </c>
      <c r="G39" s="12" t="str">
        <f t="shared" si="1"/>
        <v/>
      </c>
      <c r="H39" s="23" t="str">
        <f t="shared" si="2"/>
        <v/>
      </c>
      <c r="M39" s="15" t="str">
        <f t="shared" si="9"/>
        <v/>
      </c>
      <c r="N39" s="15" t="str">
        <f t="shared" si="9"/>
        <v/>
      </c>
      <c r="O39" s="15" t="str">
        <f t="shared" si="9"/>
        <v/>
      </c>
      <c r="P39" s="15" t="str">
        <f t="shared" si="9"/>
        <v/>
      </c>
    </row>
    <row r="40" spans="1:16" x14ac:dyDescent="0.5">
      <c r="A40" s="19" t="str">
        <f t="shared" si="4"/>
        <v/>
      </c>
      <c r="B40" s="13"/>
      <c r="C40" s="1" t="str">
        <f t="shared" si="7"/>
        <v/>
      </c>
      <c r="D40" s="1" t="str" cm="1">
        <f t="array" ref="D40">IF(B40="","",COUNTA(_xlfn.UNIQUE(_xlfn._xlws.FILTER(K:K,I:I=B40))))</f>
        <v/>
      </c>
      <c r="E40" s="1" t="str">
        <f t="shared" si="8"/>
        <v/>
      </c>
      <c r="G40" s="12" t="str">
        <f t="shared" si="1"/>
        <v/>
      </c>
      <c r="H40" s="23" t="str">
        <f t="shared" si="2"/>
        <v/>
      </c>
      <c r="M40" s="15" t="str">
        <f t="shared" si="9"/>
        <v/>
      </c>
      <c r="N40" s="15" t="str">
        <f t="shared" si="9"/>
        <v/>
      </c>
      <c r="O40" s="15" t="str">
        <f t="shared" si="9"/>
        <v/>
      </c>
      <c r="P40" s="15" t="str">
        <f t="shared" si="9"/>
        <v/>
      </c>
    </row>
    <row r="41" spans="1:16" x14ac:dyDescent="0.5">
      <c r="A41" s="19" t="str">
        <f t="shared" si="4"/>
        <v/>
      </c>
      <c r="B41" s="13"/>
      <c r="C41" s="1" t="str">
        <f t="shared" si="7"/>
        <v/>
      </c>
      <c r="D41" s="1" t="str" cm="1">
        <f t="array" ref="D41">IF(B41="","",COUNTA(_xlfn.UNIQUE(_xlfn._xlws.FILTER(K:K,I:I=B41))))</f>
        <v/>
      </c>
      <c r="E41" s="1" t="str">
        <f t="shared" si="8"/>
        <v/>
      </c>
      <c r="G41" s="12" t="str">
        <f t="shared" si="1"/>
        <v/>
      </c>
      <c r="H41" s="23" t="str">
        <f t="shared" si="2"/>
        <v/>
      </c>
      <c r="M41" s="15" t="str">
        <f t="shared" si="9"/>
        <v/>
      </c>
      <c r="N41" s="15" t="str">
        <f t="shared" si="9"/>
        <v/>
      </c>
      <c r="O41" s="15" t="str">
        <f t="shared" si="9"/>
        <v/>
      </c>
      <c r="P41" s="15" t="str">
        <f t="shared" si="9"/>
        <v/>
      </c>
    </row>
    <row r="42" spans="1:16" x14ac:dyDescent="0.5">
      <c r="A42" s="19" t="str">
        <f t="shared" si="4"/>
        <v/>
      </c>
      <c r="B42" s="13"/>
      <c r="C42" s="1" t="str">
        <f t="shared" si="7"/>
        <v/>
      </c>
      <c r="D42" s="1" t="str" cm="1">
        <f t="array" ref="D42">IF(B42="","",COUNTA(_xlfn.UNIQUE(_xlfn._xlws.FILTER(K:K,I:I=B42))))</f>
        <v/>
      </c>
      <c r="E42" s="1" t="str">
        <f t="shared" si="8"/>
        <v/>
      </c>
      <c r="G42" s="12" t="str">
        <f t="shared" si="1"/>
        <v/>
      </c>
      <c r="H42" s="23" t="str">
        <f t="shared" si="2"/>
        <v/>
      </c>
      <c r="M42" s="15" t="str">
        <f t="shared" si="9"/>
        <v/>
      </c>
      <c r="N42" s="15" t="str">
        <f t="shared" si="9"/>
        <v/>
      </c>
      <c r="O42" s="15" t="str">
        <f t="shared" si="9"/>
        <v/>
      </c>
      <c r="P42" s="15" t="str">
        <f t="shared" si="9"/>
        <v/>
      </c>
    </row>
    <row r="43" spans="1:16" x14ac:dyDescent="0.5">
      <c r="A43" s="19" t="str">
        <f t="shared" si="4"/>
        <v/>
      </c>
      <c r="B43" s="13"/>
      <c r="C43" s="1" t="str">
        <f t="shared" si="7"/>
        <v/>
      </c>
      <c r="D43" s="1" t="str" cm="1">
        <f t="array" ref="D43">IF(B43="","",COUNTA(_xlfn.UNIQUE(_xlfn._xlws.FILTER(K:K,I:I=B43))))</f>
        <v/>
      </c>
      <c r="E43" s="1" t="str">
        <f t="shared" si="8"/>
        <v/>
      </c>
      <c r="G43" s="12" t="str">
        <f t="shared" si="1"/>
        <v/>
      </c>
      <c r="H43" s="23" t="str">
        <f t="shared" si="2"/>
        <v/>
      </c>
      <c r="M43" s="15" t="str">
        <f t="shared" si="9"/>
        <v/>
      </c>
      <c r="N43" s="15" t="str">
        <f t="shared" si="9"/>
        <v/>
      </c>
      <c r="O43" s="15" t="str">
        <f t="shared" si="9"/>
        <v/>
      </c>
      <c r="P43" s="15" t="str">
        <f t="shared" si="9"/>
        <v/>
      </c>
    </row>
    <row r="44" spans="1:16" x14ac:dyDescent="0.5">
      <c r="A44" s="19" t="str">
        <f t="shared" si="4"/>
        <v/>
      </c>
      <c r="B44" s="13"/>
      <c r="C44" s="1" t="str">
        <f t="shared" si="7"/>
        <v/>
      </c>
      <c r="D44" s="1" t="str" cm="1">
        <f t="array" ref="D44">IF(B44="","",COUNTA(_xlfn.UNIQUE(_xlfn._xlws.FILTER(K:K,I:I=B44))))</f>
        <v/>
      </c>
      <c r="E44" s="1" t="str">
        <f t="shared" si="8"/>
        <v/>
      </c>
      <c r="G44" s="12" t="str">
        <f t="shared" si="1"/>
        <v/>
      </c>
      <c r="H44" s="23" t="str">
        <f t="shared" si="2"/>
        <v/>
      </c>
      <c r="M44" s="15" t="str">
        <f t="shared" si="9"/>
        <v/>
      </c>
      <c r="N44" s="15" t="str">
        <f t="shared" si="9"/>
        <v/>
      </c>
      <c r="O44" s="15" t="str">
        <f t="shared" si="9"/>
        <v/>
      </c>
      <c r="P44" s="15" t="str">
        <f t="shared" si="9"/>
        <v/>
      </c>
    </row>
    <row r="45" spans="1:16" x14ac:dyDescent="0.5">
      <c r="A45" s="19" t="str">
        <f t="shared" si="4"/>
        <v/>
      </c>
      <c r="B45" s="13"/>
      <c r="C45" s="1" t="str">
        <f t="shared" si="7"/>
        <v/>
      </c>
      <c r="D45" s="1" t="str" cm="1">
        <f t="array" ref="D45">IF(B45="","",COUNTA(_xlfn.UNIQUE(_xlfn._xlws.FILTER(K:K,I:I=B45))))</f>
        <v/>
      </c>
      <c r="E45" s="1" t="str">
        <f t="shared" si="8"/>
        <v/>
      </c>
      <c r="G45" s="12" t="str">
        <f t="shared" si="1"/>
        <v/>
      </c>
      <c r="H45" s="23" t="str">
        <f t="shared" si="2"/>
        <v/>
      </c>
      <c r="M45" s="15" t="str">
        <f t="shared" si="9"/>
        <v/>
      </c>
      <c r="N45" s="15" t="str">
        <f t="shared" si="9"/>
        <v/>
      </c>
      <c r="O45" s="15" t="str">
        <f t="shared" si="9"/>
        <v/>
      </c>
      <c r="P45" s="15" t="str">
        <f t="shared" si="9"/>
        <v/>
      </c>
    </row>
    <row r="46" spans="1:16" x14ac:dyDescent="0.5">
      <c r="A46" s="19" t="str">
        <f t="shared" si="4"/>
        <v/>
      </c>
      <c r="B46" s="13"/>
      <c r="C46" s="1" t="str">
        <f t="shared" si="7"/>
        <v/>
      </c>
      <c r="D46" s="1" t="str" cm="1">
        <f t="array" ref="D46">IF(B46="","",COUNTA(_xlfn.UNIQUE(_xlfn._xlws.FILTER(K:K,I:I=B46))))</f>
        <v/>
      </c>
      <c r="E46" s="1" t="str">
        <f t="shared" si="8"/>
        <v/>
      </c>
      <c r="G46" s="12" t="str">
        <f t="shared" si="1"/>
        <v/>
      </c>
      <c r="H46" s="23" t="str">
        <f t="shared" si="2"/>
        <v/>
      </c>
      <c r="M46" s="15" t="str">
        <f t="shared" si="9"/>
        <v/>
      </c>
      <c r="N46" s="15" t="str">
        <f t="shared" si="9"/>
        <v/>
      </c>
      <c r="O46" s="15" t="str">
        <f t="shared" si="9"/>
        <v/>
      </c>
      <c r="P46" s="15" t="str">
        <f t="shared" si="9"/>
        <v/>
      </c>
    </row>
    <row r="47" spans="1:16" x14ac:dyDescent="0.5">
      <c r="A47" s="19" t="str">
        <f t="shared" si="4"/>
        <v/>
      </c>
      <c r="B47" s="13"/>
      <c r="C47" s="1" t="str">
        <f t="shared" si="7"/>
        <v/>
      </c>
      <c r="D47" s="1" t="str" cm="1">
        <f t="array" ref="D47">IF(B47="","",COUNTA(_xlfn.UNIQUE(_xlfn._xlws.FILTER(K:K,I:I=B47))))</f>
        <v/>
      </c>
      <c r="E47" s="1" t="str">
        <f t="shared" si="8"/>
        <v/>
      </c>
      <c r="G47" s="12" t="str">
        <f t="shared" si="1"/>
        <v/>
      </c>
      <c r="H47" s="23" t="str">
        <f t="shared" si="2"/>
        <v/>
      </c>
      <c r="M47" s="15" t="str">
        <f t="shared" si="9"/>
        <v/>
      </c>
      <c r="N47" s="15" t="str">
        <f t="shared" si="9"/>
        <v/>
      </c>
      <c r="O47" s="15" t="str">
        <f t="shared" si="9"/>
        <v/>
      </c>
      <c r="P47" s="15" t="str">
        <f t="shared" si="9"/>
        <v/>
      </c>
    </row>
    <row r="48" spans="1:16" x14ac:dyDescent="0.5">
      <c r="A48" s="19" t="str">
        <f t="shared" si="4"/>
        <v/>
      </c>
      <c r="B48" s="13"/>
      <c r="C48" s="1" t="str">
        <f t="shared" si="7"/>
        <v/>
      </c>
      <c r="D48" s="1" t="str" cm="1">
        <f t="array" ref="D48">IF(B48="","",COUNTA(_xlfn.UNIQUE(_xlfn._xlws.FILTER(K:K,I:I=B48))))</f>
        <v/>
      </c>
      <c r="E48" s="1" t="str">
        <f t="shared" si="8"/>
        <v/>
      </c>
      <c r="G48" s="12" t="str">
        <f t="shared" si="1"/>
        <v/>
      </c>
      <c r="H48" s="23" t="str">
        <f t="shared" si="2"/>
        <v/>
      </c>
      <c r="M48" s="15" t="str">
        <f t="shared" ref="M48:P67" si="10">IF($I48="","",IF($E$2="Off","",$L48))</f>
        <v/>
      </c>
      <c r="N48" s="15" t="str">
        <f t="shared" si="10"/>
        <v/>
      </c>
      <c r="O48" s="15" t="str">
        <f t="shared" si="10"/>
        <v/>
      </c>
      <c r="P48" s="15" t="str">
        <f t="shared" si="10"/>
        <v/>
      </c>
    </row>
    <row r="49" spans="1:16" x14ac:dyDescent="0.5">
      <c r="A49" s="19" t="str">
        <f t="shared" si="4"/>
        <v/>
      </c>
      <c r="B49" s="13"/>
      <c r="C49" s="1" t="str">
        <f t="shared" si="7"/>
        <v/>
      </c>
      <c r="D49" s="1" t="str" cm="1">
        <f t="array" ref="D49">IF(B49="","",COUNTA(_xlfn.UNIQUE(_xlfn._xlws.FILTER(K:K,I:I=B49))))</f>
        <v/>
      </c>
      <c r="E49" s="1" t="str">
        <f t="shared" si="8"/>
        <v/>
      </c>
      <c r="G49" s="12" t="str">
        <f t="shared" si="1"/>
        <v/>
      </c>
      <c r="H49" s="23" t="str">
        <f t="shared" si="2"/>
        <v/>
      </c>
      <c r="M49" s="15" t="str">
        <f t="shared" si="10"/>
        <v/>
      </c>
      <c r="N49" s="15" t="str">
        <f t="shared" si="10"/>
        <v/>
      </c>
      <c r="O49" s="15" t="str">
        <f t="shared" si="10"/>
        <v/>
      </c>
      <c r="P49" s="15" t="str">
        <f t="shared" si="10"/>
        <v/>
      </c>
    </row>
    <row r="50" spans="1:16" x14ac:dyDescent="0.5">
      <c r="A50" s="19" t="str">
        <f t="shared" si="4"/>
        <v/>
      </c>
      <c r="B50" s="13"/>
      <c r="C50" s="1" t="str">
        <f t="shared" si="7"/>
        <v/>
      </c>
      <c r="D50" s="1" t="str" cm="1">
        <f t="array" ref="D50">IF(B50="","",COUNTA(_xlfn.UNIQUE(_xlfn._xlws.FILTER(K:K,I:I=B50))))</f>
        <v/>
      </c>
      <c r="E50" s="1" t="str">
        <f t="shared" si="8"/>
        <v/>
      </c>
      <c r="G50" s="12" t="str">
        <f t="shared" si="1"/>
        <v/>
      </c>
      <c r="H50" s="23" t="str">
        <f t="shared" si="2"/>
        <v/>
      </c>
      <c r="M50" s="15" t="str">
        <f t="shared" si="10"/>
        <v/>
      </c>
      <c r="N50" s="15" t="str">
        <f t="shared" si="10"/>
        <v/>
      </c>
      <c r="O50" s="15" t="str">
        <f t="shared" si="10"/>
        <v/>
      </c>
      <c r="P50" s="15" t="str">
        <f t="shared" si="10"/>
        <v/>
      </c>
    </row>
    <row r="51" spans="1:16" x14ac:dyDescent="0.5">
      <c r="A51" s="19" t="str">
        <f t="shared" si="4"/>
        <v/>
      </c>
      <c r="B51" s="13"/>
      <c r="C51" s="1" t="str">
        <f t="shared" si="7"/>
        <v/>
      </c>
      <c r="D51" s="1" t="str" cm="1">
        <f t="array" ref="D51">IF(B51="","",COUNTA(_xlfn.UNIQUE(_xlfn._xlws.FILTER(K:K,I:I=B51))))</f>
        <v/>
      </c>
      <c r="E51" s="1" t="str">
        <f t="shared" si="8"/>
        <v/>
      </c>
      <c r="G51" s="12" t="str">
        <f t="shared" si="1"/>
        <v/>
      </c>
      <c r="H51" s="23" t="str">
        <f t="shared" si="2"/>
        <v/>
      </c>
      <c r="M51" s="15" t="str">
        <f t="shared" si="10"/>
        <v/>
      </c>
      <c r="N51" s="15" t="str">
        <f t="shared" si="10"/>
        <v/>
      </c>
      <c r="O51" s="15" t="str">
        <f t="shared" si="10"/>
        <v/>
      </c>
      <c r="P51" s="15" t="str">
        <f t="shared" si="10"/>
        <v/>
      </c>
    </row>
    <row r="52" spans="1:16" x14ac:dyDescent="0.5">
      <c r="A52" s="19" t="str">
        <f t="shared" si="4"/>
        <v/>
      </c>
      <c r="B52" s="13"/>
      <c r="C52" s="1" t="str">
        <f t="shared" si="7"/>
        <v/>
      </c>
      <c r="D52" s="1" t="str" cm="1">
        <f t="array" ref="D52">IF(B52="","",COUNTA(_xlfn.UNIQUE(_xlfn._xlws.FILTER(K:K,I:I=B52))))</f>
        <v/>
      </c>
      <c r="E52" s="1" t="str">
        <f t="shared" si="8"/>
        <v/>
      </c>
      <c r="G52" s="12" t="str">
        <f t="shared" si="1"/>
        <v/>
      </c>
      <c r="H52" s="23" t="str">
        <f t="shared" si="2"/>
        <v/>
      </c>
      <c r="M52" s="15" t="str">
        <f t="shared" si="10"/>
        <v/>
      </c>
      <c r="N52" s="15" t="str">
        <f t="shared" si="10"/>
        <v/>
      </c>
      <c r="O52" s="15" t="str">
        <f t="shared" si="10"/>
        <v/>
      </c>
      <c r="P52" s="15" t="str">
        <f t="shared" si="10"/>
        <v/>
      </c>
    </row>
    <row r="53" spans="1:16" x14ac:dyDescent="0.5">
      <c r="A53" s="19" t="str">
        <f t="shared" si="4"/>
        <v/>
      </c>
      <c r="B53" s="13"/>
      <c r="C53" s="1" t="str">
        <f t="shared" si="7"/>
        <v/>
      </c>
      <c r="D53" s="1" t="str" cm="1">
        <f t="array" ref="D53">IF(B53="","",COUNTA(_xlfn.UNIQUE(_xlfn._xlws.FILTER(K:K,I:I=B53))))</f>
        <v/>
      </c>
      <c r="E53" s="1" t="str">
        <f t="shared" si="8"/>
        <v/>
      </c>
      <c r="G53" s="12" t="str">
        <f t="shared" si="1"/>
        <v/>
      </c>
      <c r="H53" s="23" t="str">
        <f t="shared" si="2"/>
        <v/>
      </c>
      <c r="M53" s="15" t="str">
        <f t="shared" si="10"/>
        <v/>
      </c>
      <c r="N53" s="15" t="str">
        <f t="shared" si="10"/>
        <v/>
      </c>
      <c r="O53" s="15" t="str">
        <f t="shared" si="10"/>
        <v/>
      </c>
      <c r="P53" s="15" t="str">
        <f t="shared" si="10"/>
        <v/>
      </c>
    </row>
    <row r="54" spans="1:16" x14ac:dyDescent="0.5">
      <c r="A54" s="19" t="str">
        <f t="shared" si="4"/>
        <v/>
      </c>
      <c r="B54" s="13"/>
      <c r="C54" s="1" t="str">
        <f t="shared" si="7"/>
        <v/>
      </c>
      <c r="D54" s="1" t="str" cm="1">
        <f t="array" ref="D54">IF(B54="","",COUNTA(_xlfn.UNIQUE(_xlfn._xlws.FILTER(K:K,I:I=B54))))</f>
        <v/>
      </c>
      <c r="E54" s="1" t="str">
        <f t="shared" si="8"/>
        <v/>
      </c>
      <c r="G54" s="12" t="str">
        <f t="shared" si="1"/>
        <v/>
      </c>
      <c r="H54" s="23" t="str">
        <f t="shared" si="2"/>
        <v/>
      </c>
      <c r="M54" s="15" t="str">
        <f t="shared" si="10"/>
        <v/>
      </c>
      <c r="N54" s="15" t="str">
        <f t="shared" si="10"/>
        <v/>
      </c>
      <c r="O54" s="15" t="str">
        <f t="shared" si="10"/>
        <v/>
      </c>
      <c r="P54" s="15" t="str">
        <f t="shared" si="10"/>
        <v/>
      </c>
    </row>
    <row r="55" spans="1:16" x14ac:dyDescent="0.5">
      <c r="A55" s="19" t="str">
        <f t="shared" si="4"/>
        <v/>
      </c>
      <c r="B55" s="13"/>
      <c r="C55" s="1" t="str">
        <f t="shared" si="7"/>
        <v/>
      </c>
      <c r="D55" s="1" t="str" cm="1">
        <f t="array" ref="D55">IF(B55="","",COUNTA(_xlfn.UNIQUE(_xlfn._xlws.FILTER(K:K,I:I=B55))))</f>
        <v/>
      </c>
      <c r="E55" s="1" t="str">
        <f t="shared" si="8"/>
        <v/>
      </c>
      <c r="G55" s="12" t="str">
        <f t="shared" si="1"/>
        <v/>
      </c>
      <c r="H55" s="23" t="str">
        <f t="shared" si="2"/>
        <v/>
      </c>
      <c r="M55" s="15" t="str">
        <f t="shared" si="10"/>
        <v/>
      </c>
      <c r="N55" s="15" t="str">
        <f t="shared" si="10"/>
        <v/>
      </c>
      <c r="O55" s="15" t="str">
        <f t="shared" si="10"/>
        <v/>
      </c>
      <c r="P55" s="15" t="str">
        <f t="shared" si="10"/>
        <v/>
      </c>
    </row>
    <row r="56" spans="1:16" x14ac:dyDescent="0.5">
      <c r="A56" s="19" t="str">
        <f t="shared" si="4"/>
        <v/>
      </c>
      <c r="B56" s="13"/>
      <c r="C56" s="1" t="str">
        <f t="shared" si="7"/>
        <v/>
      </c>
      <c r="D56" s="1" t="str" cm="1">
        <f t="array" ref="D56">IF(B56="","",COUNTA(_xlfn.UNIQUE(_xlfn._xlws.FILTER(K:K,I:I=B56))))</f>
        <v/>
      </c>
      <c r="E56" s="1" t="str">
        <f t="shared" si="8"/>
        <v/>
      </c>
      <c r="G56" s="12" t="str">
        <f t="shared" si="1"/>
        <v/>
      </c>
      <c r="H56" s="23" t="str">
        <f t="shared" si="2"/>
        <v/>
      </c>
      <c r="M56" s="15" t="str">
        <f t="shared" si="10"/>
        <v/>
      </c>
      <c r="N56" s="15" t="str">
        <f t="shared" si="10"/>
        <v/>
      </c>
      <c r="O56" s="15" t="str">
        <f t="shared" si="10"/>
        <v/>
      </c>
      <c r="P56" s="15" t="str">
        <f t="shared" si="10"/>
        <v/>
      </c>
    </row>
    <row r="57" spans="1:16" x14ac:dyDescent="0.5">
      <c r="A57" s="19" t="str">
        <f t="shared" si="4"/>
        <v/>
      </c>
      <c r="B57" s="13"/>
      <c r="C57" s="1" t="str">
        <f t="shared" si="7"/>
        <v/>
      </c>
      <c r="D57" s="1" t="str" cm="1">
        <f t="array" ref="D57">IF(B57="","",COUNTA(_xlfn.UNIQUE(_xlfn._xlws.FILTER(K:K,I:I=B57))))</f>
        <v/>
      </c>
      <c r="E57" s="1" t="str">
        <f t="shared" si="8"/>
        <v/>
      </c>
      <c r="G57" s="12" t="str">
        <f t="shared" si="1"/>
        <v/>
      </c>
      <c r="H57" s="23" t="str">
        <f t="shared" si="2"/>
        <v/>
      </c>
      <c r="M57" s="15" t="str">
        <f t="shared" si="10"/>
        <v/>
      </c>
      <c r="N57" s="15" t="str">
        <f t="shared" si="10"/>
        <v/>
      </c>
      <c r="O57" s="15" t="str">
        <f t="shared" si="10"/>
        <v/>
      </c>
      <c r="P57" s="15" t="str">
        <f t="shared" si="10"/>
        <v/>
      </c>
    </row>
    <row r="58" spans="1:16" x14ac:dyDescent="0.5">
      <c r="A58" s="19" t="str">
        <f t="shared" si="4"/>
        <v/>
      </c>
      <c r="B58" s="13"/>
      <c r="C58" s="1" t="str">
        <f t="shared" si="7"/>
        <v/>
      </c>
      <c r="D58" s="1" t="str" cm="1">
        <f t="array" ref="D58">IF(B58="","",COUNTA(_xlfn.UNIQUE(_xlfn._xlws.FILTER(K:K,I:I=B58))))</f>
        <v/>
      </c>
      <c r="E58" s="1" t="str">
        <f t="shared" si="8"/>
        <v/>
      </c>
      <c r="G58" s="12" t="str">
        <f t="shared" si="1"/>
        <v/>
      </c>
      <c r="H58" s="23" t="str">
        <f t="shared" si="2"/>
        <v/>
      </c>
      <c r="M58" s="15" t="str">
        <f t="shared" si="10"/>
        <v/>
      </c>
      <c r="N58" s="15" t="str">
        <f t="shared" si="10"/>
        <v/>
      </c>
      <c r="O58" s="15" t="str">
        <f t="shared" si="10"/>
        <v/>
      </c>
      <c r="P58" s="15" t="str">
        <f t="shared" si="10"/>
        <v/>
      </c>
    </row>
    <row r="59" spans="1:16" x14ac:dyDescent="0.5">
      <c r="A59" s="19" t="str">
        <f t="shared" si="4"/>
        <v/>
      </c>
      <c r="B59" s="13"/>
      <c r="C59" s="1" t="str">
        <f t="shared" si="7"/>
        <v/>
      </c>
      <c r="D59" s="1" t="str" cm="1">
        <f t="array" ref="D59">IF(B59="","",COUNTA(_xlfn.UNIQUE(_xlfn._xlws.FILTER(K:K,I:I=B59))))</f>
        <v/>
      </c>
      <c r="E59" s="1" t="str">
        <f t="shared" si="8"/>
        <v/>
      </c>
      <c r="G59" s="12" t="str">
        <f t="shared" si="1"/>
        <v/>
      </c>
      <c r="H59" s="23" t="str">
        <f t="shared" si="2"/>
        <v/>
      </c>
      <c r="M59" s="15" t="str">
        <f t="shared" si="10"/>
        <v/>
      </c>
      <c r="N59" s="15" t="str">
        <f t="shared" si="10"/>
        <v/>
      </c>
      <c r="O59" s="15" t="str">
        <f t="shared" si="10"/>
        <v/>
      </c>
      <c r="P59" s="15" t="str">
        <f t="shared" si="10"/>
        <v/>
      </c>
    </row>
    <row r="60" spans="1:16" x14ac:dyDescent="0.5">
      <c r="A60" s="19" t="str">
        <f t="shared" si="4"/>
        <v/>
      </c>
      <c r="B60" s="13"/>
      <c r="C60" s="1" t="str">
        <f t="shared" si="7"/>
        <v/>
      </c>
      <c r="D60" s="1" t="str" cm="1">
        <f t="array" ref="D60">IF(B60="","",COUNTA(_xlfn.UNIQUE(_xlfn._xlws.FILTER(K:K,I:I=B60))))</f>
        <v/>
      </c>
      <c r="E60" s="1" t="str">
        <f t="shared" si="8"/>
        <v/>
      </c>
      <c r="G60" s="12" t="str">
        <f t="shared" si="1"/>
        <v/>
      </c>
      <c r="H60" s="23" t="str">
        <f t="shared" si="2"/>
        <v/>
      </c>
      <c r="M60" s="15" t="str">
        <f t="shared" si="10"/>
        <v/>
      </c>
      <c r="N60" s="15" t="str">
        <f t="shared" si="10"/>
        <v/>
      </c>
      <c r="O60" s="15" t="str">
        <f t="shared" si="10"/>
        <v/>
      </c>
      <c r="P60" s="15" t="str">
        <f t="shared" si="10"/>
        <v/>
      </c>
    </row>
    <row r="61" spans="1:16" x14ac:dyDescent="0.5">
      <c r="A61" s="19" t="str">
        <f t="shared" si="4"/>
        <v/>
      </c>
      <c r="B61" s="13"/>
      <c r="C61" s="1" t="str">
        <f t="shared" si="7"/>
        <v/>
      </c>
      <c r="D61" s="1" t="str" cm="1">
        <f t="array" ref="D61">IF(B61="","",COUNTA(_xlfn.UNIQUE(_xlfn._xlws.FILTER(K:K,I:I=B61))))</f>
        <v/>
      </c>
      <c r="E61" s="1" t="str">
        <f t="shared" si="8"/>
        <v/>
      </c>
      <c r="G61" s="12" t="str">
        <f t="shared" si="1"/>
        <v/>
      </c>
      <c r="H61" s="23" t="str">
        <f t="shared" si="2"/>
        <v/>
      </c>
      <c r="M61" s="15" t="str">
        <f t="shared" si="10"/>
        <v/>
      </c>
      <c r="N61" s="15" t="str">
        <f t="shared" si="10"/>
        <v/>
      </c>
      <c r="O61" s="15" t="str">
        <f t="shared" si="10"/>
        <v/>
      </c>
      <c r="P61" s="15" t="str">
        <f t="shared" si="10"/>
        <v/>
      </c>
    </row>
    <row r="62" spans="1:16" x14ac:dyDescent="0.5">
      <c r="A62" s="19" t="str">
        <f t="shared" si="4"/>
        <v/>
      </c>
      <c r="B62" s="13"/>
      <c r="C62" s="1" t="str">
        <f t="shared" si="7"/>
        <v/>
      </c>
      <c r="D62" s="1" t="str" cm="1">
        <f t="array" ref="D62">IF(B62="","",COUNTA(_xlfn.UNIQUE(_xlfn._xlws.FILTER(K:K,I:I=B62))))</f>
        <v/>
      </c>
      <c r="E62" s="1" t="str">
        <f t="shared" si="8"/>
        <v/>
      </c>
      <c r="G62" s="12" t="str">
        <f t="shared" si="1"/>
        <v/>
      </c>
      <c r="H62" s="23" t="str">
        <f t="shared" si="2"/>
        <v/>
      </c>
      <c r="M62" s="15" t="str">
        <f t="shared" si="10"/>
        <v/>
      </c>
      <c r="N62" s="15" t="str">
        <f t="shared" si="10"/>
        <v/>
      </c>
      <c r="O62" s="15" t="str">
        <f t="shared" si="10"/>
        <v/>
      </c>
      <c r="P62" s="15" t="str">
        <f t="shared" si="10"/>
        <v/>
      </c>
    </row>
    <row r="63" spans="1:16" x14ac:dyDescent="0.5">
      <c r="A63" s="19" t="str">
        <f t="shared" si="4"/>
        <v/>
      </c>
      <c r="B63" s="13"/>
      <c r="C63" s="1" t="str">
        <f t="shared" si="7"/>
        <v/>
      </c>
      <c r="D63" s="1" t="str" cm="1">
        <f t="array" ref="D63">IF(B63="","",COUNTA(_xlfn.UNIQUE(_xlfn._xlws.FILTER(K:K,I:I=B63))))</f>
        <v/>
      </c>
      <c r="E63" s="1" t="str">
        <f t="shared" si="8"/>
        <v/>
      </c>
      <c r="G63" s="12" t="str">
        <f t="shared" si="1"/>
        <v/>
      </c>
      <c r="H63" s="23" t="str">
        <f t="shared" si="2"/>
        <v/>
      </c>
      <c r="M63" s="15" t="str">
        <f t="shared" si="10"/>
        <v/>
      </c>
      <c r="N63" s="15" t="str">
        <f t="shared" si="10"/>
        <v/>
      </c>
      <c r="O63" s="15" t="str">
        <f t="shared" si="10"/>
        <v/>
      </c>
      <c r="P63" s="15" t="str">
        <f t="shared" si="10"/>
        <v/>
      </c>
    </row>
    <row r="64" spans="1:16" x14ac:dyDescent="0.5">
      <c r="A64" s="19" t="str">
        <f t="shared" si="4"/>
        <v/>
      </c>
      <c r="B64" s="13"/>
      <c r="C64" s="1" t="str">
        <f t="shared" si="7"/>
        <v/>
      </c>
      <c r="D64" s="1" t="str" cm="1">
        <f t="array" ref="D64">IF(B64="","",COUNTA(_xlfn.UNIQUE(_xlfn._xlws.FILTER(K:K,I:I=B64))))</f>
        <v/>
      </c>
      <c r="E64" s="1" t="str">
        <f t="shared" si="8"/>
        <v/>
      </c>
      <c r="G64" s="12" t="str">
        <f t="shared" si="1"/>
        <v/>
      </c>
      <c r="H64" s="23" t="str">
        <f t="shared" si="2"/>
        <v/>
      </c>
      <c r="M64" s="15" t="str">
        <f t="shared" si="10"/>
        <v/>
      </c>
      <c r="N64" s="15" t="str">
        <f t="shared" si="10"/>
        <v/>
      </c>
      <c r="O64" s="15" t="str">
        <f t="shared" si="10"/>
        <v/>
      </c>
      <c r="P64" s="15" t="str">
        <f t="shared" si="10"/>
        <v/>
      </c>
    </row>
    <row r="65" spans="1:16" x14ac:dyDescent="0.5">
      <c r="A65" s="19" t="str">
        <f t="shared" si="4"/>
        <v/>
      </c>
      <c r="B65" s="13"/>
      <c r="C65" s="1" t="str">
        <f t="shared" si="7"/>
        <v/>
      </c>
      <c r="D65" s="1" t="str" cm="1">
        <f t="array" ref="D65">IF(B65="","",COUNTA(_xlfn.UNIQUE(_xlfn._xlws.FILTER(K:K,I:I=B65))))</f>
        <v/>
      </c>
      <c r="E65" s="1" t="str">
        <f t="shared" si="8"/>
        <v/>
      </c>
      <c r="G65" s="12" t="str">
        <f t="shared" si="1"/>
        <v/>
      </c>
      <c r="H65" s="23" t="str">
        <f t="shared" si="2"/>
        <v/>
      </c>
      <c r="M65" s="15" t="str">
        <f t="shared" si="10"/>
        <v/>
      </c>
      <c r="N65" s="15" t="str">
        <f t="shared" si="10"/>
        <v/>
      </c>
      <c r="O65" s="15" t="str">
        <f t="shared" si="10"/>
        <v/>
      </c>
      <c r="P65" s="15" t="str">
        <f t="shared" si="10"/>
        <v/>
      </c>
    </row>
    <row r="66" spans="1:16" x14ac:dyDescent="0.5">
      <c r="A66" s="19" t="str">
        <f t="shared" si="4"/>
        <v/>
      </c>
      <c r="B66" s="13"/>
      <c r="C66" s="1" t="str">
        <f t="shared" si="7"/>
        <v/>
      </c>
      <c r="D66" s="1" t="str" cm="1">
        <f t="array" ref="D66">IF(B66="","",COUNTA(_xlfn.UNIQUE(_xlfn._xlws.FILTER(K:K,I:I=B66))))</f>
        <v/>
      </c>
      <c r="E66" s="1" t="str">
        <f t="shared" si="8"/>
        <v/>
      </c>
      <c r="G66" s="12" t="str">
        <f t="shared" si="1"/>
        <v/>
      </c>
      <c r="H66" s="23" t="str">
        <f t="shared" si="2"/>
        <v/>
      </c>
      <c r="M66" s="15" t="str">
        <f t="shared" si="10"/>
        <v/>
      </c>
      <c r="N66" s="15" t="str">
        <f t="shared" si="10"/>
        <v/>
      </c>
      <c r="O66" s="15" t="str">
        <f t="shared" si="10"/>
        <v/>
      </c>
      <c r="P66" s="15" t="str">
        <f t="shared" si="10"/>
        <v/>
      </c>
    </row>
    <row r="67" spans="1:16" x14ac:dyDescent="0.5">
      <c r="A67" s="19" t="str">
        <f t="shared" si="4"/>
        <v/>
      </c>
      <c r="B67" s="13"/>
      <c r="C67" s="1" t="str">
        <f t="shared" si="7"/>
        <v/>
      </c>
      <c r="D67" s="1" t="str" cm="1">
        <f t="array" ref="D67">IF(B67="","",COUNTA(_xlfn.UNIQUE(_xlfn._xlws.FILTER(K:K,I:I=B67))))</f>
        <v/>
      </c>
      <c r="E67" s="1" t="str">
        <f t="shared" si="8"/>
        <v/>
      </c>
      <c r="G67" s="12" t="str">
        <f t="shared" ref="G67:G102" si="11">IF(I67="","",$B$2)</f>
        <v/>
      </c>
      <c r="H67" s="23" t="str">
        <f t="shared" ref="H67:H102" si="12">IF(J67="","",$E$2)</f>
        <v/>
      </c>
      <c r="M67" s="15" t="str">
        <f t="shared" si="10"/>
        <v/>
      </c>
      <c r="N67" s="15" t="str">
        <f t="shared" si="10"/>
        <v/>
      </c>
      <c r="O67" s="15" t="str">
        <f t="shared" si="10"/>
        <v/>
      </c>
      <c r="P67" s="15" t="str">
        <f t="shared" si="10"/>
        <v/>
      </c>
    </row>
    <row r="68" spans="1:16" x14ac:dyDescent="0.5">
      <c r="A68" s="19" t="str">
        <f t="shared" si="4"/>
        <v/>
      </c>
      <c r="B68" s="13"/>
      <c r="C68" s="1" t="str">
        <f t="shared" si="7"/>
        <v/>
      </c>
      <c r="D68" s="1" t="str" cm="1">
        <f t="array" ref="D68">IF(B68="","",COUNTA(_xlfn.UNIQUE(_xlfn._xlws.FILTER(K:K,I:I=B68))))</f>
        <v/>
      </c>
      <c r="E68" s="1" t="str">
        <f t="shared" si="8"/>
        <v/>
      </c>
      <c r="G68" s="12" t="str">
        <f t="shared" si="11"/>
        <v/>
      </c>
      <c r="H68" s="23" t="str">
        <f t="shared" si="12"/>
        <v/>
      </c>
      <c r="M68" s="15" t="str">
        <f t="shared" ref="M68:P87" si="13">IF($I68="","",IF($E$2="Off","",$L68))</f>
        <v/>
      </c>
      <c r="N68" s="15" t="str">
        <f t="shared" si="13"/>
        <v/>
      </c>
      <c r="O68" s="15" t="str">
        <f t="shared" si="13"/>
        <v/>
      </c>
      <c r="P68" s="15" t="str">
        <f t="shared" si="13"/>
        <v/>
      </c>
    </row>
    <row r="69" spans="1:16" x14ac:dyDescent="0.5">
      <c r="A69" s="19" t="str">
        <f t="shared" si="4"/>
        <v/>
      </c>
      <c r="B69" s="13"/>
      <c r="C69" s="1" t="str">
        <f t="shared" si="7"/>
        <v/>
      </c>
      <c r="D69" s="1" t="str" cm="1">
        <f t="array" ref="D69">IF(B69="","",COUNTA(_xlfn.UNIQUE(_xlfn._xlws.FILTER(K:K,I:I=B69))))</f>
        <v/>
      </c>
      <c r="E69" s="1" t="str">
        <f t="shared" si="8"/>
        <v/>
      </c>
      <c r="G69" s="12" t="str">
        <f t="shared" si="11"/>
        <v/>
      </c>
      <c r="H69" s="23" t="str">
        <f t="shared" si="12"/>
        <v/>
      </c>
      <c r="M69" s="15" t="str">
        <f t="shared" si="13"/>
        <v/>
      </c>
      <c r="N69" s="15" t="str">
        <f t="shared" si="13"/>
        <v/>
      </c>
      <c r="O69" s="15" t="str">
        <f t="shared" si="13"/>
        <v/>
      </c>
      <c r="P69" s="15" t="str">
        <f t="shared" si="13"/>
        <v/>
      </c>
    </row>
    <row r="70" spans="1:16" x14ac:dyDescent="0.5">
      <c r="A70" s="19" t="str">
        <f t="shared" ref="A70:A103" si="14">IF(B70="","","• "&amp;B70&amp;CHAR(10)&amp;
"      "&amp;C70&amp;" "&amp;C$4&amp;", "&amp;D70&amp;" "&amp;D$4&amp; ", "&amp;E70&amp; " "&amp;E$4)</f>
        <v/>
      </c>
      <c r="B70" s="13"/>
      <c r="C70" s="1" t="str">
        <f t="shared" si="7"/>
        <v/>
      </c>
      <c r="D70" s="1" t="str" cm="1">
        <f t="array" ref="D70">IF(B70="","",COUNTA(_xlfn.UNIQUE(_xlfn._xlws.FILTER(K:K,I:I=B70))))</f>
        <v/>
      </c>
      <c r="E70" s="1" t="str">
        <f t="shared" si="8"/>
        <v/>
      </c>
      <c r="G70" s="12" t="str">
        <f t="shared" si="11"/>
        <v/>
      </c>
      <c r="H70" s="23" t="str">
        <f t="shared" si="12"/>
        <v/>
      </c>
      <c r="M70" s="15" t="str">
        <f t="shared" si="13"/>
        <v/>
      </c>
      <c r="N70" s="15" t="str">
        <f t="shared" si="13"/>
        <v/>
      </c>
      <c r="O70" s="15" t="str">
        <f t="shared" si="13"/>
        <v/>
      </c>
      <c r="P70" s="15" t="str">
        <f t="shared" si="13"/>
        <v/>
      </c>
    </row>
    <row r="71" spans="1:16" x14ac:dyDescent="0.5">
      <c r="A71" s="19" t="str">
        <f t="shared" si="14"/>
        <v/>
      </c>
      <c r="B71" s="13"/>
      <c r="C71" s="1" t="str">
        <f t="shared" si="7"/>
        <v/>
      </c>
      <c r="D71" s="1" t="str" cm="1">
        <f t="array" ref="D71">IF(B71="","",COUNTA(_xlfn.UNIQUE(_xlfn._xlws.FILTER(K:K,I:I=B71))))</f>
        <v/>
      </c>
      <c r="E71" s="1" t="str">
        <f t="shared" si="8"/>
        <v/>
      </c>
      <c r="G71" s="12" t="str">
        <f t="shared" si="11"/>
        <v/>
      </c>
      <c r="H71" s="23" t="str">
        <f t="shared" si="12"/>
        <v/>
      </c>
      <c r="M71" s="15" t="str">
        <f t="shared" si="13"/>
        <v/>
      </c>
      <c r="N71" s="15" t="str">
        <f t="shared" si="13"/>
        <v/>
      </c>
      <c r="O71" s="15" t="str">
        <f t="shared" si="13"/>
        <v/>
      </c>
      <c r="P71" s="15" t="str">
        <f t="shared" si="13"/>
        <v/>
      </c>
    </row>
    <row r="72" spans="1:16" x14ac:dyDescent="0.5">
      <c r="A72" s="19" t="str">
        <f t="shared" si="14"/>
        <v/>
      </c>
      <c r="B72" s="13"/>
      <c r="C72" s="1" t="str">
        <f t="shared" si="7"/>
        <v/>
      </c>
      <c r="D72" s="1" t="str" cm="1">
        <f t="array" ref="D72">IF(B72="","",COUNTA(_xlfn.UNIQUE(_xlfn._xlws.FILTER(K:K,I:I=B72))))</f>
        <v/>
      </c>
      <c r="E72" s="1" t="str">
        <f t="shared" si="8"/>
        <v/>
      </c>
      <c r="G72" s="12" t="str">
        <f t="shared" si="11"/>
        <v/>
      </c>
      <c r="H72" s="23" t="str">
        <f t="shared" si="12"/>
        <v/>
      </c>
      <c r="M72" s="15" t="str">
        <f t="shared" si="13"/>
        <v/>
      </c>
      <c r="N72" s="15" t="str">
        <f t="shared" si="13"/>
        <v/>
      </c>
      <c r="O72" s="15" t="str">
        <f t="shared" si="13"/>
        <v/>
      </c>
      <c r="P72" s="15" t="str">
        <f t="shared" si="13"/>
        <v/>
      </c>
    </row>
    <row r="73" spans="1:16" x14ac:dyDescent="0.5">
      <c r="A73" s="19" t="str">
        <f t="shared" si="14"/>
        <v/>
      </c>
      <c r="B73" s="13"/>
      <c r="C73" s="1" t="str">
        <f t="shared" si="7"/>
        <v/>
      </c>
      <c r="D73" s="1" t="str" cm="1">
        <f t="array" ref="D73">IF(B73="","",COUNTA(_xlfn.UNIQUE(_xlfn._xlws.FILTER(K:K,I:I=B73))))</f>
        <v/>
      </c>
      <c r="E73" s="1" t="str">
        <f t="shared" si="8"/>
        <v/>
      </c>
      <c r="G73" s="12" t="str">
        <f t="shared" si="11"/>
        <v/>
      </c>
      <c r="H73" s="23" t="str">
        <f t="shared" si="12"/>
        <v/>
      </c>
      <c r="M73" s="15" t="str">
        <f t="shared" si="13"/>
        <v/>
      </c>
      <c r="N73" s="15" t="str">
        <f t="shared" si="13"/>
        <v/>
      </c>
      <c r="O73" s="15" t="str">
        <f t="shared" si="13"/>
        <v/>
      </c>
      <c r="P73" s="15" t="str">
        <f t="shared" si="13"/>
        <v/>
      </c>
    </row>
    <row r="74" spans="1:16" x14ac:dyDescent="0.5">
      <c r="A74" s="19" t="str">
        <f t="shared" si="14"/>
        <v/>
      </c>
      <c r="B74" s="13"/>
      <c r="C74" s="1" t="str">
        <f t="shared" si="7"/>
        <v/>
      </c>
      <c r="D74" s="1" t="str" cm="1">
        <f t="array" ref="D74">IF(B74="","",COUNTA(_xlfn.UNIQUE(_xlfn._xlws.FILTER(K:K,I:I=B74))))</f>
        <v/>
      </c>
      <c r="E74" s="1" t="str">
        <f t="shared" si="8"/>
        <v/>
      </c>
      <c r="G74" s="12" t="str">
        <f t="shared" si="11"/>
        <v/>
      </c>
      <c r="H74" s="23" t="str">
        <f t="shared" si="12"/>
        <v/>
      </c>
      <c r="M74" s="15" t="str">
        <f t="shared" si="13"/>
        <v/>
      </c>
      <c r="N74" s="15" t="str">
        <f t="shared" si="13"/>
        <v/>
      </c>
      <c r="O74" s="15" t="str">
        <f t="shared" si="13"/>
        <v/>
      </c>
      <c r="P74" s="15" t="str">
        <f t="shared" si="13"/>
        <v/>
      </c>
    </row>
    <row r="75" spans="1:16" x14ac:dyDescent="0.5">
      <c r="A75" s="19" t="str">
        <f t="shared" si="14"/>
        <v/>
      </c>
      <c r="B75" s="13"/>
      <c r="C75" s="1" t="str">
        <f t="shared" si="7"/>
        <v/>
      </c>
      <c r="D75" s="1" t="str" cm="1">
        <f t="array" ref="D75">IF(B75="","",COUNTA(_xlfn.UNIQUE(_xlfn._xlws.FILTER(K:K,I:I=B75))))</f>
        <v/>
      </c>
      <c r="E75" s="1" t="str">
        <f t="shared" si="8"/>
        <v/>
      </c>
      <c r="G75" s="12" t="str">
        <f t="shared" si="11"/>
        <v/>
      </c>
      <c r="H75" s="23" t="str">
        <f t="shared" si="12"/>
        <v/>
      </c>
      <c r="M75" s="15" t="str">
        <f t="shared" si="13"/>
        <v/>
      </c>
      <c r="N75" s="15" t="str">
        <f t="shared" si="13"/>
        <v/>
      </c>
      <c r="O75" s="15" t="str">
        <f t="shared" si="13"/>
        <v/>
      </c>
      <c r="P75" s="15" t="str">
        <f t="shared" si="13"/>
        <v/>
      </c>
    </row>
    <row r="76" spans="1:16" x14ac:dyDescent="0.5">
      <c r="A76" s="19" t="str">
        <f t="shared" si="14"/>
        <v/>
      </c>
      <c r="B76" s="13"/>
      <c r="C76" s="1" t="str">
        <f t="shared" ref="C76:C102" si="15">IF($B76="","",COUNTIFS(I:I,B76))</f>
        <v/>
      </c>
      <c r="D76" s="1" t="str" cm="1">
        <f t="array" ref="D76">IF(B76="","",COUNTA(_xlfn.UNIQUE(_xlfn._xlws.FILTER(K:K,I:I=B76))))</f>
        <v/>
      </c>
      <c r="E76" s="1" t="str">
        <f t="shared" ref="E76:E102" si="16">IF(B76="","",SUMIFS(L:L,I:I,B76))</f>
        <v/>
      </c>
      <c r="G76" s="12" t="str">
        <f t="shared" si="11"/>
        <v/>
      </c>
      <c r="H76" s="23" t="str">
        <f t="shared" si="12"/>
        <v/>
      </c>
      <c r="M76" s="15" t="str">
        <f t="shared" si="13"/>
        <v/>
      </c>
      <c r="N76" s="15" t="str">
        <f t="shared" si="13"/>
        <v/>
      </c>
      <c r="O76" s="15" t="str">
        <f t="shared" si="13"/>
        <v/>
      </c>
      <c r="P76" s="15" t="str">
        <f t="shared" si="13"/>
        <v/>
      </c>
    </row>
    <row r="77" spans="1:16" x14ac:dyDescent="0.5">
      <c r="A77" s="19" t="str">
        <f t="shared" si="14"/>
        <v/>
      </c>
      <c r="B77" s="13"/>
      <c r="C77" s="1" t="str">
        <f t="shared" si="15"/>
        <v/>
      </c>
      <c r="D77" s="1" t="str" cm="1">
        <f t="array" ref="D77">IF(B77="","",COUNTA(_xlfn.UNIQUE(_xlfn._xlws.FILTER(K:K,I:I=B77))))</f>
        <v/>
      </c>
      <c r="E77" s="1" t="str">
        <f t="shared" si="16"/>
        <v/>
      </c>
      <c r="G77" s="12" t="str">
        <f t="shared" si="11"/>
        <v/>
      </c>
      <c r="H77" s="23" t="str">
        <f t="shared" si="12"/>
        <v/>
      </c>
      <c r="M77" s="15" t="str">
        <f t="shared" si="13"/>
        <v/>
      </c>
      <c r="N77" s="15" t="str">
        <f t="shared" si="13"/>
        <v/>
      </c>
      <c r="O77" s="15" t="str">
        <f t="shared" si="13"/>
        <v/>
      </c>
      <c r="P77" s="15" t="str">
        <f t="shared" si="13"/>
        <v/>
      </c>
    </row>
    <row r="78" spans="1:16" x14ac:dyDescent="0.5">
      <c r="A78" s="19" t="str">
        <f t="shared" si="14"/>
        <v/>
      </c>
      <c r="B78" s="13"/>
      <c r="C78" s="1" t="str">
        <f t="shared" si="15"/>
        <v/>
      </c>
      <c r="D78" s="1" t="str" cm="1">
        <f t="array" ref="D78">IF(B78="","",COUNTA(_xlfn.UNIQUE(_xlfn._xlws.FILTER(K:K,I:I=B78))))</f>
        <v/>
      </c>
      <c r="E78" s="1" t="str">
        <f t="shared" si="16"/>
        <v/>
      </c>
      <c r="G78" s="12" t="str">
        <f t="shared" si="11"/>
        <v/>
      </c>
      <c r="H78" s="23" t="str">
        <f t="shared" si="12"/>
        <v/>
      </c>
      <c r="M78" s="15" t="str">
        <f t="shared" si="13"/>
        <v/>
      </c>
      <c r="N78" s="15" t="str">
        <f t="shared" si="13"/>
        <v/>
      </c>
      <c r="O78" s="15" t="str">
        <f t="shared" si="13"/>
        <v/>
      </c>
      <c r="P78" s="15" t="str">
        <f t="shared" si="13"/>
        <v/>
      </c>
    </row>
    <row r="79" spans="1:16" x14ac:dyDescent="0.5">
      <c r="A79" s="19" t="str">
        <f t="shared" si="14"/>
        <v/>
      </c>
      <c r="B79" s="13"/>
      <c r="C79" s="1" t="str">
        <f t="shared" si="15"/>
        <v/>
      </c>
      <c r="D79" s="1" t="str" cm="1">
        <f t="array" ref="D79">IF(B79="","",COUNTA(_xlfn.UNIQUE(_xlfn._xlws.FILTER(K:K,I:I=B79))))</f>
        <v/>
      </c>
      <c r="E79" s="1" t="str">
        <f t="shared" si="16"/>
        <v/>
      </c>
      <c r="G79" s="12" t="str">
        <f t="shared" si="11"/>
        <v/>
      </c>
      <c r="H79" s="23" t="str">
        <f t="shared" si="12"/>
        <v/>
      </c>
      <c r="M79" s="15" t="str">
        <f t="shared" si="13"/>
        <v/>
      </c>
      <c r="N79" s="15" t="str">
        <f t="shared" si="13"/>
        <v/>
      </c>
      <c r="O79" s="15" t="str">
        <f t="shared" si="13"/>
        <v/>
      </c>
      <c r="P79" s="15" t="str">
        <f t="shared" si="13"/>
        <v/>
      </c>
    </row>
    <row r="80" spans="1:16" x14ac:dyDescent="0.5">
      <c r="A80" s="19" t="str">
        <f t="shared" si="14"/>
        <v/>
      </c>
      <c r="B80" s="13"/>
      <c r="C80" s="1" t="str">
        <f t="shared" si="15"/>
        <v/>
      </c>
      <c r="D80" s="1" t="str" cm="1">
        <f t="array" ref="D80">IF(B80="","",COUNTA(_xlfn.UNIQUE(_xlfn._xlws.FILTER(K:K,I:I=B80))))</f>
        <v/>
      </c>
      <c r="E80" s="1" t="str">
        <f t="shared" si="16"/>
        <v/>
      </c>
      <c r="G80" s="12" t="str">
        <f t="shared" si="11"/>
        <v/>
      </c>
      <c r="H80" s="23" t="str">
        <f t="shared" si="12"/>
        <v/>
      </c>
      <c r="M80" s="15" t="str">
        <f t="shared" si="13"/>
        <v/>
      </c>
      <c r="N80" s="15" t="str">
        <f t="shared" si="13"/>
        <v/>
      </c>
      <c r="O80" s="15" t="str">
        <f t="shared" si="13"/>
        <v/>
      </c>
      <c r="P80" s="15" t="str">
        <f t="shared" si="13"/>
        <v/>
      </c>
    </row>
    <row r="81" spans="1:16" x14ac:dyDescent="0.5">
      <c r="A81" s="19" t="str">
        <f t="shared" si="14"/>
        <v/>
      </c>
      <c r="B81" s="13"/>
      <c r="C81" s="1" t="str">
        <f t="shared" si="15"/>
        <v/>
      </c>
      <c r="D81" s="1" t="str" cm="1">
        <f t="array" ref="D81">IF(B81="","",COUNTA(_xlfn.UNIQUE(_xlfn._xlws.FILTER(K:K,I:I=B81))))</f>
        <v/>
      </c>
      <c r="E81" s="1" t="str">
        <f t="shared" si="16"/>
        <v/>
      </c>
      <c r="G81" s="12" t="str">
        <f t="shared" si="11"/>
        <v/>
      </c>
      <c r="H81" s="23" t="str">
        <f t="shared" si="12"/>
        <v/>
      </c>
      <c r="M81" s="15" t="str">
        <f t="shared" si="13"/>
        <v/>
      </c>
      <c r="N81" s="15" t="str">
        <f t="shared" si="13"/>
        <v/>
      </c>
      <c r="O81" s="15" t="str">
        <f t="shared" si="13"/>
        <v/>
      </c>
      <c r="P81" s="15" t="str">
        <f t="shared" si="13"/>
        <v/>
      </c>
    </row>
    <row r="82" spans="1:16" x14ac:dyDescent="0.5">
      <c r="A82" s="19" t="str">
        <f t="shared" si="14"/>
        <v/>
      </c>
      <c r="B82" s="13"/>
      <c r="C82" s="1" t="str">
        <f t="shared" si="15"/>
        <v/>
      </c>
      <c r="D82" s="1" t="str" cm="1">
        <f t="array" ref="D82">IF(B82="","",COUNTA(_xlfn.UNIQUE(_xlfn._xlws.FILTER(K:K,I:I=B82))))</f>
        <v/>
      </c>
      <c r="E82" s="1" t="str">
        <f t="shared" si="16"/>
        <v/>
      </c>
      <c r="G82" s="12" t="str">
        <f t="shared" si="11"/>
        <v/>
      </c>
      <c r="H82" s="23" t="str">
        <f t="shared" si="12"/>
        <v/>
      </c>
      <c r="M82" s="15" t="str">
        <f t="shared" si="13"/>
        <v/>
      </c>
      <c r="N82" s="15" t="str">
        <f t="shared" si="13"/>
        <v/>
      </c>
      <c r="O82" s="15" t="str">
        <f t="shared" si="13"/>
        <v/>
      </c>
      <c r="P82" s="15" t="str">
        <f t="shared" si="13"/>
        <v/>
      </c>
    </row>
    <row r="83" spans="1:16" x14ac:dyDescent="0.5">
      <c r="A83" s="19" t="str">
        <f t="shared" si="14"/>
        <v/>
      </c>
      <c r="B83" s="13"/>
      <c r="C83" s="1" t="str">
        <f t="shared" si="15"/>
        <v/>
      </c>
      <c r="D83" s="1" t="str" cm="1">
        <f t="array" ref="D83">IF(B83="","",COUNTA(_xlfn.UNIQUE(_xlfn._xlws.FILTER(K:K,I:I=B83))))</f>
        <v/>
      </c>
      <c r="E83" s="1" t="str">
        <f t="shared" si="16"/>
        <v/>
      </c>
      <c r="G83" s="12" t="str">
        <f t="shared" si="11"/>
        <v/>
      </c>
      <c r="H83" s="23" t="str">
        <f t="shared" si="12"/>
        <v/>
      </c>
      <c r="M83" s="15" t="str">
        <f t="shared" si="13"/>
        <v/>
      </c>
      <c r="N83" s="15" t="str">
        <f t="shared" si="13"/>
        <v/>
      </c>
      <c r="O83" s="15" t="str">
        <f t="shared" si="13"/>
        <v/>
      </c>
      <c r="P83" s="15" t="str">
        <f t="shared" si="13"/>
        <v/>
      </c>
    </row>
    <row r="84" spans="1:16" x14ac:dyDescent="0.5">
      <c r="A84" s="19" t="str">
        <f t="shared" si="14"/>
        <v/>
      </c>
      <c r="B84" s="13"/>
      <c r="C84" s="1" t="str">
        <f t="shared" si="15"/>
        <v/>
      </c>
      <c r="D84" s="1" t="str" cm="1">
        <f t="array" ref="D84">IF(B84="","",COUNTA(_xlfn.UNIQUE(_xlfn._xlws.FILTER(K:K,I:I=B84))))</f>
        <v/>
      </c>
      <c r="E84" s="1" t="str">
        <f t="shared" si="16"/>
        <v/>
      </c>
      <c r="G84" s="12" t="str">
        <f t="shared" si="11"/>
        <v/>
      </c>
      <c r="H84" s="23" t="str">
        <f t="shared" si="12"/>
        <v/>
      </c>
      <c r="M84" s="15" t="str">
        <f t="shared" si="13"/>
        <v/>
      </c>
      <c r="N84" s="15" t="str">
        <f t="shared" si="13"/>
        <v/>
      </c>
      <c r="O84" s="15" t="str">
        <f t="shared" si="13"/>
        <v/>
      </c>
      <c r="P84" s="15" t="str">
        <f t="shared" si="13"/>
        <v/>
      </c>
    </row>
    <row r="85" spans="1:16" x14ac:dyDescent="0.5">
      <c r="A85" s="19" t="str">
        <f t="shared" si="14"/>
        <v/>
      </c>
      <c r="B85" s="13"/>
      <c r="C85" s="1" t="str">
        <f t="shared" si="15"/>
        <v/>
      </c>
      <c r="D85" s="1" t="str" cm="1">
        <f t="array" ref="D85">IF(B85="","",COUNTA(_xlfn.UNIQUE(_xlfn._xlws.FILTER(K:K,I:I=B85))))</f>
        <v/>
      </c>
      <c r="E85" s="1" t="str">
        <f t="shared" si="16"/>
        <v/>
      </c>
      <c r="G85" s="12" t="str">
        <f t="shared" si="11"/>
        <v/>
      </c>
      <c r="H85" s="23" t="str">
        <f t="shared" si="12"/>
        <v/>
      </c>
      <c r="M85" s="15" t="str">
        <f t="shared" si="13"/>
        <v/>
      </c>
      <c r="N85" s="15" t="str">
        <f t="shared" si="13"/>
        <v/>
      </c>
      <c r="O85" s="15" t="str">
        <f t="shared" si="13"/>
        <v/>
      </c>
      <c r="P85" s="15" t="str">
        <f t="shared" si="13"/>
        <v/>
      </c>
    </row>
    <row r="86" spans="1:16" x14ac:dyDescent="0.5">
      <c r="A86" s="19" t="str">
        <f t="shared" si="14"/>
        <v/>
      </c>
      <c r="B86" s="13"/>
      <c r="C86" s="1" t="str">
        <f t="shared" si="15"/>
        <v/>
      </c>
      <c r="D86" s="1" t="str" cm="1">
        <f t="array" ref="D86">IF(B86="","",COUNTA(_xlfn.UNIQUE(_xlfn._xlws.FILTER(K:K,I:I=B86))))</f>
        <v/>
      </c>
      <c r="E86" s="1" t="str">
        <f t="shared" si="16"/>
        <v/>
      </c>
      <c r="G86" s="12" t="str">
        <f t="shared" si="11"/>
        <v/>
      </c>
      <c r="H86" s="23" t="str">
        <f t="shared" si="12"/>
        <v/>
      </c>
      <c r="M86" s="15" t="str">
        <f t="shared" si="13"/>
        <v/>
      </c>
      <c r="N86" s="15" t="str">
        <f t="shared" si="13"/>
        <v/>
      </c>
      <c r="O86" s="15" t="str">
        <f t="shared" si="13"/>
        <v/>
      </c>
      <c r="P86" s="15" t="str">
        <f t="shared" si="13"/>
        <v/>
      </c>
    </row>
    <row r="87" spans="1:16" x14ac:dyDescent="0.5">
      <c r="A87" s="19" t="str">
        <f t="shared" si="14"/>
        <v/>
      </c>
      <c r="B87" s="13"/>
      <c r="C87" s="1" t="str">
        <f t="shared" si="15"/>
        <v/>
      </c>
      <c r="D87" s="1" t="str" cm="1">
        <f t="array" ref="D87">IF(B87="","",COUNTA(_xlfn.UNIQUE(_xlfn._xlws.FILTER(K:K,I:I=B87))))</f>
        <v/>
      </c>
      <c r="E87" s="1" t="str">
        <f t="shared" si="16"/>
        <v/>
      </c>
      <c r="G87" s="12" t="str">
        <f t="shared" si="11"/>
        <v/>
      </c>
      <c r="H87" s="23" t="str">
        <f t="shared" si="12"/>
        <v/>
      </c>
      <c r="M87" s="15" t="str">
        <f t="shared" si="13"/>
        <v/>
      </c>
      <c r="N87" s="15" t="str">
        <f t="shared" si="13"/>
        <v/>
      </c>
      <c r="O87" s="15" t="str">
        <f t="shared" si="13"/>
        <v/>
      </c>
      <c r="P87" s="15" t="str">
        <f t="shared" si="13"/>
        <v/>
      </c>
    </row>
    <row r="88" spans="1:16" x14ac:dyDescent="0.5">
      <c r="A88" s="19" t="str">
        <f t="shared" si="14"/>
        <v/>
      </c>
      <c r="B88" s="13"/>
      <c r="C88" s="1" t="str">
        <f t="shared" si="15"/>
        <v/>
      </c>
      <c r="D88" s="1" t="str" cm="1">
        <f t="array" ref="D88">IF(B88="","",COUNTA(_xlfn.UNIQUE(_xlfn._xlws.FILTER(K:K,I:I=B88))))</f>
        <v/>
      </c>
      <c r="E88" s="1" t="str">
        <f t="shared" si="16"/>
        <v/>
      </c>
      <c r="G88" s="12" t="str">
        <f t="shared" si="11"/>
        <v/>
      </c>
      <c r="H88" s="23" t="str">
        <f t="shared" si="12"/>
        <v/>
      </c>
      <c r="M88" s="15" t="str">
        <f t="shared" ref="M88:P102" si="17">IF($I88="","",IF($E$2="Off","",$L88))</f>
        <v/>
      </c>
      <c r="N88" s="15" t="str">
        <f t="shared" si="17"/>
        <v/>
      </c>
      <c r="O88" s="15" t="str">
        <f t="shared" si="17"/>
        <v/>
      </c>
      <c r="P88" s="15" t="str">
        <f t="shared" si="17"/>
        <v/>
      </c>
    </row>
    <row r="89" spans="1:16" x14ac:dyDescent="0.5">
      <c r="A89" s="19" t="str">
        <f t="shared" si="14"/>
        <v/>
      </c>
      <c r="B89" s="13"/>
      <c r="C89" s="1" t="str">
        <f t="shared" si="15"/>
        <v/>
      </c>
      <c r="D89" s="1" t="str" cm="1">
        <f t="array" ref="D89">IF(B89="","",COUNTA(_xlfn.UNIQUE(_xlfn._xlws.FILTER(K:K,I:I=B89))))</f>
        <v/>
      </c>
      <c r="E89" s="1" t="str">
        <f t="shared" si="16"/>
        <v/>
      </c>
      <c r="G89" s="12" t="str">
        <f t="shared" si="11"/>
        <v/>
      </c>
      <c r="H89" s="23" t="str">
        <f t="shared" si="12"/>
        <v/>
      </c>
      <c r="M89" s="15" t="str">
        <f t="shared" si="17"/>
        <v/>
      </c>
      <c r="N89" s="15" t="str">
        <f t="shared" si="17"/>
        <v/>
      </c>
      <c r="O89" s="15" t="str">
        <f t="shared" si="17"/>
        <v/>
      </c>
      <c r="P89" s="15" t="str">
        <f t="shared" si="17"/>
        <v/>
      </c>
    </row>
    <row r="90" spans="1:16" x14ac:dyDescent="0.5">
      <c r="A90" s="19" t="str">
        <f t="shared" si="14"/>
        <v/>
      </c>
      <c r="B90" s="13"/>
      <c r="C90" s="1" t="str">
        <f t="shared" si="15"/>
        <v/>
      </c>
      <c r="D90" s="1" t="str" cm="1">
        <f t="array" ref="D90">IF(B90="","",COUNTA(_xlfn.UNIQUE(_xlfn._xlws.FILTER(K:K,I:I=B90))))</f>
        <v/>
      </c>
      <c r="E90" s="1" t="str">
        <f t="shared" si="16"/>
        <v/>
      </c>
      <c r="G90" s="12" t="str">
        <f t="shared" si="11"/>
        <v/>
      </c>
      <c r="H90" s="23" t="str">
        <f t="shared" si="12"/>
        <v/>
      </c>
      <c r="M90" s="15" t="str">
        <f t="shared" si="17"/>
        <v/>
      </c>
      <c r="N90" s="15" t="str">
        <f t="shared" si="17"/>
        <v/>
      </c>
      <c r="O90" s="15" t="str">
        <f t="shared" si="17"/>
        <v/>
      </c>
      <c r="P90" s="15" t="str">
        <f t="shared" si="17"/>
        <v/>
      </c>
    </row>
    <row r="91" spans="1:16" x14ac:dyDescent="0.5">
      <c r="A91" s="19" t="str">
        <f t="shared" si="14"/>
        <v/>
      </c>
      <c r="B91" s="13"/>
      <c r="C91" s="1" t="str">
        <f t="shared" si="15"/>
        <v/>
      </c>
      <c r="D91" s="1" t="str" cm="1">
        <f t="array" ref="D91">IF(B91="","",COUNTA(_xlfn.UNIQUE(_xlfn._xlws.FILTER(K:K,I:I=B91))))</f>
        <v/>
      </c>
      <c r="E91" s="1" t="str">
        <f t="shared" si="16"/>
        <v/>
      </c>
      <c r="G91" s="12" t="str">
        <f t="shared" si="11"/>
        <v/>
      </c>
      <c r="H91" s="23" t="str">
        <f t="shared" si="12"/>
        <v/>
      </c>
      <c r="M91" s="15" t="str">
        <f t="shared" si="17"/>
        <v/>
      </c>
      <c r="N91" s="15" t="str">
        <f t="shared" si="17"/>
        <v/>
      </c>
      <c r="O91" s="15" t="str">
        <f t="shared" si="17"/>
        <v/>
      </c>
      <c r="P91" s="15" t="str">
        <f t="shared" si="17"/>
        <v/>
      </c>
    </row>
    <row r="92" spans="1:16" x14ac:dyDescent="0.5">
      <c r="A92" s="19" t="str">
        <f t="shared" si="14"/>
        <v/>
      </c>
      <c r="B92" s="13"/>
      <c r="C92" s="1" t="str">
        <f t="shared" si="15"/>
        <v/>
      </c>
      <c r="D92" s="1" t="str" cm="1">
        <f t="array" ref="D92">IF(B92="","",COUNTA(_xlfn.UNIQUE(_xlfn._xlws.FILTER(K:K,I:I=B92))))</f>
        <v/>
      </c>
      <c r="E92" s="1" t="str">
        <f t="shared" si="16"/>
        <v/>
      </c>
      <c r="G92" s="12" t="str">
        <f t="shared" si="11"/>
        <v/>
      </c>
      <c r="H92" s="23" t="str">
        <f t="shared" si="12"/>
        <v/>
      </c>
      <c r="M92" s="15" t="str">
        <f t="shared" si="17"/>
        <v/>
      </c>
      <c r="N92" s="15" t="str">
        <f t="shared" si="17"/>
        <v/>
      </c>
      <c r="O92" s="15" t="str">
        <f t="shared" si="17"/>
        <v/>
      </c>
      <c r="P92" s="15" t="str">
        <f t="shared" si="17"/>
        <v/>
      </c>
    </row>
    <row r="93" spans="1:16" x14ac:dyDescent="0.5">
      <c r="A93" s="19" t="str">
        <f t="shared" si="14"/>
        <v/>
      </c>
      <c r="B93" s="13"/>
      <c r="C93" s="1" t="str">
        <f t="shared" si="15"/>
        <v/>
      </c>
      <c r="D93" s="1" t="str" cm="1">
        <f t="array" ref="D93">IF(B93="","",COUNTA(_xlfn.UNIQUE(_xlfn._xlws.FILTER(K:K,I:I=B93))))</f>
        <v/>
      </c>
      <c r="E93" s="1" t="str">
        <f t="shared" si="16"/>
        <v/>
      </c>
      <c r="G93" s="12" t="str">
        <f t="shared" si="11"/>
        <v/>
      </c>
      <c r="H93" s="23" t="str">
        <f t="shared" si="12"/>
        <v/>
      </c>
      <c r="M93" s="15" t="str">
        <f t="shared" si="17"/>
        <v/>
      </c>
      <c r="N93" s="15" t="str">
        <f t="shared" si="17"/>
        <v/>
      </c>
      <c r="O93" s="15" t="str">
        <f t="shared" si="17"/>
        <v/>
      </c>
      <c r="P93" s="15" t="str">
        <f t="shared" si="17"/>
        <v/>
      </c>
    </row>
    <row r="94" spans="1:16" x14ac:dyDescent="0.5">
      <c r="A94" s="19" t="str">
        <f t="shared" si="14"/>
        <v/>
      </c>
      <c r="B94" s="13"/>
      <c r="C94" s="1" t="str">
        <f t="shared" si="15"/>
        <v/>
      </c>
      <c r="D94" s="1" t="str" cm="1">
        <f t="array" ref="D94">IF(B94="","",COUNTA(_xlfn.UNIQUE(_xlfn._xlws.FILTER(K:K,I:I=B94))))</f>
        <v/>
      </c>
      <c r="E94" s="1" t="str">
        <f t="shared" si="16"/>
        <v/>
      </c>
      <c r="G94" s="12" t="str">
        <f t="shared" si="11"/>
        <v/>
      </c>
      <c r="H94" s="23" t="str">
        <f t="shared" si="12"/>
        <v/>
      </c>
      <c r="M94" s="15" t="str">
        <f t="shared" si="17"/>
        <v/>
      </c>
      <c r="N94" s="15" t="str">
        <f t="shared" si="17"/>
        <v/>
      </c>
      <c r="O94" s="15" t="str">
        <f t="shared" si="17"/>
        <v/>
      </c>
      <c r="P94" s="15" t="str">
        <f t="shared" si="17"/>
        <v/>
      </c>
    </row>
    <row r="95" spans="1:16" x14ac:dyDescent="0.5">
      <c r="A95" s="19" t="str">
        <f t="shared" si="14"/>
        <v/>
      </c>
      <c r="B95" s="13"/>
      <c r="C95" s="1" t="str">
        <f t="shared" si="15"/>
        <v/>
      </c>
      <c r="D95" s="1" t="str" cm="1">
        <f t="array" ref="D95">IF(B95="","",COUNTA(_xlfn.UNIQUE(_xlfn._xlws.FILTER(K:K,I:I=B95))))</f>
        <v/>
      </c>
      <c r="E95" s="1" t="str">
        <f t="shared" si="16"/>
        <v/>
      </c>
      <c r="G95" s="12" t="str">
        <f t="shared" si="11"/>
        <v/>
      </c>
      <c r="H95" s="23" t="str">
        <f t="shared" si="12"/>
        <v/>
      </c>
      <c r="M95" s="15" t="str">
        <f t="shared" si="17"/>
        <v/>
      </c>
      <c r="N95" s="15" t="str">
        <f t="shared" si="17"/>
        <v/>
      </c>
      <c r="O95" s="15" t="str">
        <f t="shared" si="17"/>
        <v/>
      </c>
      <c r="P95" s="15" t="str">
        <f t="shared" si="17"/>
        <v/>
      </c>
    </row>
    <row r="96" spans="1:16" x14ac:dyDescent="0.5">
      <c r="A96" s="19" t="str">
        <f t="shared" si="14"/>
        <v/>
      </c>
      <c r="B96" s="13"/>
      <c r="C96" s="1" t="str">
        <f t="shared" si="15"/>
        <v/>
      </c>
      <c r="D96" s="1" t="str" cm="1">
        <f t="array" ref="D96">IF(B96="","",COUNTA(_xlfn.UNIQUE(_xlfn._xlws.FILTER(K:K,I:I=B96))))</f>
        <v/>
      </c>
      <c r="E96" s="1" t="str">
        <f t="shared" si="16"/>
        <v/>
      </c>
      <c r="G96" s="12" t="str">
        <f t="shared" si="11"/>
        <v/>
      </c>
      <c r="H96" s="23" t="str">
        <f t="shared" si="12"/>
        <v/>
      </c>
      <c r="M96" s="15" t="str">
        <f t="shared" si="17"/>
        <v/>
      </c>
      <c r="N96" s="15" t="str">
        <f t="shared" si="17"/>
        <v/>
      </c>
      <c r="O96" s="15" t="str">
        <f t="shared" si="17"/>
        <v/>
      </c>
      <c r="P96" s="15" t="str">
        <f t="shared" si="17"/>
        <v/>
      </c>
    </row>
    <row r="97" spans="1:16" x14ac:dyDescent="0.5">
      <c r="A97" s="19" t="str">
        <f t="shared" si="14"/>
        <v/>
      </c>
      <c r="B97" s="13"/>
      <c r="C97" s="1" t="str">
        <f t="shared" si="15"/>
        <v/>
      </c>
      <c r="D97" s="1" t="str" cm="1">
        <f t="array" ref="D97">IF(B97="","",COUNTA(_xlfn.UNIQUE(_xlfn._xlws.FILTER(K:K,I:I=B97))))</f>
        <v/>
      </c>
      <c r="E97" s="1" t="str">
        <f t="shared" si="16"/>
        <v/>
      </c>
      <c r="G97" s="12" t="str">
        <f t="shared" si="11"/>
        <v/>
      </c>
      <c r="H97" s="23" t="str">
        <f t="shared" si="12"/>
        <v/>
      </c>
      <c r="M97" s="15" t="str">
        <f t="shared" si="17"/>
        <v/>
      </c>
      <c r="N97" s="15" t="str">
        <f t="shared" si="17"/>
        <v/>
      </c>
      <c r="O97" s="15" t="str">
        <f t="shared" si="17"/>
        <v/>
      </c>
      <c r="P97" s="15" t="str">
        <f t="shared" si="17"/>
        <v/>
      </c>
    </row>
    <row r="98" spans="1:16" x14ac:dyDescent="0.5">
      <c r="A98" s="19" t="str">
        <f t="shared" si="14"/>
        <v/>
      </c>
      <c r="B98" s="13"/>
      <c r="C98" s="1" t="str">
        <f t="shared" si="15"/>
        <v/>
      </c>
      <c r="D98" s="1" t="str" cm="1">
        <f t="array" ref="D98">IF(B98="","",COUNTA(_xlfn.UNIQUE(_xlfn._xlws.FILTER(K:K,I:I=B98))))</f>
        <v/>
      </c>
      <c r="E98" s="1" t="str">
        <f t="shared" si="16"/>
        <v/>
      </c>
      <c r="G98" s="12" t="str">
        <f t="shared" si="11"/>
        <v/>
      </c>
      <c r="H98" s="23" t="str">
        <f t="shared" si="12"/>
        <v/>
      </c>
      <c r="M98" s="15" t="str">
        <f t="shared" si="17"/>
        <v/>
      </c>
      <c r="N98" s="15" t="str">
        <f t="shared" si="17"/>
        <v/>
      </c>
      <c r="O98" s="15" t="str">
        <f t="shared" si="17"/>
        <v/>
      </c>
      <c r="P98" s="15" t="str">
        <f t="shared" si="17"/>
        <v/>
      </c>
    </row>
    <row r="99" spans="1:16" x14ac:dyDescent="0.5">
      <c r="A99" s="19" t="str">
        <f t="shared" si="14"/>
        <v/>
      </c>
      <c r="B99" s="13"/>
      <c r="C99" s="1" t="str">
        <f t="shared" si="15"/>
        <v/>
      </c>
      <c r="D99" s="1" t="str" cm="1">
        <f t="array" ref="D99">IF(B99="","",COUNTA(_xlfn.UNIQUE(_xlfn._xlws.FILTER(K:K,I:I=B99))))</f>
        <v/>
      </c>
      <c r="E99" s="1" t="str">
        <f t="shared" si="16"/>
        <v/>
      </c>
      <c r="G99" s="12" t="str">
        <f t="shared" si="11"/>
        <v/>
      </c>
      <c r="H99" s="23" t="str">
        <f t="shared" si="12"/>
        <v/>
      </c>
      <c r="M99" s="15" t="str">
        <f t="shared" si="17"/>
        <v/>
      </c>
      <c r="N99" s="15" t="str">
        <f t="shared" si="17"/>
        <v/>
      </c>
      <c r="O99" s="15" t="str">
        <f t="shared" si="17"/>
        <v/>
      </c>
      <c r="P99" s="15" t="str">
        <f t="shared" si="17"/>
        <v/>
      </c>
    </row>
    <row r="100" spans="1:16" x14ac:dyDescent="0.5">
      <c r="A100" s="19" t="str">
        <f t="shared" si="14"/>
        <v/>
      </c>
      <c r="B100" s="13"/>
      <c r="C100" s="1" t="str">
        <f t="shared" si="15"/>
        <v/>
      </c>
      <c r="D100" s="1" t="str" cm="1">
        <f t="array" ref="D100">IF(B100="","",COUNTA(_xlfn.UNIQUE(_xlfn._xlws.FILTER(K:K,I:I=B100))))</f>
        <v/>
      </c>
      <c r="E100" s="1" t="str">
        <f t="shared" si="16"/>
        <v/>
      </c>
      <c r="G100" s="12" t="str">
        <f t="shared" si="11"/>
        <v/>
      </c>
      <c r="H100" s="23" t="str">
        <f t="shared" si="12"/>
        <v/>
      </c>
      <c r="M100" s="15" t="str">
        <f t="shared" si="17"/>
        <v/>
      </c>
      <c r="N100" s="15" t="str">
        <f t="shared" si="17"/>
        <v/>
      </c>
      <c r="O100" s="15" t="str">
        <f t="shared" si="17"/>
        <v/>
      </c>
      <c r="P100" s="15" t="str">
        <f t="shared" si="17"/>
        <v/>
      </c>
    </row>
    <row r="101" spans="1:16" x14ac:dyDescent="0.5">
      <c r="A101" s="19" t="str">
        <f t="shared" si="14"/>
        <v/>
      </c>
      <c r="B101" s="13"/>
      <c r="C101" s="1" t="str">
        <f t="shared" si="15"/>
        <v/>
      </c>
      <c r="D101" s="1" t="str" cm="1">
        <f t="array" ref="D101">IF(B101="","",COUNTA(_xlfn.UNIQUE(_xlfn._xlws.FILTER(K:K,I:I=B101))))</f>
        <v/>
      </c>
      <c r="E101" s="1" t="str">
        <f t="shared" si="16"/>
        <v/>
      </c>
      <c r="G101" s="12" t="str">
        <f t="shared" si="11"/>
        <v/>
      </c>
      <c r="H101" s="23" t="str">
        <f t="shared" si="12"/>
        <v/>
      </c>
      <c r="M101" s="15" t="str">
        <f t="shared" si="17"/>
        <v/>
      </c>
      <c r="N101" s="15" t="str">
        <f t="shared" si="17"/>
        <v/>
      </c>
      <c r="O101" s="15" t="str">
        <f t="shared" si="17"/>
        <v/>
      </c>
      <c r="P101" s="15" t="str">
        <f t="shared" si="17"/>
        <v/>
      </c>
    </row>
    <row r="102" spans="1:16" x14ac:dyDescent="0.5">
      <c r="A102" s="19" t="str">
        <f t="shared" si="14"/>
        <v/>
      </c>
      <c r="B102" s="13"/>
      <c r="C102" s="1" t="str">
        <f t="shared" si="15"/>
        <v/>
      </c>
      <c r="D102" s="1" t="str" cm="1">
        <f t="array" ref="D102">IF(B102="","",COUNTA(_xlfn.UNIQUE(_xlfn._xlws.FILTER(K:K,I:I=B102))))</f>
        <v/>
      </c>
      <c r="E102" s="1" t="str">
        <f t="shared" si="16"/>
        <v/>
      </c>
      <c r="G102" s="12" t="str">
        <f t="shared" si="11"/>
        <v/>
      </c>
      <c r="H102" s="23" t="str">
        <f t="shared" si="12"/>
        <v/>
      </c>
      <c r="M102" s="15" t="str">
        <f t="shared" si="17"/>
        <v/>
      </c>
      <c r="N102" s="15" t="str">
        <f t="shared" si="17"/>
        <v/>
      </c>
      <c r="O102" s="15" t="str">
        <f t="shared" si="17"/>
        <v/>
      </c>
      <c r="P102" s="15" t="str">
        <f t="shared" si="17"/>
        <v/>
      </c>
    </row>
    <row r="103" spans="1:16" x14ac:dyDescent="0.5">
      <c r="A103" s="19" t="str">
        <f t="shared" si="14"/>
        <v/>
      </c>
      <c r="C103" s="1" t="str" cm="1">
        <f t="array" ref="C103">IF($B103="","",COUNTA(_xlfn.UNIQUE(_xlfn._xlws.FILTER($J:$J,$B103=$I:$I))))</f>
        <v/>
      </c>
      <c r="D103" s="1" t="str" cm="1">
        <f t="array" ref="D103">IF(B103="","",COUNTA(_xlfn.UNIQUE(_xlfn._xlws.FILTER(K:K,I:I=B103))))</f>
        <v/>
      </c>
      <c r="E103" s="1" t="str">
        <f t="shared" ref="E103" si="18">IF(B103="","",SUMIFS(L:L,I:I,B103))</f>
        <v/>
      </c>
    </row>
  </sheetData>
  <sheetProtection autoFilter="0"/>
  <autoFilter ref="I1:L1" xr:uid="{53B4FF67-B821-4CDE-B222-EBE121F66766}"/>
  <conditionalFormatting sqref="A1:C1 F1">
    <cfRule type="expression" dxfId="32" priority="12" stopIfTrue="1">
      <formula>AND(ROW()=1,A1&lt;&gt;"")</formula>
    </cfRule>
  </conditionalFormatting>
  <conditionalFormatting sqref="B5:E1048576">
    <cfRule type="expression" dxfId="31" priority="11">
      <formula>B5&lt;&gt;""</formula>
    </cfRule>
  </conditionalFormatting>
  <conditionalFormatting sqref="C5:C103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{04A25377-2E10-4467-9A88-6FA3BA987F3A}</x14:id>
        </ext>
      </extLst>
    </cfRule>
  </conditionalFormatting>
  <conditionalFormatting sqref="D5:D10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{31845420-9B49-47C6-993D-EF0D59B12151}</x14:id>
        </ext>
      </extLst>
    </cfRule>
  </conditionalFormatting>
  <conditionalFormatting sqref="E5:E103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{E5E3FF98-C123-4E3C-8ACD-315133AE2F95}</x14:id>
        </ext>
      </extLst>
    </cfRule>
  </conditionalFormatting>
  <conditionalFormatting sqref="I1:AE1 I17:AE17 M2:P102 J18:AE18 J2:AE16 I19:AE1048576">
    <cfRule type="expression" dxfId="30" priority="13">
      <formula>AND(MOD(ROW(),2)=1,I$1&lt;&gt;"",$I1&lt;&gt;"")</formula>
    </cfRule>
    <cfRule type="expression" dxfId="29" priority="14">
      <formula>AND(MOD(ROW(),2)=0,I$1&lt;&gt;"",$I1&lt;&gt;"")</formula>
    </cfRule>
  </conditionalFormatting>
  <conditionalFormatting sqref="I1:XFD1">
    <cfRule type="expression" dxfId="28" priority="3" stopIfTrue="1">
      <formula>AND(ROW()=1,I1&lt;&gt;"")</formula>
    </cfRule>
  </conditionalFormatting>
  <conditionalFormatting sqref="I2:I18">
    <cfRule type="expression" dxfId="27" priority="1">
      <formula>AND(MOD(ROW(),2)=1,I$1&lt;&gt;"",$I2&lt;&gt;"")</formula>
    </cfRule>
    <cfRule type="expression" dxfId="26" priority="2">
      <formula>AND(MOD(ROW(),2)=0,I$1&lt;&gt;"",$I2&lt;&gt;"")</formula>
    </cfRule>
  </conditionalFormatting>
  <dataValidations count="3">
    <dataValidation type="list" allowBlank="1" showInputMessage="1" showErrorMessage="1" errorTitle="Undefined Task" error="Once you enter your task name into the &quot;Available Tasks&quot; table on the left, it will appear in this list.  " sqref="I1" xr:uid="{D87D1B80-DCFE-4C54-BFE5-C54033D8E479}">
      <formula1>_xlfn.ANCHORARRAY($XEP$1)</formula1>
    </dataValidation>
    <dataValidation type="list" allowBlank="1" showInputMessage="1" showErrorMessage="1" sqref="E2" xr:uid="{49A9CEE4-EAA7-43A6-B0E0-DF06BF9CC05A}">
      <formula1>"On,Off"</formula1>
    </dataValidation>
    <dataValidation type="list" allowBlank="1" showInputMessage="1" showErrorMessage="1" sqref="I2:K1048576" xr:uid="{2136522B-F2FB-4276-A017-9B3F945204D9}">
      <formula1>_xlfn.ANCHORARRAY(XEO$1)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A25377-2E10-4467-9A88-6FA3BA987F3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31845420-9B49-47C6-993D-EF0D59B1215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E5E3FF98-C123-4E3C-8ACD-315133AE2F9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0D5D-98EC-4937-9D38-F866D0CAEF0A}">
  <sheetPr>
    <tabColor theme="1" tint="0.499984740745262"/>
  </sheetPr>
  <dimension ref="A1:XEQ103"/>
  <sheetViews>
    <sheetView showGridLines="0" workbookViewId="0">
      <pane ySplit="1" topLeftCell="A2" activePane="bottomLeft" state="frozen"/>
      <selection activeCell="XEQ1" sqref="XEO1:XEQ1"/>
      <selection pane="bottomLeft" activeCell="A3" sqref="A3"/>
    </sheetView>
  </sheetViews>
  <sheetFormatPr defaultRowHeight="14.35" x14ac:dyDescent="0.5"/>
  <cols>
    <col min="1" max="1" width="10.52734375" customWidth="1"/>
    <col min="2" max="2" width="38.5859375" style="1" bestFit="1" customWidth="1"/>
    <col min="3" max="3" width="9" style="1" bestFit="1" customWidth="1"/>
    <col min="4" max="4" width="8.41015625" style="1" bestFit="1" customWidth="1"/>
    <col min="5" max="5" width="6.703125" style="1" customWidth="1"/>
    <col min="7" max="7" width="9.1171875" style="12"/>
    <col min="8" max="8" width="9.1171875" style="23"/>
    <col min="9" max="9" width="32.703125" style="14" bestFit="1" customWidth="1"/>
    <col min="10" max="11" width="24.703125" style="14" customWidth="1"/>
    <col min="12" max="12" width="8.703125" style="15" bestFit="1" customWidth="1"/>
    <col min="13" max="16" width="19.5859375" style="15" customWidth="1"/>
    <col min="17" max="17" width="12.1171875" customWidth="1"/>
  </cols>
  <sheetData>
    <row r="1" spans="1:16 16369:16371" x14ac:dyDescent="0.5">
      <c r="B1"/>
      <c r="C1"/>
      <c r="D1"/>
      <c r="E1"/>
      <c r="G1" s="12" t="s">
        <v>17</v>
      </c>
      <c r="H1" s="23" t="s">
        <v>18</v>
      </c>
      <c r="I1" s="2" t="s">
        <v>0</v>
      </c>
      <c r="J1" s="2" t="s">
        <v>19</v>
      </c>
      <c r="K1" s="2" t="s">
        <v>1</v>
      </c>
      <c r="L1" t="str" cm="1">
        <f t="array" ref="L1">IF(E2="off","qty",_xlfn.HSTACK("qty",TRANSPOSE(_xlfn._xlws.FILTER(#REF!,(#REF!&lt;&gt;"")*(#REF!&lt;&gt;"Phase")))))</f>
        <v>qty</v>
      </c>
      <c r="M1"/>
      <c r="N1"/>
      <c r="O1"/>
      <c r="P1"/>
      <c r="XEO1" t="str" cm="1">
        <f t="array" ref="XEO1:XEO6">_xlfn._xlws.SORT(_xlfn.UNIQUE(_xlfn._xlws.FILTER(I:I,(I:I&lt;&gt;"")*(I:I&lt;&gt;"Task"),"")))</f>
        <v>Design</v>
      </c>
      <c r="XEP1" t="str" cm="1">
        <f t="array" ref="XEP1:XEP17">_xlfn._xlws.SORT(_xlfn.UNIQUE(_xlfn._xlws.FILTER(J:J,(J:J&lt;&gt;"")*(J:J&lt;&gt;"Subtask"),"")))</f>
        <v>API contract</v>
      </c>
      <c r="XEQ1" t="str" cm="1">
        <f t="array" ref="XEQ1:XEQ9">_xlfn._xlws.SORT(_xlfn.UNIQUE(_xlfn._xlws.FILTER(K:K,(K:K&lt;&gt;"")*(K:K&lt;&gt;"Resource"),"")))</f>
        <v>Analyst</v>
      </c>
    </row>
    <row r="2" spans="1:16 16369:16371" x14ac:dyDescent="0.5">
      <c r="A2" s="7" t="s">
        <v>78</v>
      </c>
      <c r="B2" s="17" t="s">
        <v>31</v>
      </c>
      <c r="C2"/>
      <c r="D2" s="7" t="s">
        <v>12</v>
      </c>
      <c r="E2" s="16" t="s">
        <v>9</v>
      </c>
      <c r="G2" s="12" t="str">
        <f>IF(I2="","",$B$2)</f>
        <v>Software</v>
      </c>
      <c r="H2" s="23" t="str">
        <f>IF(J2="","",$E$2)</f>
        <v>Off</v>
      </c>
      <c r="I2" s="14" t="s">
        <v>32</v>
      </c>
      <c r="J2" s="14" t="s">
        <v>25</v>
      </c>
      <c r="K2" s="14" t="s">
        <v>38</v>
      </c>
      <c r="L2" s="15">
        <v>0.75</v>
      </c>
      <c r="M2" s="15" t="str">
        <f t="shared" ref="M2:P7" si="0">IF($I2="","",IF($E$2="Off","",$L2))</f>
        <v/>
      </c>
      <c r="N2" s="15" t="str">
        <f t="shared" si="0"/>
        <v/>
      </c>
      <c r="O2" s="15" t="str">
        <f t="shared" si="0"/>
        <v/>
      </c>
      <c r="P2" s="15" t="str">
        <f t="shared" si="0"/>
        <v/>
      </c>
      <c r="XEO2" t="str">
        <v>Development</v>
      </c>
      <c r="XEP2" t="str">
        <v>Data model</v>
      </c>
      <c r="XEQ2" t="str">
        <v>Marketer</v>
      </c>
    </row>
    <row r="3" spans="1:16 16369:16371" x14ac:dyDescent="0.5">
      <c r="C3"/>
      <c r="D3"/>
      <c r="E3"/>
      <c r="G3" s="12" t="str">
        <f t="shared" ref="G3:G66" si="1">IF(I3="","",$B$2)</f>
        <v>Software</v>
      </c>
      <c r="H3" s="23" t="str">
        <f t="shared" ref="H3:H66" si="2">IF(J3="","",$E$2)</f>
        <v>Off</v>
      </c>
      <c r="I3" s="14" t="s">
        <v>32</v>
      </c>
      <c r="J3" s="14" t="s">
        <v>26</v>
      </c>
      <c r="K3" s="14" t="s">
        <v>13</v>
      </c>
      <c r="L3" s="15">
        <v>0.3</v>
      </c>
      <c r="M3" s="15" t="str">
        <f t="shared" si="0"/>
        <v/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XEO3" t="str">
        <v>Ideation</v>
      </c>
      <c r="XEP3" t="str">
        <v>Data Model Mockup</v>
      </c>
      <c r="XEQ3" t="str">
        <v>PDM</v>
      </c>
    </row>
    <row r="4" spans="1:16 16369:16371" x14ac:dyDescent="0.5">
      <c r="A4" s="20" t="s">
        <v>23</v>
      </c>
      <c r="B4" s="3" t="s">
        <v>7</v>
      </c>
      <c r="C4" s="3" t="s">
        <v>21</v>
      </c>
      <c r="D4" s="3" t="s">
        <v>20</v>
      </c>
      <c r="E4" s="3" t="s">
        <v>36</v>
      </c>
      <c r="G4" s="12" t="str">
        <f t="shared" si="1"/>
        <v>Software</v>
      </c>
      <c r="H4" s="23" t="str">
        <f t="shared" si="2"/>
        <v>Off</v>
      </c>
      <c r="I4" s="14" t="s">
        <v>32</v>
      </c>
      <c r="J4" s="14" t="s">
        <v>37</v>
      </c>
      <c r="K4" s="14" t="s">
        <v>22</v>
      </c>
      <c r="L4" s="15">
        <v>0.2</v>
      </c>
      <c r="M4" s="15" t="str">
        <f t="shared" si="0"/>
        <v/>
      </c>
      <c r="N4" s="15" t="str">
        <f t="shared" si="0"/>
        <v/>
      </c>
      <c r="O4" s="15" t="str">
        <f t="shared" si="0"/>
        <v/>
      </c>
      <c r="P4" s="15" t="str">
        <f t="shared" si="0"/>
        <v/>
      </c>
      <c r="XEO4" t="str">
        <v>Operations</v>
      </c>
      <c r="XEP4" t="str">
        <v>Feasibility</v>
      </c>
      <c r="XEQ4" t="str">
        <v>PGM 1</v>
      </c>
    </row>
    <row r="5" spans="1:16 16369:16371" x14ac:dyDescent="0.5">
      <c r="A5" s="19" t="str">
        <f>IF(B5="","","• "&amp;B5&amp;CHAR(10)&amp;
"      "&amp;C5&amp;" "&amp;C$4&amp;", "&amp;D5&amp;" "&amp;D$4&amp; ", "&amp;E5&amp; " "&amp;E$4)</f>
        <v>• Ideation
      4 subtasks, 3 resources, 1.55 qty</v>
      </c>
      <c r="B5" s="13" t="str" cm="1">
        <f t="array" ref="B5:B10">_xlfn.UNIQUE(_xlfn._xlws.FILTER(I:I,(I:I&lt;&gt;"")*(I:I&lt;&gt;"Task")))</f>
        <v>Ideation</v>
      </c>
      <c r="C5" s="1" cm="1">
        <f t="array" ref="C5">COUNTA(_xlfn.UNIQUE(_xlfn._xlws.FILTER(J:J,I:I=B5)))</f>
        <v>4</v>
      </c>
      <c r="D5" s="1" cm="1">
        <f t="array" ref="D5">IF(B5="","",COUNTA(_xlfn.UNIQUE(_xlfn._xlws.FILTER(K:K,I:I=B5))))</f>
        <v>3</v>
      </c>
      <c r="E5" s="1">
        <f t="shared" ref="E5:E10" si="3">IF(B5="","",SUMIFS(L:L,I:I,B5))</f>
        <v>1.55</v>
      </c>
      <c r="G5" s="12" t="str">
        <f t="shared" si="1"/>
        <v>Software</v>
      </c>
      <c r="H5" s="23" t="str">
        <f t="shared" si="2"/>
        <v>Off</v>
      </c>
      <c r="I5" s="14" t="s">
        <v>32</v>
      </c>
      <c r="J5" s="14" t="s">
        <v>29</v>
      </c>
      <c r="K5" s="14" t="s">
        <v>22</v>
      </c>
      <c r="L5" s="15">
        <v>0.3</v>
      </c>
      <c r="M5" s="15" t="str">
        <f t="shared" si="0"/>
        <v/>
      </c>
      <c r="N5" s="15" t="str">
        <f t="shared" si="0"/>
        <v/>
      </c>
      <c r="O5" s="15" t="str">
        <f t="shared" si="0"/>
        <v/>
      </c>
      <c r="P5" s="15" t="str">
        <f t="shared" si="0"/>
        <v/>
      </c>
      <c r="XEO5" t="str">
        <v>Prototype</v>
      </c>
      <c r="XEP5" t="str">
        <v>Finance Support</v>
      </c>
      <c r="XEQ5" t="str">
        <v>PJM2</v>
      </c>
    </row>
    <row r="6" spans="1:16 16369:16371" x14ac:dyDescent="0.5">
      <c r="A6" s="19" t="str">
        <f t="shared" ref="A6:A69" si="4">IF(B6="","","• "&amp;B6&amp;CHAR(10)&amp;
"      "&amp;C6&amp;" "&amp;C$4&amp;", "&amp;D6&amp;" "&amp;D$4&amp; ", "&amp;E6&amp; " "&amp;E$4)</f>
        <v>• Design
      3 subtasks, 3 resources, 2.3 qty</v>
      </c>
      <c r="B6" s="13" t="str">
        <v>Design</v>
      </c>
      <c r="C6" s="1">
        <f t="shared" ref="C6:C10" si="5">IF($B6="","",COUNTIFS(I:I,B6))</f>
        <v>3</v>
      </c>
      <c r="D6" s="1" cm="1">
        <f t="array" ref="D6">IF(B6="","",COUNTA(_xlfn.UNIQUE(_xlfn._xlws.FILTER(K:K,I:I=B6))))</f>
        <v>3</v>
      </c>
      <c r="E6" s="1">
        <f t="shared" si="3"/>
        <v>2.2999999999999998</v>
      </c>
      <c r="G6" s="12" t="str">
        <f t="shared" si="1"/>
        <v>Software</v>
      </c>
      <c r="H6" s="23" t="str">
        <f t="shared" si="2"/>
        <v>Off</v>
      </c>
      <c r="I6" s="14" t="s">
        <v>27</v>
      </c>
      <c r="J6" s="14" t="s">
        <v>43</v>
      </c>
      <c r="K6" s="14" t="s">
        <v>44</v>
      </c>
      <c r="L6" s="15">
        <v>0.1</v>
      </c>
      <c r="M6" s="15" t="str">
        <f t="shared" si="0"/>
        <v/>
      </c>
      <c r="N6" s="15" t="str">
        <f t="shared" si="0"/>
        <v/>
      </c>
      <c r="O6" s="15" t="str">
        <f t="shared" si="0"/>
        <v/>
      </c>
      <c r="P6" s="15" t="str">
        <f t="shared" si="0"/>
        <v/>
      </c>
      <c r="XEO6" t="str">
        <v>Testing</v>
      </c>
      <c r="XEP6" t="str">
        <v>Integration Testing</v>
      </c>
      <c r="XEQ6" t="str">
        <v>SW Engr 1</v>
      </c>
    </row>
    <row r="7" spans="1:16 16369:16371" x14ac:dyDescent="0.5">
      <c r="A7" s="19" t="str">
        <f t="shared" si="4"/>
        <v>• Prototype
      2 subtasks, 2 resources, 1 qty</v>
      </c>
      <c r="B7" s="13" t="str">
        <v>Prototype</v>
      </c>
      <c r="C7" s="1">
        <f t="shared" si="5"/>
        <v>2</v>
      </c>
      <c r="D7" s="1" cm="1">
        <f t="array" ref="D7">IF(B7="","",COUNTA(_xlfn.UNIQUE(_xlfn._xlws.FILTER(K:K,I:I=B7))))</f>
        <v>2</v>
      </c>
      <c r="E7" s="1">
        <f t="shared" si="3"/>
        <v>1</v>
      </c>
      <c r="G7" s="12" t="str">
        <f t="shared" si="1"/>
        <v>Software</v>
      </c>
      <c r="H7" s="23" t="str">
        <f t="shared" si="2"/>
        <v>Off</v>
      </c>
      <c r="I7" s="14" t="s">
        <v>27</v>
      </c>
      <c r="J7" s="14" t="s">
        <v>45</v>
      </c>
      <c r="K7" s="14" t="s">
        <v>56</v>
      </c>
      <c r="L7" s="15">
        <v>0.2</v>
      </c>
      <c r="M7" s="15" t="str">
        <f>IF($I7="","",IF($E$2="Off","",$L7))</f>
        <v/>
      </c>
      <c r="N7" s="15" t="str">
        <f t="shared" si="0"/>
        <v/>
      </c>
      <c r="O7" s="15" t="str">
        <f t="shared" si="0"/>
        <v/>
      </c>
      <c r="P7" s="15" t="str">
        <f t="shared" si="0"/>
        <v/>
      </c>
      <c r="XEP7" t="str">
        <v>Market Research</v>
      </c>
      <c r="XEQ7" t="str">
        <v>SW Engr 2</v>
      </c>
    </row>
    <row r="8" spans="1:16 16369:16371" x14ac:dyDescent="0.5">
      <c r="A8" s="19" t="str">
        <f t="shared" si="4"/>
        <v>• Development
      3 subtasks, 1 resources, 0.6 qty</v>
      </c>
      <c r="B8" s="13" t="str">
        <v>Development</v>
      </c>
      <c r="C8" s="1">
        <f t="shared" si="5"/>
        <v>3</v>
      </c>
      <c r="D8" s="1" cm="1">
        <f t="array" ref="D8">IF(B8="","",COUNTA(_xlfn.UNIQUE(_xlfn._xlws.FILTER(K:K,I:I=B8))))</f>
        <v>1</v>
      </c>
      <c r="E8" s="1">
        <f t="shared" si="3"/>
        <v>0.60000000000000009</v>
      </c>
      <c r="G8" s="12" t="str">
        <f t="shared" si="1"/>
        <v>Software</v>
      </c>
      <c r="H8" s="23" t="str">
        <f t="shared" si="2"/>
        <v>Off</v>
      </c>
      <c r="I8" s="14" t="s">
        <v>27</v>
      </c>
      <c r="J8" s="14" t="s">
        <v>46</v>
      </c>
      <c r="K8" s="14" t="s">
        <v>57</v>
      </c>
      <c r="L8" s="15">
        <v>2</v>
      </c>
      <c r="M8" s="15" t="str">
        <f t="shared" ref="M8:P27" si="6">IF($I8="","",IF($E$2="Off","",$L8))</f>
        <v/>
      </c>
      <c r="N8" s="15" t="str">
        <f t="shared" si="6"/>
        <v/>
      </c>
      <c r="O8" s="15" t="str">
        <f t="shared" si="6"/>
        <v/>
      </c>
      <c r="P8" s="15" t="str">
        <f t="shared" si="6"/>
        <v/>
      </c>
      <c r="XEP8" t="str">
        <v>Operating Environment</v>
      </c>
      <c r="XEQ8" t="str">
        <v>UX Analyst</v>
      </c>
    </row>
    <row r="9" spans="1:16 16369:16371" x14ac:dyDescent="0.5">
      <c r="A9" s="19" t="str">
        <f t="shared" si="4"/>
        <v>• Testing
      3 subtasks, 3 resources, 1.8 qty</v>
      </c>
      <c r="B9" s="13" t="str">
        <v>Testing</v>
      </c>
      <c r="C9" s="1">
        <f t="shared" si="5"/>
        <v>3</v>
      </c>
      <c r="D9" s="1" cm="1">
        <f t="array" ref="D9">IF(B9="","",COUNTA(_xlfn.UNIQUE(_xlfn._xlws.FILTER(K:K,I:I=B9))))</f>
        <v>3</v>
      </c>
      <c r="E9" s="1">
        <f t="shared" si="3"/>
        <v>1.8</v>
      </c>
      <c r="G9" s="12" t="str">
        <f t="shared" si="1"/>
        <v>Software</v>
      </c>
      <c r="H9" s="23" t="str">
        <f t="shared" si="2"/>
        <v>Off</v>
      </c>
      <c r="I9" s="14" t="s">
        <v>28</v>
      </c>
      <c r="J9" s="14" t="s">
        <v>47</v>
      </c>
      <c r="K9" s="14" t="s">
        <v>44</v>
      </c>
      <c r="L9" s="15">
        <v>0.5</v>
      </c>
      <c r="M9" s="15" t="str">
        <f t="shared" si="6"/>
        <v/>
      </c>
      <c r="N9" s="15" t="str">
        <f t="shared" si="6"/>
        <v/>
      </c>
      <c r="O9" s="15" t="str">
        <f t="shared" si="6"/>
        <v/>
      </c>
      <c r="P9" s="15" t="str">
        <f t="shared" si="6"/>
        <v/>
      </c>
      <c r="XEP9" t="str">
        <v>Penetration Testing</v>
      </c>
      <c r="XEQ9" t="str">
        <v>UX Designer</v>
      </c>
    </row>
    <row r="10" spans="1:16 16369:16371" x14ac:dyDescent="0.5">
      <c r="A10" s="19" t="str">
        <f t="shared" si="4"/>
        <v>• Operations
      2 subtasks, 2 resources, 2.5 qty</v>
      </c>
      <c r="B10" s="13" t="str">
        <v>Operations</v>
      </c>
      <c r="C10" s="1">
        <f t="shared" si="5"/>
        <v>2</v>
      </c>
      <c r="D10" s="1" cm="1">
        <f t="array" ref="D10">IF(B10="","",COUNTA(_xlfn.UNIQUE(_xlfn._xlws.FILTER(K:K,I:I=B10))))</f>
        <v>2</v>
      </c>
      <c r="E10" s="1">
        <f t="shared" si="3"/>
        <v>2.5</v>
      </c>
      <c r="G10" s="12" t="str">
        <f t="shared" si="1"/>
        <v>Software</v>
      </c>
      <c r="H10" s="23" t="str">
        <f t="shared" si="2"/>
        <v>Off</v>
      </c>
      <c r="I10" s="14" t="s">
        <v>28</v>
      </c>
      <c r="J10" s="14" t="s">
        <v>48</v>
      </c>
      <c r="K10" s="14" t="s">
        <v>57</v>
      </c>
      <c r="L10" s="15">
        <v>0.5</v>
      </c>
      <c r="M10" s="15" t="str">
        <f t="shared" si="6"/>
        <v/>
      </c>
      <c r="N10" s="15" t="str">
        <f t="shared" si="6"/>
        <v/>
      </c>
      <c r="O10" s="15" t="str">
        <f t="shared" si="6"/>
        <v/>
      </c>
      <c r="P10" s="15" t="str">
        <f t="shared" si="6"/>
        <v/>
      </c>
      <c r="XEP10" t="str">
        <v>Product Experience</v>
      </c>
    </row>
    <row r="11" spans="1:16 16369:16371" x14ac:dyDescent="0.5">
      <c r="A11" s="19" t="str">
        <f t="shared" si="4"/>
        <v/>
      </c>
      <c r="B11" s="13"/>
      <c r="C11" s="1" t="str">
        <f>IF($B11="","",COUNTIFS(I:I,B11))</f>
        <v/>
      </c>
      <c r="D11" s="1" t="str" cm="1">
        <f t="array" ref="D11">IF(B11="","",COUNTA(_xlfn.UNIQUE(_xlfn._xlws.FILTER(K:K,I:I=B11))))</f>
        <v/>
      </c>
      <c r="E11" s="1" t="str">
        <f>IF(B11="","",SUMIFS(L:L,I:I,B11))</f>
        <v/>
      </c>
      <c r="G11" s="12" t="str">
        <f t="shared" si="1"/>
        <v>Software</v>
      </c>
      <c r="H11" s="23" t="str">
        <f t="shared" si="2"/>
        <v>Off</v>
      </c>
      <c r="I11" s="14" t="s">
        <v>33</v>
      </c>
      <c r="J11" s="14" t="s">
        <v>49</v>
      </c>
      <c r="K11" s="14" t="s">
        <v>56</v>
      </c>
      <c r="L11" s="15">
        <v>0.2</v>
      </c>
      <c r="M11" s="15" t="str">
        <f t="shared" si="6"/>
        <v/>
      </c>
      <c r="N11" s="15" t="str">
        <f t="shared" si="6"/>
        <v/>
      </c>
      <c r="O11" s="15" t="str">
        <f t="shared" si="6"/>
        <v/>
      </c>
      <c r="P11" s="15" t="str">
        <f t="shared" si="6"/>
        <v/>
      </c>
      <c r="XEP11" t="str">
        <v>Program Management</v>
      </c>
    </row>
    <row r="12" spans="1:16 16369:16371" x14ac:dyDescent="0.5">
      <c r="A12" s="19" t="str">
        <f t="shared" si="4"/>
        <v/>
      </c>
      <c r="B12" s="13"/>
      <c r="C12" s="1" t="str">
        <f t="shared" ref="C12:C75" si="7">IF($B12="","",COUNTIFS(I:I,B12))</f>
        <v/>
      </c>
      <c r="D12" s="1" t="str" cm="1">
        <f t="array" ref="D12">IF(B12="","",COUNTA(_xlfn.UNIQUE(_xlfn._xlws.FILTER(K:K,I:I=B12))))</f>
        <v/>
      </c>
      <c r="E12" s="1" t="str">
        <f t="shared" ref="E12:E75" si="8">IF(B12="","",SUMIFS(L:L,I:I,B12))</f>
        <v/>
      </c>
      <c r="G12" s="12" t="str">
        <f t="shared" si="1"/>
        <v>Software</v>
      </c>
      <c r="H12" s="23" t="str">
        <f t="shared" si="2"/>
        <v>Off</v>
      </c>
      <c r="I12" s="14" t="s">
        <v>33</v>
      </c>
      <c r="J12" s="14" t="s">
        <v>50</v>
      </c>
      <c r="K12" s="14" t="s">
        <v>56</v>
      </c>
      <c r="L12" s="15">
        <v>0.1</v>
      </c>
      <c r="M12" s="15" t="str">
        <f t="shared" si="6"/>
        <v/>
      </c>
      <c r="N12" s="15" t="str">
        <f t="shared" si="6"/>
        <v/>
      </c>
      <c r="O12" s="15" t="str">
        <f t="shared" si="6"/>
        <v/>
      </c>
      <c r="P12" s="15" t="str">
        <f t="shared" si="6"/>
        <v/>
      </c>
      <c r="XEP12" t="str">
        <v>Project Management</v>
      </c>
    </row>
    <row r="13" spans="1:16 16369:16371" x14ac:dyDescent="0.5">
      <c r="A13" s="19" t="str">
        <f t="shared" si="4"/>
        <v/>
      </c>
      <c r="B13" s="13"/>
      <c r="C13" s="1" t="str">
        <f t="shared" si="7"/>
        <v/>
      </c>
      <c r="D13" s="1" t="str" cm="1">
        <f t="array" ref="D13">IF(B13="","",COUNTA(_xlfn.UNIQUE(_xlfn._xlws.FILTER(K:K,I:I=B13))))</f>
        <v/>
      </c>
      <c r="E13" s="1" t="str">
        <f t="shared" si="8"/>
        <v/>
      </c>
      <c r="G13" s="12" t="str">
        <f t="shared" si="1"/>
        <v>Software</v>
      </c>
      <c r="H13" s="23" t="str">
        <f t="shared" si="2"/>
        <v>Off</v>
      </c>
      <c r="I13" s="14" t="s">
        <v>33</v>
      </c>
      <c r="J13" s="14" t="s">
        <v>51</v>
      </c>
      <c r="K13" s="14" t="s">
        <v>56</v>
      </c>
      <c r="L13" s="15">
        <v>0.3</v>
      </c>
      <c r="M13" s="15" t="str">
        <f t="shared" si="6"/>
        <v/>
      </c>
      <c r="N13" s="15" t="str">
        <f t="shared" si="6"/>
        <v/>
      </c>
      <c r="O13" s="15" t="str">
        <f t="shared" si="6"/>
        <v/>
      </c>
      <c r="P13" s="15" t="str">
        <f t="shared" si="6"/>
        <v/>
      </c>
      <c r="XEP13" t="str">
        <v>Security Hardening</v>
      </c>
    </row>
    <row r="14" spans="1:16 16369:16371" x14ac:dyDescent="0.5">
      <c r="A14" s="19" t="str">
        <f t="shared" si="4"/>
        <v/>
      </c>
      <c r="B14" s="13"/>
      <c r="C14" s="1" t="str">
        <f t="shared" si="7"/>
        <v/>
      </c>
      <c r="D14" s="1" t="str" cm="1">
        <f t="array" ref="D14">IF(B14="","",COUNTA(_xlfn.UNIQUE(_xlfn._xlws.FILTER(K:K,I:I=B14))))</f>
        <v/>
      </c>
      <c r="E14" s="1" t="str">
        <f t="shared" si="8"/>
        <v/>
      </c>
      <c r="G14" s="12" t="str">
        <f t="shared" si="1"/>
        <v>Software</v>
      </c>
      <c r="H14" s="23" t="str">
        <f t="shared" si="2"/>
        <v>Off</v>
      </c>
      <c r="I14" s="14" t="s">
        <v>34</v>
      </c>
      <c r="J14" s="14" t="s">
        <v>52</v>
      </c>
      <c r="K14" s="14" t="s">
        <v>57</v>
      </c>
      <c r="L14" s="15">
        <v>0.8</v>
      </c>
      <c r="M14" s="15" t="str">
        <f t="shared" si="6"/>
        <v/>
      </c>
      <c r="N14" s="15" t="str">
        <f t="shared" si="6"/>
        <v/>
      </c>
      <c r="O14" s="15" t="str">
        <f t="shared" si="6"/>
        <v/>
      </c>
      <c r="P14" s="15" t="str">
        <f t="shared" si="6"/>
        <v/>
      </c>
      <c r="XEP14" t="str">
        <v>UI Simulation</v>
      </c>
    </row>
    <row r="15" spans="1:16 16369:16371" x14ac:dyDescent="0.5">
      <c r="A15" s="19" t="str">
        <f t="shared" si="4"/>
        <v/>
      </c>
      <c r="B15" s="13"/>
      <c r="C15" s="1" t="str">
        <f t="shared" si="7"/>
        <v/>
      </c>
      <c r="D15" s="1" t="str" cm="1">
        <f t="array" ref="D15">IF(B15="","",COUNTA(_xlfn.UNIQUE(_xlfn._xlws.FILTER(K:K,I:I=B15))))</f>
        <v/>
      </c>
      <c r="E15" s="1" t="str">
        <f t="shared" si="8"/>
        <v/>
      </c>
      <c r="G15" s="12" t="str">
        <f t="shared" si="1"/>
        <v>Software</v>
      </c>
      <c r="H15" s="23" t="str">
        <f t="shared" si="2"/>
        <v>Off</v>
      </c>
      <c r="I15" s="14" t="s">
        <v>34</v>
      </c>
      <c r="J15" s="14" t="s">
        <v>53</v>
      </c>
      <c r="K15" s="14" t="s">
        <v>56</v>
      </c>
      <c r="L15" s="15">
        <v>0.1</v>
      </c>
      <c r="M15" s="15" t="str">
        <f t="shared" si="6"/>
        <v/>
      </c>
      <c r="N15" s="15" t="str">
        <f t="shared" si="6"/>
        <v/>
      </c>
      <c r="O15" s="15" t="str">
        <f t="shared" si="6"/>
        <v/>
      </c>
      <c r="P15" s="15" t="str">
        <f t="shared" si="6"/>
        <v/>
      </c>
      <c r="XEP15" t="str">
        <v>Unit Testing</v>
      </c>
    </row>
    <row r="16" spans="1:16 16369:16371" x14ac:dyDescent="0.5">
      <c r="A16" s="19" t="str">
        <f t="shared" si="4"/>
        <v/>
      </c>
      <c r="B16" s="13"/>
      <c r="C16" s="1" t="str">
        <f t="shared" si="7"/>
        <v/>
      </c>
      <c r="D16" s="1" t="str" cm="1">
        <f t="array" ref="D16">IF(B16="","",COUNTA(_xlfn.UNIQUE(_xlfn._xlws.FILTER(K:K,I:I=B16))))</f>
        <v/>
      </c>
      <c r="E16" s="1" t="str">
        <f t="shared" si="8"/>
        <v/>
      </c>
      <c r="G16" s="12" t="str">
        <f t="shared" si="1"/>
        <v>Software</v>
      </c>
      <c r="H16" s="23" t="str">
        <f t="shared" si="2"/>
        <v>Off</v>
      </c>
      <c r="I16" s="14" t="s">
        <v>34</v>
      </c>
      <c r="J16" s="14" t="s">
        <v>54</v>
      </c>
      <c r="K16" s="14" t="s">
        <v>55</v>
      </c>
      <c r="L16" s="15">
        <v>0.9</v>
      </c>
      <c r="M16" s="15" t="str">
        <f t="shared" si="6"/>
        <v/>
      </c>
      <c r="N16" s="15" t="str">
        <f t="shared" si="6"/>
        <v/>
      </c>
      <c r="O16" s="15" t="str">
        <f t="shared" si="6"/>
        <v/>
      </c>
      <c r="P16" s="15" t="str">
        <f t="shared" si="6"/>
        <v/>
      </c>
      <c r="XEP16" t="str">
        <v>User journey</v>
      </c>
    </row>
    <row r="17" spans="1:16 16370:16370" x14ac:dyDescent="0.5">
      <c r="A17" s="19" t="str">
        <f t="shared" si="4"/>
        <v/>
      </c>
      <c r="B17" s="13"/>
      <c r="C17" s="1" t="str">
        <f t="shared" si="7"/>
        <v/>
      </c>
      <c r="D17" s="1" t="str" cm="1">
        <f t="array" ref="D17">IF(B17="","",COUNTA(_xlfn.UNIQUE(_xlfn._xlws.FILTER(K:K,I:I=B17))))</f>
        <v/>
      </c>
      <c r="E17" s="1" t="str">
        <f t="shared" si="8"/>
        <v/>
      </c>
      <c r="G17" s="12" t="str">
        <f t="shared" si="1"/>
        <v>Software</v>
      </c>
      <c r="H17" s="23" t="str">
        <f t="shared" si="2"/>
        <v>Off</v>
      </c>
      <c r="I17" s="14" t="s">
        <v>39</v>
      </c>
      <c r="J17" s="14" t="s">
        <v>14</v>
      </c>
      <c r="K17" s="14" t="s">
        <v>41</v>
      </c>
      <c r="L17" s="15">
        <v>0.5</v>
      </c>
      <c r="M17" s="15" t="str">
        <f t="shared" si="6"/>
        <v/>
      </c>
      <c r="N17" s="15" t="str">
        <f t="shared" si="6"/>
        <v/>
      </c>
      <c r="O17" s="15" t="str">
        <f t="shared" si="6"/>
        <v/>
      </c>
      <c r="P17" s="15" t="str">
        <f t="shared" si="6"/>
        <v/>
      </c>
      <c r="XEP17" t="str">
        <v>UX Workflow Testing</v>
      </c>
    </row>
    <row r="18" spans="1:16 16370:16370" x14ac:dyDescent="0.5">
      <c r="A18" s="19" t="str">
        <f t="shared" si="4"/>
        <v/>
      </c>
      <c r="B18" s="13"/>
      <c r="C18" s="1" t="str">
        <f t="shared" si="7"/>
        <v/>
      </c>
      <c r="D18" s="1" t="str" cm="1">
        <f t="array" ref="D18">IF(B18="","",COUNTA(_xlfn.UNIQUE(_xlfn._xlws.FILTER(K:K,I:I=B18))))</f>
        <v/>
      </c>
      <c r="E18" s="1" t="str">
        <f t="shared" si="8"/>
        <v/>
      </c>
      <c r="G18" s="12" t="str">
        <f t="shared" si="1"/>
        <v>Software</v>
      </c>
      <c r="H18" s="23" t="str">
        <f t="shared" si="2"/>
        <v>Off</v>
      </c>
      <c r="I18" s="14" t="s">
        <v>39</v>
      </c>
      <c r="J18" s="14" t="s">
        <v>40</v>
      </c>
      <c r="K18" s="14" t="s">
        <v>42</v>
      </c>
      <c r="L18" s="15">
        <v>2</v>
      </c>
      <c r="M18" s="15" t="str">
        <f t="shared" si="6"/>
        <v/>
      </c>
      <c r="N18" s="15" t="str">
        <f t="shared" si="6"/>
        <v/>
      </c>
      <c r="O18" s="15" t="str">
        <f t="shared" si="6"/>
        <v/>
      </c>
      <c r="P18" s="15" t="str">
        <f t="shared" si="6"/>
        <v/>
      </c>
    </row>
    <row r="19" spans="1:16 16370:16370" x14ac:dyDescent="0.5">
      <c r="A19" s="19" t="str">
        <f t="shared" si="4"/>
        <v/>
      </c>
      <c r="B19" s="13"/>
      <c r="C19" s="1" t="str">
        <f t="shared" si="7"/>
        <v/>
      </c>
      <c r="D19" s="1" t="str" cm="1">
        <f t="array" ref="D19">IF(B19="","",COUNTA(_xlfn.UNIQUE(_xlfn._xlws.FILTER(K:K,I:I=B19))))</f>
        <v/>
      </c>
      <c r="E19" s="1" t="str">
        <f t="shared" si="8"/>
        <v/>
      </c>
      <c r="G19" s="12" t="str">
        <f t="shared" si="1"/>
        <v/>
      </c>
      <c r="H19" s="23" t="str">
        <f t="shared" si="2"/>
        <v/>
      </c>
      <c r="M19" s="15" t="str">
        <f t="shared" si="6"/>
        <v/>
      </c>
      <c r="N19" s="15" t="str">
        <f t="shared" si="6"/>
        <v/>
      </c>
      <c r="O19" s="15" t="str">
        <f t="shared" si="6"/>
        <v/>
      </c>
      <c r="P19" s="15" t="str">
        <f t="shared" si="6"/>
        <v/>
      </c>
    </row>
    <row r="20" spans="1:16 16370:16370" x14ac:dyDescent="0.5">
      <c r="A20" s="19" t="str">
        <f t="shared" si="4"/>
        <v/>
      </c>
      <c r="B20" s="13"/>
      <c r="C20" s="1" t="str">
        <f t="shared" si="7"/>
        <v/>
      </c>
      <c r="D20" s="1" t="str" cm="1">
        <f t="array" ref="D20">IF(B20="","",COUNTA(_xlfn.UNIQUE(_xlfn._xlws.FILTER(K:K,I:I=B20))))</f>
        <v/>
      </c>
      <c r="E20" s="1" t="str">
        <f t="shared" si="8"/>
        <v/>
      </c>
      <c r="G20" s="12" t="str">
        <f t="shared" si="1"/>
        <v/>
      </c>
      <c r="H20" s="23" t="str">
        <f t="shared" si="2"/>
        <v/>
      </c>
      <c r="M20" s="15" t="str">
        <f t="shared" si="6"/>
        <v/>
      </c>
      <c r="N20" s="15" t="str">
        <f t="shared" si="6"/>
        <v/>
      </c>
      <c r="O20" s="15" t="str">
        <f t="shared" si="6"/>
        <v/>
      </c>
      <c r="P20" s="15" t="str">
        <f t="shared" si="6"/>
        <v/>
      </c>
    </row>
    <row r="21" spans="1:16 16370:16370" x14ac:dyDescent="0.5">
      <c r="A21" s="19" t="str">
        <f t="shared" si="4"/>
        <v/>
      </c>
      <c r="B21" s="13"/>
      <c r="C21" s="1" t="str">
        <f t="shared" si="7"/>
        <v/>
      </c>
      <c r="D21" s="1" t="str" cm="1">
        <f t="array" ref="D21">IF(B21="","",COUNTA(_xlfn.UNIQUE(_xlfn._xlws.FILTER(K:K,I:I=B21))))</f>
        <v/>
      </c>
      <c r="E21" s="1" t="str">
        <f t="shared" si="8"/>
        <v/>
      </c>
      <c r="G21" s="12" t="str">
        <f t="shared" si="1"/>
        <v/>
      </c>
      <c r="H21" s="23" t="str">
        <f t="shared" si="2"/>
        <v/>
      </c>
      <c r="M21" s="15" t="str">
        <f t="shared" si="6"/>
        <v/>
      </c>
      <c r="N21" s="15" t="str">
        <f t="shared" si="6"/>
        <v/>
      </c>
      <c r="O21" s="15" t="str">
        <f t="shared" si="6"/>
        <v/>
      </c>
      <c r="P21" s="15" t="str">
        <f t="shared" si="6"/>
        <v/>
      </c>
    </row>
    <row r="22" spans="1:16 16370:16370" x14ac:dyDescent="0.5">
      <c r="A22" s="19" t="str">
        <f t="shared" si="4"/>
        <v/>
      </c>
      <c r="B22" s="13"/>
      <c r="C22" s="1" t="str">
        <f t="shared" si="7"/>
        <v/>
      </c>
      <c r="D22" s="1" t="str" cm="1">
        <f t="array" ref="D22">IF(B22="","",COUNTA(_xlfn.UNIQUE(_xlfn._xlws.FILTER(K:K,I:I=B22))))</f>
        <v/>
      </c>
      <c r="E22" s="1" t="str">
        <f t="shared" si="8"/>
        <v/>
      </c>
      <c r="G22" s="12" t="str">
        <f t="shared" si="1"/>
        <v/>
      </c>
      <c r="H22" s="23" t="str">
        <f t="shared" si="2"/>
        <v/>
      </c>
      <c r="M22" s="15" t="str">
        <f t="shared" si="6"/>
        <v/>
      </c>
      <c r="N22" s="15" t="str">
        <f t="shared" si="6"/>
        <v/>
      </c>
      <c r="O22" s="15" t="str">
        <f t="shared" si="6"/>
        <v/>
      </c>
      <c r="P22" s="15" t="str">
        <f t="shared" si="6"/>
        <v/>
      </c>
    </row>
    <row r="23" spans="1:16 16370:16370" x14ac:dyDescent="0.5">
      <c r="A23" s="19" t="str">
        <f t="shared" si="4"/>
        <v/>
      </c>
      <c r="B23" s="13"/>
      <c r="C23" s="1" t="str">
        <f t="shared" si="7"/>
        <v/>
      </c>
      <c r="D23" s="1" t="str" cm="1">
        <f t="array" ref="D23">IF(B23="","",COUNTA(_xlfn.UNIQUE(_xlfn._xlws.FILTER(K:K,I:I=B23))))</f>
        <v/>
      </c>
      <c r="E23" s="1" t="str">
        <f t="shared" si="8"/>
        <v/>
      </c>
      <c r="G23" s="12" t="str">
        <f t="shared" si="1"/>
        <v/>
      </c>
      <c r="H23" s="23" t="str">
        <f t="shared" si="2"/>
        <v/>
      </c>
      <c r="M23" s="15" t="str">
        <f t="shared" si="6"/>
        <v/>
      </c>
      <c r="N23" s="15" t="str">
        <f t="shared" si="6"/>
        <v/>
      </c>
      <c r="O23" s="15" t="str">
        <f t="shared" si="6"/>
        <v/>
      </c>
      <c r="P23" s="15" t="str">
        <f t="shared" si="6"/>
        <v/>
      </c>
    </row>
    <row r="24" spans="1:16 16370:16370" x14ac:dyDescent="0.5">
      <c r="A24" s="19" t="str">
        <f t="shared" si="4"/>
        <v/>
      </c>
      <c r="B24" s="13"/>
      <c r="C24" s="1" t="str">
        <f t="shared" si="7"/>
        <v/>
      </c>
      <c r="D24" s="1" t="str" cm="1">
        <f t="array" ref="D24">IF(B24="","",COUNTA(_xlfn.UNIQUE(_xlfn._xlws.FILTER(K:K,I:I=B24))))</f>
        <v/>
      </c>
      <c r="E24" s="1" t="str">
        <f t="shared" si="8"/>
        <v/>
      </c>
      <c r="G24" s="12" t="str">
        <f t="shared" si="1"/>
        <v/>
      </c>
      <c r="H24" s="23" t="str">
        <f t="shared" si="2"/>
        <v/>
      </c>
      <c r="M24" s="15" t="str">
        <f t="shared" si="6"/>
        <v/>
      </c>
      <c r="N24" s="15" t="str">
        <f t="shared" si="6"/>
        <v/>
      </c>
      <c r="O24" s="15" t="str">
        <f t="shared" si="6"/>
        <v/>
      </c>
      <c r="P24" s="15" t="str">
        <f t="shared" si="6"/>
        <v/>
      </c>
    </row>
    <row r="25" spans="1:16 16370:16370" x14ac:dyDescent="0.5">
      <c r="A25" s="19" t="str">
        <f t="shared" si="4"/>
        <v/>
      </c>
      <c r="B25" s="13"/>
      <c r="C25" s="1" t="str">
        <f t="shared" si="7"/>
        <v/>
      </c>
      <c r="D25" s="1" t="str" cm="1">
        <f t="array" ref="D25">IF(B25="","",COUNTA(_xlfn.UNIQUE(_xlfn._xlws.FILTER(K:K,I:I=B25))))</f>
        <v/>
      </c>
      <c r="E25" s="1" t="str">
        <f t="shared" si="8"/>
        <v/>
      </c>
      <c r="G25" s="12" t="str">
        <f t="shared" si="1"/>
        <v/>
      </c>
      <c r="H25" s="23" t="str">
        <f t="shared" si="2"/>
        <v/>
      </c>
      <c r="M25" s="15" t="str">
        <f t="shared" si="6"/>
        <v/>
      </c>
      <c r="N25" s="15" t="str">
        <f t="shared" si="6"/>
        <v/>
      </c>
      <c r="O25" s="15" t="str">
        <f t="shared" si="6"/>
        <v/>
      </c>
      <c r="P25" s="15" t="str">
        <f t="shared" si="6"/>
        <v/>
      </c>
    </row>
    <row r="26" spans="1:16 16370:16370" x14ac:dyDescent="0.5">
      <c r="A26" s="19" t="str">
        <f t="shared" si="4"/>
        <v/>
      </c>
      <c r="B26" s="13"/>
      <c r="C26" s="1" t="str">
        <f t="shared" si="7"/>
        <v/>
      </c>
      <c r="D26" s="1" t="str" cm="1">
        <f t="array" ref="D26">IF(B26="","",COUNTA(_xlfn.UNIQUE(_xlfn._xlws.FILTER(K:K,I:I=B26))))</f>
        <v/>
      </c>
      <c r="E26" s="1" t="str">
        <f t="shared" si="8"/>
        <v/>
      </c>
      <c r="G26" s="12" t="str">
        <f t="shared" si="1"/>
        <v/>
      </c>
      <c r="H26" s="23" t="str">
        <f t="shared" si="2"/>
        <v/>
      </c>
      <c r="J26" s="15"/>
      <c r="K26" s="15"/>
      <c r="M26" s="15" t="str">
        <f t="shared" si="6"/>
        <v/>
      </c>
      <c r="N26" s="15" t="str">
        <f t="shared" si="6"/>
        <v/>
      </c>
      <c r="O26" s="15" t="str">
        <f t="shared" si="6"/>
        <v/>
      </c>
      <c r="P26" s="15" t="str">
        <f t="shared" si="6"/>
        <v/>
      </c>
    </row>
    <row r="27" spans="1:16 16370:16370" x14ac:dyDescent="0.5">
      <c r="A27" s="19" t="str">
        <f t="shared" si="4"/>
        <v/>
      </c>
      <c r="B27" s="13"/>
      <c r="C27" s="1" t="str">
        <f t="shared" si="7"/>
        <v/>
      </c>
      <c r="D27" s="1" t="str" cm="1">
        <f t="array" ref="D27">IF(B27="","",COUNTA(_xlfn.UNIQUE(_xlfn._xlws.FILTER(K:K,I:I=B27))))</f>
        <v/>
      </c>
      <c r="E27" s="1" t="str">
        <f t="shared" si="8"/>
        <v/>
      </c>
      <c r="G27" s="12" t="str">
        <f t="shared" si="1"/>
        <v/>
      </c>
      <c r="H27" s="23" t="str">
        <f t="shared" si="2"/>
        <v/>
      </c>
      <c r="J27" s="15"/>
      <c r="K27" s="15"/>
      <c r="M27" s="15" t="str">
        <f t="shared" si="6"/>
        <v/>
      </c>
      <c r="N27" s="15" t="str">
        <f t="shared" si="6"/>
        <v/>
      </c>
      <c r="O27" s="15" t="str">
        <f t="shared" si="6"/>
        <v/>
      </c>
      <c r="P27" s="15" t="str">
        <f t="shared" si="6"/>
        <v/>
      </c>
    </row>
    <row r="28" spans="1:16 16370:16370" x14ac:dyDescent="0.5">
      <c r="A28" s="19" t="str">
        <f t="shared" si="4"/>
        <v/>
      </c>
      <c r="B28" s="13"/>
      <c r="C28" s="1" t="str">
        <f t="shared" si="7"/>
        <v/>
      </c>
      <c r="D28" s="1" t="str" cm="1">
        <f t="array" ref="D28">IF(B28="","",COUNTA(_xlfn.UNIQUE(_xlfn._xlws.FILTER(K:K,I:I=B28))))</f>
        <v/>
      </c>
      <c r="E28" s="1" t="str">
        <f t="shared" si="8"/>
        <v/>
      </c>
      <c r="G28" s="12" t="str">
        <f t="shared" si="1"/>
        <v/>
      </c>
      <c r="H28" s="23" t="str">
        <f t="shared" si="2"/>
        <v/>
      </c>
      <c r="J28" s="15"/>
      <c r="K28" s="15"/>
      <c r="M28" s="15" t="str">
        <f t="shared" ref="M28:P47" si="9">IF($I28="","",IF($E$2="Off","",$L28))</f>
        <v/>
      </c>
      <c r="N28" s="15" t="str">
        <f t="shared" si="9"/>
        <v/>
      </c>
      <c r="O28" s="15" t="str">
        <f t="shared" si="9"/>
        <v/>
      </c>
      <c r="P28" s="15" t="str">
        <f t="shared" si="9"/>
        <v/>
      </c>
    </row>
    <row r="29" spans="1:16 16370:16370" x14ac:dyDescent="0.5">
      <c r="A29" s="19" t="str">
        <f t="shared" si="4"/>
        <v/>
      </c>
      <c r="B29" s="13"/>
      <c r="C29" s="1" t="str">
        <f t="shared" si="7"/>
        <v/>
      </c>
      <c r="D29" s="1" t="str" cm="1">
        <f t="array" ref="D29">IF(B29="","",COUNTA(_xlfn.UNIQUE(_xlfn._xlws.FILTER(K:K,I:I=B29))))</f>
        <v/>
      </c>
      <c r="E29" s="1" t="str">
        <f t="shared" si="8"/>
        <v/>
      </c>
      <c r="G29" s="12" t="str">
        <f t="shared" si="1"/>
        <v/>
      </c>
      <c r="H29" s="23" t="str">
        <f t="shared" si="2"/>
        <v/>
      </c>
      <c r="J29" s="15"/>
      <c r="K29" s="15"/>
      <c r="M29" s="15" t="str">
        <f t="shared" si="9"/>
        <v/>
      </c>
      <c r="N29" s="15" t="str">
        <f t="shared" si="9"/>
        <v/>
      </c>
      <c r="O29" s="15" t="str">
        <f t="shared" si="9"/>
        <v/>
      </c>
      <c r="P29" s="15" t="str">
        <f t="shared" si="9"/>
        <v/>
      </c>
    </row>
    <row r="30" spans="1:16 16370:16370" x14ac:dyDescent="0.5">
      <c r="A30" s="19" t="str">
        <f t="shared" si="4"/>
        <v/>
      </c>
      <c r="B30" s="13"/>
      <c r="C30" s="1" t="str">
        <f t="shared" si="7"/>
        <v/>
      </c>
      <c r="D30" s="1" t="str" cm="1">
        <f t="array" ref="D30">IF(B30="","",COUNTA(_xlfn.UNIQUE(_xlfn._xlws.FILTER(K:K,I:I=B30))))</f>
        <v/>
      </c>
      <c r="E30" s="1" t="str">
        <f t="shared" si="8"/>
        <v/>
      </c>
      <c r="G30" s="12" t="str">
        <f t="shared" si="1"/>
        <v/>
      </c>
      <c r="H30" s="23" t="str">
        <f t="shared" si="2"/>
        <v/>
      </c>
      <c r="J30" s="15"/>
      <c r="K30" s="15"/>
      <c r="M30" s="15" t="str">
        <f t="shared" si="9"/>
        <v/>
      </c>
      <c r="N30" s="15" t="str">
        <f t="shared" si="9"/>
        <v/>
      </c>
      <c r="O30" s="15" t="str">
        <f t="shared" si="9"/>
        <v/>
      </c>
      <c r="P30" s="15" t="str">
        <f t="shared" si="9"/>
        <v/>
      </c>
    </row>
    <row r="31" spans="1:16 16370:16370" x14ac:dyDescent="0.5">
      <c r="A31" s="19" t="str">
        <f t="shared" si="4"/>
        <v/>
      </c>
      <c r="B31" s="13"/>
      <c r="C31" s="1" t="str">
        <f t="shared" si="7"/>
        <v/>
      </c>
      <c r="D31" s="1" t="str" cm="1">
        <f t="array" ref="D31">IF(B31="","",COUNTA(_xlfn.UNIQUE(_xlfn._xlws.FILTER(K:K,I:I=B31))))</f>
        <v/>
      </c>
      <c r="E31" s="1" t="str">
        <f t="shared" si="8"/>
        <v/>
      </c>
      <c r="G31" s="12" t="str">
        <f t="shared" si="1"/>
        <v/>
      </c>
      <c r="H31" s="23" t="str">
        <f t="shared" si="2"/>
        <v/>
      </c>
      <c r="M31" s="15" t="str">
        <f t="shared" si="9"/>
        <v/>
      </c>
      <c r="N31" s="15" t="str">
        <f t="shared" si="9"/>
        <v/>
      </c>
      <c r="O31" s="15" t="str">
        <f t="shared" si="9"/>
        <v/>
      </c>
      <c r="P31" s="15" t="str">
        <f t="shared" si="9"/>
        <v/>
      </c>
    </row>
    <row r="32" spans="1:16 16370:16370" x14ac:dyDescent="0.5">
      <c r="A32" s="19" t="str">
        <f t="shared" si="4"/>
        <v/>
      </c>
      <c r="B32" s="13"/>
      <c r="C32" s="1" t="str">
        <f t="shared" si="7"/>
        <v/>
      </c>
      <c r="D32" s="1" t="str" cm="1">
        <f t="array" ref="D32">IF(B32="","",COUNTA(_xlfn.UNIQUE(_xlfn._xlws.FILTER(K:K,I:I=B32))))</f>
        <v/>
      </c>
      <c r="E32" s="1" t="str">
        <f t="shared" si="8"/>
        <v/>
      </c>
      <c r="G32" s="12" t="str">
        <f t="shared" si="1"/>
        <v/>
      </c>
      <c r="H32" s="23" t="str">
        <f t="shared" si="2"/>
        <v/>
      </c>
      <c r="M32" s="15" t="str">
        <f t="shared" si="9"/>
        <v/>
      </c>
      <c r="N32" s="15" t="str">
        <f t="shared" si="9"/>
        <v/>
      </c>
      <c r="O32" s="15" t="str">
        <f t="shared" si="9"/>
        <v/>
      </c>
      <c r="P32" s="15" t="str">
        <f t="shared" si="9"/>
        <v/>
      </c>
    </row>
    <row r="33" spans="1:16" x14ac:dyDescent="0.5">
      <c r="A33" s="19" t="str">
        <f t="shared" si="4"/>
        <v/>
      </c>
      <c r="B33" s="13"/>
      <c r="C33" s="1" t="str">
        <f t="shared" si="7"/>
        <v/>
      </c>
      <c r="D33" s="1" t="str" cm="1">
        <f t="array" ref="D33">IF(B33="","",COUNTA(_xlfn.UNIQUE(_xlfn._xlws.FILTER(K:K,I:I=B33))))</f>
        <v/>
      </c>
      <c r="E33" s="1" t="str">
        <f t="shared" si="8"/>
        <v/>
      </c>
      <c r="G33" s="12" t="str">
        <f t="shared" si="1"/>
        <v/>
      </c>
      <c r="H33" s="23" t="str">
        <f t="shared" si="2"/>
        <v/>
      </c>
      <c r="M33" s="15" t="str">
        <f t="shared" si="9"/>
        <v/>
      </c>
      <c r="N33" s="15" t="str">
        <f t="shared" si="9"/>
        <v/>
      </c>
      <c r="O33" s="15" t="str">
        <f t="shared" si="9"/>
        <v/>
      </c>
      <c r="P33" s="15" t="str">
        <f t="shared" si="9"/>
        <v/>
      </c>
    </row>
    <row r="34" spans="1:16" x14ac:dyDescent="0.5">
      <c r="A34" s="19" t="str">
        <f t="shared" si="4"/>
        <v/>
      </c>
      <c r="B34" s="13"/>
      <c r="C34" s="1" t="str">
        <f t="shared" si="7"/>
        <v/>
      </c>
      <c r="D34" s="1" t="str" cm="1">
        <f t="array" ref="D34">IF(B34="","",COUNTA(_xlfn.UNIQUE(_xlfn._xlws.FILTER(K:K,I:I=B34))))</f>
        <v/>
      </c>
      <c r="E34" s="1" t="str">
        <f t="shared" si="8"/>
        <v/>
      </c>
      <c r="G34" s="12" t="str">
        <f t="shared" si="1"/>
        <v/>
      </c>
      <c r="H34" s="23" t="str">
        <f t="shared" si="2"/>
        <v/>
      </c>
      <c r="M34" s="15" t="str">
        <f t="shared" si="9"/>
        <v/>
      </c>
      <c r="N34" s="15" t="str">
        <f t="shared" si="9"/>
        <v/>
      </c>
      <c r="O34" s="15" t="str">
        <f t="shared" si="9"/>
        <v/>
      </c>
      <c r="P34" s="15" t="str">
        <f t="shared" si="9"/>
        <v/>
      </c>
    </row>
    <row r="35" spans="1:16" x14ac:dyDescent="0.5">
      <c r="A35" s="19" t="str">
        <f t="shared" si="4"/>
        <v/>
      </c>
      <c r="B35" s="13"/>
      <c r="C35" s="1" t="str">
        <f t="shared" si="7"/>
        <v/>
      </c>
      <c r="D35" s="1" t="str" cm="1">
        <f t="array" ref="D35">IF(B35="","",COUNTA(_xlfn.UNIQUE(_xlfn._xlws.FILTER(K:K,I:I=B35))))</f>
        <v/>
      </c>
      <c r="E35" s="1" t="str">
        <f t="shared" si="8"/>
        <v/>
      </c>
      <c r="G35" s="12" t="str">
        <f t="shared" si="1"/>
        <v/>
      </c>
      <c r="H35" s="23" t="str">
        <f t="shared" si="2"/>
        <v/>
      </c>
      <c r="M35" s="15" t="str">
        <f t="shared" si="9"/>
        <v/>
      </c>
      <c r="N35" s="15" t="str">
        <f t="shared" si="9"/>
        <v/>
      </c>
      <c r="O35" s="15" t="str">
        <f t="shared" si="9"/>
        <v/>
      </c>
      <c r="P35" s="15" t="str">
        <f t="shared" si="9"/>
        <v/>
      </c>
    </row>
    <row r="36" spans="1:16" x14ac:dyDescent="0.5">
      <c r="A36" s="19" t="str">
        <f t="shared" si="4"/>
        <v/>
      </c>
      <c r="B36" s="13"/>
      <c r="C36" s="1" t="str">
        <f t="shared" si="7"/>
        <v/>
      </c>
      <c r="D36" s="1" t="str" cm="1">
        <f t="array" ref="D36">IF(B36="","",COUNTA(_xlfn.UNIQUE(_xlfn._xlws.FILTER(K:K,I:I=B36))))</f>
        <v/>
      </c>
      <c r="E36" s="1" t="str">
        <f t="shared" si="8"/>
        <v/>
      </c>
      <c r="G36" s="12" t="str">
        <f t="shared" si="1"/>
        <v/>
      </c>
      <c r="H36" s="23" t="str">
        <f t="shared" si="2"/>
        <v/>
      </c>
      <c r="M36" s="15" t="str">
        <f t="shared" si="9"/>
        <v/>
      </c>
      <c r="N36" s="15" t="str">
        <f t="shared" si="9"/>
        <v/>
      </c>
      <c r="O36" s="15" t="str">
        <f t="shared" si="9"/>
        <v/>
      </c>
      <c r="P36" s="15" t="str">
        <f t="shared" si="9"/>
        <v/>
      </c>
    </row>
    <row r="37" spans="1:16" x14ac:dyDescent="0.5">
      <c r="A37" s="19" t="str">
        <f t="shared" si="4"/>
        <v/>
      </c>
      <c r="B37" s="13"/>
      <c r="C37" s="1" t="str">
        <f t="shared" si="7"/>
        <v/>
      </c>
      <c r="D37" s="1" t="str" cm="1">
        <f t="array" ref="D37">IF(B37="","",COUNTA(_xlfn.UNIQUE(_xlfn._xlws.FILTER(K:K,I:I=B37))))</f>
        <v/>
      </c>
      <c r="E37" s="1" t="str">
        <f t="shared" si="8"/>
        <v/>
      </c>
      <c r="G37" s="12" t="str">
        <f t="shared" si="1"/>
        <v/>
      </c>
      <c r="H37" s="23" t="str">
        <f t="shared" si="2"/>
        <v/>
      </c>
      <c r="M37" s="15" t="str">
        <f t="shared" si="9"/>
        <v/>
      </c>
      <c r="N37" s="15" t="str">
        <f t="shared" si="9"/>
        <v/>
      </c>
      <c r="O37" s="15" t="str">
        <f t="shared" si="9"/>
        <v/>
      </c>
      <c r="P37" s="15" t="str">
        <f t="shared" si="9"/>
        <v/>
      </c>
    </row>
    <row r="38" spans="1:16" x14ac:dyDescent="0.5">
      <c r="A38" s="19" t="str">
        <f t="shared" si="4"/>
        <v/>
      </c>
      <c r="B38" s="13"/>
      <c r="C38" s="1" t="str">
        <f t="shared" si="7"/>
        <v/>
      </c>
      <c r="D38" s="1" t="str" cm="1">
        <f t="array" ref="D38">IF(B38="","",COUNTA(_xlfn.UNIQUE(_xlfn._xlws.FILTER(K:K,I:I=B38))))</f>
        <v/>
      </c>
      <c r="E38" s="1" t="str">
        <f t="shared" si="8"/>
        <v/>
      </c>
      <c r="G38" s="12" t="str">
        <f t="shared" si="1"/>
        <v/>
      </c>
      <c r="H38" s="23" t="str">
        <f t="shared" si="2"/>
        <v/>
      </c>
      <c r="M38" s="15" t="str">
        <f t="shared" si="9"/>
        <v/>
      </c>
      <c r="N38" s="15" t="str">
        <f t="shared" si="9"/>
        <v/>
      </c>
      <c r="O38" s="15" t="str">
        <f t="shared" si="9"/>
        <v/>
      </c>
      <c r="P38" s="15" t="str">
        <f t="shared" si="9"/>
        <v/>
      </c>
    </row>
    <row r="39" spans="1:16" x14ac:dyDescent="0.5">
      <c r="A39" s="19" t="str">
        <f t="shared" si="4"/>
        <v/>
      </c>
      <c r="B39" s="13"/>
      <c r="C39" s="1" t="str">
        <f t="shared" si="7"/>
        <v/>
      </c>
      <c r="D39" s="1" t="str" cm="1">
        <f t="array" ref="D39">IF(B39="","",COUNTA(_xlfn.UNIQUE(_xlfn._xlws.FILTER(K:K,I:I=B39))))</f>
        <v/>
      </c>
      <c r="E39" s="1" t="str">
        <f t="shared" si="8"/>
        <v/>
      </c>
      <c r="G39" s="12" t="str">
        <f t="shared" si="1"/>
        <v/>
      </c>
      <c r="H39" s="23" t="str">
        <f t="shared" si="2"/>
        <v/>
      </c>
      <c r="M39" s="15" t="str">
        <f t="shared" si="9"/>
        <v/>
      </c>
      <c r="N39" s="15" t="str">
        <f t="shared" si="9"/>
        <v/>
      </c>
      <c r="O39" s="15" t="str">
        <f t="shared" si="9"/>
        <v/>
      </c>
      <c r="P39" s="15" t="str">
        <f t="shared" si="9"/>
        <v/>
      </c>
    </row>
    <row r="40" spans="1:16" x14ac:dyDescent="0.5">
      <c r="A40" s="19" t="str">
        <f t="shared" si="4"/>
        <v/>
      </c>
      <c r="B40" s="13"/>
      <c r="C40" s="1" t="str">
        <f t="shared" si="7"/>
        <v/>
      </c>
      <c r="D40" s="1" t="str" cm="1">
        <f t="array" ref="D40">IF(B40="","",COUNTA(_xlfn.UNIQUE(_xlfn._xlws.FILTER(K:K,I:I=B40))))</f>
        <v/>
      </c>
      <c r="E40" s="1" t="str">
        <f t="shared" si="8"/>
        <v/>
      </c>
      <c r="G40" s="12" t="str">
        <f t="shared" si="1"/>
        <v/>
      </c>
      <c r="H40" s="23" t="str">
        <f t="shared" si="2"/>
        <v/>
      </c>
      <c r="M40" s="15" t="str">
        <f t="shared" si="9"/>
        <v/>
      </c>
      <c r="N40" s="15" t="str">
        <f t="shared" si="9"/>
        <v/>
      </c>
      <c r="O40" s="15" t="str">
        <f t="shared" si="9"/>
        <v/>
      </c>
      <c r="P40" s="15" t="str">
        <f t="shared" si="9"/>
        <v/>
      </c>
    </row>
    <row r="41" spans="1:16" x14ac:dyDescent="0.5">
      <c r="A41" s="19" t="str">
        <f t="shared" si="4"/>
        <v/>
      </c>
      <c r="B41" s="13"/>
      <c r="C41" s="1" t="str">
        <f t="shared" si="7"/>
        <v/>
      </c>
      <c r="D41" s="1" t="str" cm="1">
        <f t="array" ref="D41">IF(B41="","",COUNTA(_xlfn.UNIQUE(_xlfn._xlws.FILTER(K:K,I:I=B41))))</f>
        <v/>
      </c>
      <c r="E41" s="1" t="str">
        <f t="shared" si="8"/>
        <v/>
      </c>
      <c r="G41" s="12" t="str">
        <f t="shared" si="1"/>
        <v/>
      </c>
      <c r="H41" s="23" t="str">
        <f t="shared" si="2"/>
        <v/>
      </c>
      <c r="M41" s="15" t="str">
        <f t="shared" si="9"/>
        <v/>
      </c>
      <c r="N41" s="15" t="str">
        <f t="shared" si="9"/>
        <v/>
      </c>
      <c r="O41" s="15" t="str">
        <f t="shared" si="9"/>
        <v/>
      </c>
      <c r="P41" s="15" t="str">
        <f t="shared" si="9"/>
        <v/>
      </c>
    </row>
    <row r="42" spans="1:16" x14ac:dyDescent="0.5">
      <c r="A42" s="19" t="str">
        <f t="shared" si="4"/>
        <v/>
      </c>
      <c r="B42" s="13"/>
      <c r="C42" s="1" t="str">
        <f t="shared" si="7"/>
        <v/>
      </c>
      <c r="D42" s="1" t="str" cm="1">
        <f t="array" ref="D42">IF(B42="","",COUNTA(_xlfn.UNIQUE(_xlfn._xlws.FILTER(K:K,I:I=B42))))</f>
        <v/>
      </c>
      <c r="E42" s="1" t="str">
        <f t="shared" si="8"/>
        <v/>
      </c>
      <c r="G42" s="12" t="str">
        <f t="shared" si="1"/>
        <v/>
      </c>
      <c r="H42" s="23" t="str">
        <f t="shared" si="2"/>
        <v/>
      </c>
      <c r="M42" s="15" t="str">
        <f t="shared" si="9"/>
        <v/>
      </c>
      <c r="N42" s="15" t="str">
        <f t="shared" si="9"/>
        <v/>
      </c>
      <c r="O42" s="15" t="str">
        <f t="shared" si="9"/>
        <v/>
      </c>
      <c r="P42" s="15" t="str">
        <f t="shared" si="9"/>
        <v/>
      </c>
    </row>
    <row r="43" spans="1:16" x14ac:dyDescent="0.5">
      <c r="A43" s="19" t="str">
        <f t="shared" si="4"/>
        <v/>
      </c>
      <c r="B43" s="13"/>
      <c r="C43" s="1" t="str">
        <f t="shared" si="7"/>
        <v/>
      </c>
      <c r="D43" s="1" t="str" cm="1">
        <f t="array" ref="D43">IF(B43="","",COUNTA(_xlfn.UNIQUE(_xlfn._xlws.FILTER(K:K,I:I=B43))))</f>
        <v/>
      </c>
      <c r="E43" s="1" t="str">
        <f t="shared" si="8"/>
        <v/>
      </c>
      <c r="G43" s="12" t="str">
        <f t="shared" si="1"/>
        <v/>
      </c>
      <c r="H43" s="23" t="str">
        <f t="shared" si="2"/>
        <v/>
      </c>
      <c r="M43" s="15" t="str">
        <f t="shared" si="9"/>
        <v/>
      </c>
      <c r="N43" s="15" t="str">
        <f t="shared" si="9"/>
        <v/>
      </c>
      <c r="O43" s="15" t="str">
        <f t="shared" si="9"/>
        <v/>
      </c>
      <c r="P43" s="15" t="str">
        <f t="shared" si="9"/>
        <v/>
      </c>
    </row>
    <row r="44" spans="1:16" x14ac:dyDescent="0.5">
      <c r="A44" s="19" t="str">
        <f t="shared" si="4"/>
        <v/>
      </c>
      <c r="B44" s="13"/>
      <c r="C44" s="1" t="str">
        <f t="shared" si="7"/>
        <v/>
      </c>
      <c r="D44" s="1" t="str" cm="1">
        <f t="array" ref="D44">IF(B44="","",COUNTA(_xlfn.UNIQUE(_xlfn._xlws.FILTER(K:K,I:I=B44))))</f>
        <v/>
      </c>
      <c r="E44" s="1" t="str">
        <f t="shared" si="8"/>
        <v/>
      </c>
      <c r="G44" s="12" t="str">
        <f t="shared" si="1"/>
        <v/>
      </c>
      <c r="H44" s="23" t="str">
        <f t="shared" si="2"/>
        <v/>
      </c>
      <c r="M44" s="15" t="str">
        <f t="shared" si="9"/>
        <v/>
      </c>
      <c r="N44" s="15" t="str">
        <f t="shared" si="9"/>
        <v/>
      </c>
      <c r="O44" s="15" t="str">
        <f t="shared" si="9"/>
        <v/>
      </c>
      <c r="P44" s="15" t="str">
        <f t="shared" si="9"/>
        <v/>
      </c>
    </row>
    <row r="45" spans="1:16" x14ac:dyDescent="0.5">
      <c r="A45" s="19" t="str">
        <f t="shared" si="4"/>
        <v/>
      </c>
      <c r="B45" s="13"/>
      <c r="C45" s="1" t="str">
        <f t="shared" si="7"/>
        <v/>
      </c>
      <c r="D45" s="1" t="str" cm="1">
        <f t="array" ref="D45">IF(B45="","",COUNTA(_xlfn.UNIQUE(_xlfn._xlws.FILTER(K:K,I:I=B45))))</f>
        <v/>
      </c>
      <c r="E45" s="1" t="str">
        <f t="shared" si="8"/>
        <v/>
      </c>
      <c r="G45" s="12" t="str">
        <f t="shared" si="1"/>
        <v/>
      </c>
      <c r="H45" s="23" t="str">
        <f t="shared" si="2"/>
        <v/>
      </c>
      <c r="M45" s="15" t="str">
        <f t="shared" si="9"/>
        <v/>
      </c>
      <c r="N45" s="15" t="str">
        <f t="shared" si="9"/>
        <v/>
      </c>
      <c r="O45" s="15" t="str">
        <f t="shared" si="9"/>
        <v/>
      </c>
      <c r="P45" s="15" t="str">
        <f t="shared" si="9"/>
        <v/>
      </c>
    </row>
    <row r="46" spans="1:16" x14ac:dyDescent="0.5">
      <c r="A46" s="19" t="str">
        <f t="shared" si="4"/>
        <v/>
      </c>
      <c r="B46" s="13"/>
      <c r="C46" s="1" t="str">
        <f t="shared" si="7"/>
        <v/>
      </c>
      <c r="D46" s="1" t="str" cm="1">
        <f t="array" ref="D46">IF(B46="","",COUNTA(_xlfn.UNIQUE(_xlfn._xlws.FILTER(K:K,I:I=B46))))</f>
        <v/>
      </c>
      <c r="E46" s="1" t="str">
        <f t="shared" si="8"/>
        <v/>
      </c>
      <c r="G46" s="12" t="str">
        <f t="shared" si="1"/>
        <v/>
      </c>
      <c r="H46" s="23" t="str">
        <f t="shared" si="2"/>
        <v/>
      </c>
      <c r="M46" s="15" t="str">
        <f t="shared" si="9"/>
        <v/>
      </c>
      <c r="N46" s="15" t="str">
        <f t="shared" si="9"/>
        <v/>
      </c>
      <c r="O46" s="15" t="str">
        <f t="shared" si="9"/>
        <v/>
      </c>
      <c r="P46" s="15" t="str">
        <f t="shared" si="9"/>
        <v/>
      </c>
    </row>
    <row r="47" spans="1:16" x14ac:dyDescent="0.5">
      <c r="A47" s="19" t="str">
        <f t="shared" si="4"/>
        <v/>
      </c>
      <c r="B47" s="13"/>
      <c r="C47" s="1" t="str">
        <f t="shared" si="7"/>
        <v/>
      </c>
      <c r="D47" s="1" t="str" cm="1">
        <f t="array" ref="D47">IF(B47="","",COUNTA(_xlfn.UNIQUE(_xlfn._xlws.FILTER(K:K,I:I=B47))))</f>
        <v/>
      </c>
      <c r="E47" s="1" t="str">
        <f t="shared" si="8"/>
        <v/>
      </c>
      <c r="G47" s="12" t="str">
        <f t="shared" si="1"/>
        <v/>
      </c>
      <c r="H47" s="23" t="str">
        <f t="shared" si="2"/>
        <v/>
      </c>
      <c r="M47" s="15" t="str">
        <f t="shared" si="9"/>
        <v/>
      </c>
      <c r="N47" s="15" t="str">
        <f t="shared" si="9"/>
        <v/>
      </c>
      <c r="O47" s="15" t="str">
        <f t="shared" si="9"/>
        <v/>
      </c>
      <c r="P47" s="15" t="str">
        <f t="shared" si="9"/>
        <v/>
      </c>
    </row>
    <row r="48" spans="1:16" x14ac:dyDescent="0.5">
      <c r="A48" s="19" t="str">
        <f t="shared" si="4"/>
        <v/>
      </c>
      <c r="B48" s="13"/>
      <c r="C48" s="1" t="str">
        <f t="shared" si="7"/>
        <v/>
      </c>
      <c r="D48" s="1" t="str" cm="1">
        <f t="array" ref="D48">IF(B48="","",COUNTA(_xlfn.UNIQUE(_xlfn._xlws.FILTER(K:K,I:I=B48))))</f>
        <v/>
      </c>
      <c r="E48" s="1" t="str">
        <f t="shared" si="8"/>
        <v/>
      </c>
      <c r="G48" s="12" t="str">
        <f t="shared" si="1"/>
        <v/>
      </c>
      <c r="H48" s="23" t="str">
        <f t="shared" si="2"/>
        <v/>
      </c>
      <c r="M48" s="15" t="str">
        <f t="shared" ref="M48:P67" si="10">IF($I48="","",IF($E$2="Off","",$L48))</f>
        <v/>
      </c>
      <c r="N48" s="15" t="str">
        <f t="shared" si="10"/>
        <v/>
      </c>
      <c r="O48" s="15" t="str">
        <f t="shared" si="10"/>
        <v/>
      </c>
      <c r="P48" s="15" t="str">
        <f t="shared" si="10"/>
        <v/>
      </c>
    </row>
    <row r="49" spans="1:16" x14ac:dyDescent="0.5">
      <c r="A49" s="19" t="str">
        <f t="shared" si="4"/>
        <v/>
      </c>
      <c r="B49" s="13"/>
      <c r="C49" s="1" t="str">
        <f t="shared" si="7"/>
        <v/>
      </c>
      <c r="D49" s="1" t="str" cm="1">
        <f t="array" ref="D49">IF(B49="","",COUNTA(_xlfn.UNIQUE(_xlfn._xlws.FILTER(K:K,I:I=B49))))</f>
        <v/>
      </c>
      <c r="E49" s="1" t="str">
        <f t="shared" si="8"/>
        <v/>
      </c>
      <c r="G49" s="12" t="str">
        <f t="shared" si="1"/>
        <v/>
      </c>
      <c r="H49" s="23" t="str">
        <f t="shared" si="2"/>
        <v/>
      </c>
      <c r="M49" s="15" t="str">
        <f t="shared" si="10"/>
        <v/>
      </c>
      <c r="N49" s="15" t="str">
        <f t="shared" si="10"/>
        <v/>
      </c>
      <c r="O49" s="15" t="str">
        <f t="shared" si="10"/>
        <v/>
      </c>
      <c r="P49" s="15" t="str">
        <f t="shared" si="10"/>
        <v/>
      </c>
    </row>
    <row r="50" spans="1:16" x14ac:dyDescent="0.5">
      <c r="A50" s="19" t="str">
        <f t="shared" si="4"/>
        <v/>
      </c>
      <c r="B50" s="13"/>
      <c r="C50" s="1" t="str">
        <f t="shared" si="7"/>
        <v/>
      </c>
      <c r="D50" s="1" t="str" cm="1">
        <f t="array" ref="D50">IF(B50="","",COUNTA(_xlfn.UNIQUE(_xlfn._xlws.FILTER(K:K,I:I=B50))))</f>
        <v/>
      </c>
      <c r="E50" s="1" t="str">
        <f t="shared" si="8"/>
        <v/>
      </c>
      <c r="G50" s="12" t="str">
        <f t="shared" si="1"/>
        <v/>
      </c>
      <c r="H50" s="23" t="str">
        <f t="shared" si="2"/>
        <v/>
      </c>
      <c r="M50" s="15" t="str">
        <f t="shared" si="10"/>
        <v/>
      </c>
      <c r="N50" s="15" t="str">
        <f t="shared" si="10"/>
        <v/>
      </c>
      <c r="O50" s="15" t="str">
        <f t="shared" si="10"/>
        <v/>
      </c>
      <c r="P50" s="15" t="str">
        <f t="shared" si="10"/>
        <v/>
      </c>
    </row>
    <row r="51" spans="1:16" x14ac:dyDescent="0.5">
      <c r="A51" s="19" t="str">
        <f t="shared" si="4"/>
        <v/>
      </c>
      <c r="B51" s="13"/>
      <c r="C51" s="1" t="str">
        <f t="shared" si="7"/>
        <v/>
      </c>
      <c r="D51" s="1" t="str" cm="1">
        <f t="array" ref="D51">IF(B51="","",COUNTA(_xlfn.UNIQUE(_xlfn._xlws.FILTER(K:K,I:I=B51))))</f>
        <v/>
      </c>
      <c r="E51" s="1" t="str">
        <f t="shared" si="8"/>
        <v/>
      </c>
      <c r="G51" s="12" t="str">
        <f t="shared" si="1"/>
        <v/>
      </c>
      <c r="H51" s="23" t="str">
        <f t="shared" si="2"/>
        <v/>
      </c>
      <c r="M51" s="15" t="str">
        <f t="shared" si="10"/>
        <v/>
      </c>
      <c r="N51" s="15" t="str">
        <f t="shared" si="10"/>
        <v/>
      </c>
      <c r="O51" s="15" t="str">
        <f t="shared" si="10"/>
        <v/>
      </c>
      <c r="P51" s="15" t="str">
        <f t="shared" si="10"/>
        <v/>
      </c>
    </row>
    <row r="52" spans="1:16" x14ac:dyDescent="0.5">
      <c r="A52" s="19" t="str">
        <f t="shared" si="4"/>
        <v/>
      </c>
      <c r="B52" s="13"/>
      <c r="C52" s="1" t="str">
        <f t="shared" si="7"/>
        <v/>
      </c>
      <c r="D52" s="1" t="str" cm="1">
        <f t="array" ref="D52">IF(B52="","",COUNTA(_xlfn.UNIQUE(_xlfn._xlws.FILTER(K:K,I:I=B52))))</f>
        <v/>
      </c>
      <c r="E52" s="1" t="str">
        <f t="shared" si="8"/>
        <v/>
      </c>
      <c r="G52" s="12" t="str">
        <f t="shared" si="1"/>
        <v/>
      </c>
      <c r="H52" s="23" t="str">
        <f t="shared" si="2"/>
        <v/>
      </c>
      <c r="M52" s="15" t="str">
        <f t="shared" si="10"/>
        <v/>
      </c>
      <c r="N52" s="15" t="str">
        <f t="shared" si="10"/>
        <v/>
      </c>
      <c r="O52" s="15" t="str">
        <f t="shared" si="10"/>
        <v/>
      </c>
      <c r="P52" s="15" t="str">
        <f t="shared" si="10"/>
        <v/>
      </c>
    </row>
    <row r="53" spans="1:16" x14ac:dyDescent="0.5">
      <c r="A53" s="19" t="str">
        <f t="shared" si="4"/>
        <v/>
      </c>
      <c r="B53" s="13"/>
      <c r="C53" s="1" t="str">
        <f t="shared" si="7"/>
        <v/>
      </c>
      <c r="D53" s="1" t="str" cm="1">
        <f t="array" ref="D53">IF(B53="","",COUNTA(_xlfn.UNIQUE(_xlfn._xlws.FILTER(K:K,I:I=B53))))</f>
        <v/>
      </c>
      <c r="E53" s="1" t="str">
        <f t="shared" si="8"/>
        <v/>
      </c>
      <c r="G53" s="12" t="str">
        <f t="shared" si="1"/>
        <v/>
      </c>
      <c r="H53" s="23" t="str">
        <f t="shared" si="2"/>
        <v/>
      </c>
      <c r="M53" s="15" t="str">
        <f t="shared" si="10"/>
        <v/>
      </c>
      <c r="N53" s="15" t="str">
        <f t="shared" si="10"/>
        <v/>
      </c>
      <c r="O53" s="15" t="str">
        <f t="shared" si="10"/>
        <v/>
      </c>
      <c r="P53" s="15" t="str">
        <f t="shared" si="10"/>
        <v/>
      </c>
    </row>
    <row r="54" spans="1:16" x14ac:dyDescent="0.5">
      <c r="A54" s="19" t="str">
        <f t="shared" si="4"/>
        <v/>
      </c>
      <c r="B54" s="13"/>
      <c r="C54" s="1" t="str">
        <f t="shared" si="7"/>
        <v/>
      </c>
      <c r="D54" s="1" t="str" cm="1">
        <f t="array" ref="D54">IF(B54="","",COUNTA(_xlfn.UNIQUE(_xlfn._xlws.FILTER(K:K,I:I=B54))))</f>
        <v/>
      </c>
      <c r="E54" s="1" t="str">
        <f t="shared" si="8"/>
        <v/>
      </c>
      <c r="G54" s="12" t="str">
        <f t="shared" si="1"/>
        <v/>
      </c>
      <c r="H54" s="23" t="str">
        <f t="shared" si="2"/>
        <v/>
      </c>
      <c r="M54" s="15" t="str">
        <f t="shared" si="10"/>
        <v/>
      </c>
      <c r="N54" s="15" t="str">
        <f t="shared" si="10"/>
        <v/>
      </c>
      <c r="O54" s="15" t="str">
        <f t="shared" si="10"/>
        <v/>
      </c>
      <c r="P54" s="15" t="str">
        <f t="shared" si="10"/>
        <v/>
      </c>
    </row>
    <row r="55" spans="1:16" x14ac:dyDescent="0.5">
      <c r="A55" s="19" t="str">
        <f t="shared" si="4"/>
        <v/>
      </c>
      <c r="B55" s="13"/>
      <c r="C55" s="1" t="str">
        <f t="shared" si="7"/>
        <v/>
      </c>
      <c r="D55" s="1" t="str" cm="1">
        <f t="array" ref="D55">IF(B55="","",COUNTA(_xlfn.UNIQUE(_xlfn._xlws.FILTER(K:K,I:I=B55))))</f>
        <v/>
      </c>
      <c r="E55" s="1" t="str">
        <f t="shared" si="8"/>
        <v/>
      </c>
      <c r="G55" s="12" t="str">
        <f t="shared" si="1"/>
        <v/>
      </c>
      <c r="H55" s="23" t="str">
        <f t="shared" si="2"/>
        <v/>
      </c>
      <c r="M55" s="15" t="str">
        <f t="shared" si="10"/>
        <v/>
      </c>
      <c r="N55" s="15" t="str">
        <f t="shared" si="10"/>
        <v/>
      </c>
      <c r="O55" s="15" t="str">
        <f t="shared" si="10"/>
        <v/>
      </c>
      <c r="P55" s="15" t="str">
        <f t="shared" si="10"/>
        <v/>
      </c>
    </row>
    <row r="56" spans="1:16" x14ac:dyDescent="0.5">
      <c r="A56" s="19" t="str">
        <f t="shared" si="4"/>
        <v/>
      </c>
      <c r="B56" s="13"/>
      <c r="C56" s="1" t="str">
        <f t="shared" si="7"/>
        <v/>
      </c>
      <c r="D56" s="1" t="str" cm="1">
        <f t="array" ref="D56">IF(B56="","",COUNTA(_xlfn.UNIQUE(_xlfn._xlws.FILTER(K:K,I:I=B56))))</f>
        <v/>
      </c>
      <c r="E56" s="1" t="str">
        <f t="shared" si="8"/>
        <v/>
      </c>
      <c r="G56" s="12" t="str">
        <f t="shared" si="1"/>
        <v/>
      </c>
      <c r="H56" s="23" t="str">
        <f t="shared" si="2"/>
        <v/>
      </c>
      <c r="M56" s="15" t="str">
        <f t="shared" si="10"/>
        <v/>
      </c>
      <c r="N56" s="15" t="str">
        <f t="shared" si="10"/>
        <v/>
      </c>
      <c r="O56" s="15" t="str">
        <f t="shared" si="10"/>
        <v/>
      </c>
      <c r="P56" s="15" t="str">
        <f t="shared" si="10"/>
        <v/>
      </c>
    </row>
    <row r="57" spans="1:16" x14ac:dyDescent="0.5">
      <c r="A57" s="19" t="str">
        <f t="shared" si="4"/>
        <v/>
      </c>
      <c r="B57" s="13"/>
      <c r="C57" s="1" t="str">
        <f t="shared" si="7"/>
        <v/>
      </c>
      <c r="D57" s="1" t="str" cm="1">
        <f t="array" ref="D57">IF(B57="","",COUNTA(_xlfn.UNIQUE(_xlfn._xlws.FILTER(K:K,I:I=B57))))</f>
        <v/>
      </c>
      <c r="E57" s="1" t="str">
        <f t="shared" si="8"/>
        <v/>
      </c>
      <c r="G57" s="12" t="str">
        <f t="shared" si="1"/>
        <v/>
      </c>
      <c r="H57" s="23" t="str">
        <f t="shared" si="2"/>
        <v/>
      </c>
      <c r="M57" s="15" t="str">
        <f t="shared" si="10"/>
        <v/>
      </c>
      <c r="N57" s="15" t="str">
        <f t="shared" si="10"/>
        <v/>
      </c>
      <c r="O57" s="15" t="str">
        <f t="shared" si="10"/>
        <v/>
      </c>
      <c r="P57" s="15" t="str">
        <f t="shared" si="10"/>
        <v/>
      </c>
    </row>
    <row r="58" spans="1:16" x14ac:dyDescent="0.5">
      <c r="A58" s="19" t="str">
        <f t="shared" si="4"/>
        <v/>
      </c>
      <c r="B58" s="13"/>
      <c r="C58" s="1" t="str">
        <f t="shared" si="7"/>
        <v/>
      </c>
      <c r="D58" s="1" t="str" cm="1">
        <f t="array" ref="D58">IF(B58="","",COUNTA(_xlfn.UNIQUE(_xlfn._xlws.FILTER(K:K,I:I=B58))))</f>
        <v/>
      </c>
      <c r="E58" s="1" t="str">
        <f t="shared" si="8"/>
        <v/>
      </c>
      <c r="G58" s="12" t="str">
        <f t="shared" si="1"/>
        <v/>
      </c>
      <c r="H58" s="23" t="str">
        <f t="shared" si="2"/>
        <v/>
      </c>
      <c r="M58" s="15" t="str">
        <f t="shared" si="10"/>
        <v/>
      </c>
      <c r="N58" s="15" t="str">
        <f t="shared" si="10"/>
        <v/>
      </c>
      <c r="O58" s="15" t="str">
        <f t="shared" si="10"/>
        <v/>
      </c>
      <c r="P58" s="15" t="str">
        <f t="shared" si="10"/>
        <v/>
      </c>
    </row>
    <row r="59" spans="1:16" x14ac:dyDescent="0.5">
      <c r="A59" s="19" t="str">
        <f t="shared" si="4"/>
        <v/>
      </c>
      <c r="B59" s="13"/>
      <c r="C59" s="1" t="str">
        <f t="shared" si="7"/>
        <v/>
      </c>
      <c r="D59" s="1" t="str" cm="1">
        <f t="array" ref="D59">IF(B59="","",COUNTA(_xlfn.UNIQUE(_xlfn._xlws.FILTER(K:K,I:I=B59))))</f>
        <v/>
      </c>
      <c r="E59" s="1" t="str">
        <f t="shared" si="8"/>
        <v/>
      </c>
      <c r="G59" s="12" t="str">
        <f t="shared" si="1"/>
        <v/>
      </c>
      <c r="H59" s="23" t="str">
        <f t="shared" si="2"/>
        <v/>
      </c>
      <c r="M59" s="15" t="str">
        <f t="shared" si="10"/>
        <v/>
      </c>
      <c r="N59" s="15" t="str">
        <f t="shared" si="10"/>
        <v/>
      </c>
      <c r="O59" s="15" t="str">
        <f t="shared" si="10"/>
        <v/>
      </c>
      <c r="P59" s="15" t="str">
        <f t="shared" si="10"/>
        <v/>
      </c>
    </row>
    <row r="60" spans="1:16" x14ac:dyDescent="0.5">
      <c r="A60" s="19" t="str">
        <f t="shared" si="4"/>
        <v/>
      </c>
      <c r="B60" s="13"/>
      <c r="C60" s="1" t="str">
        <f t="shared" si="7"/>
        <v/>
      </c>
      <c r="D60" s="1" t="str" cm="1">
        <f t="array" ref="D60">IF(B60="","",COUNTA(_xlfn.UNIQUE(_xlfn._xlws.FILTER(K:K,I:I=B60))))</f>
        <v/>
      </c>
      <c r="E60" s="1" t="str">
        <f t="shared" si="8"/>
        <v/>
      </c>
      <c r="G60" s="12" t="str">
        <f t="shared" si="1"/>
        <v/>
      </c>
      <c r="H60" s="23" t="str">
        <f t="shared" si="2"/>
        <v/>
      </c>
      <c r="M60" s="15" t="str">
        <f t="shared" si="10"/>
        <v/>
      </c>
      <c r="N60" s="15" t="str">
        <f t="shared" si="10"/>
        <v/>
      </c>
      <c r="O60" s="15" t="str">
        <f t="shared" si="10"/>
        <v/>
      </c>
      <c r="P60" s="15" t="str">
        <f t="shared" si="10"/>
        <v/>
      </c>
    </row>
    <row r="61" spans="1:16" x14ac:dyDescent="0.5">
      <c r="A61" s="19" t="str">
        <f t="shared" si="4"/>
        <v/>
      </c>
      <c r="B61" s="13"/>
      <c r="C61" s="1" t="str">
        <f t="shared" si="7"/>
        <v/>
      </c>
      <c r="D61" s="1" t="str" cm="1">
        <f t="array" ref="D61">IF(B61="","",COUNTA(_xlfn.UNIQUE(_xlfn._xlws.FILTER(K:K,I:I=B61))))</f>
        <v/>
      </c>
      <c r="E61" s="1" t="str">
        <f t="shared" si="8"/>
        <v/>
      </c>
      <c r="G61" s="12" t="str">
        <f t="shared" si="1"/>
        <v/>
      </c>
      <c r="H61" s="23" t="str">
        <f t="shared" si="2"/>
        <v/>
      </c>
      <c r="M61" s="15" t="str">
        <f t="shared" si="10"/>
        <v/>
      </c>
      <c r="N61" s="15" t="str">
        <f t="shared" si="10"/>
        <v/>
      </c>
      <c r="O61" s="15" t="str">
        <f t="shared" si="10"/>
        <v/>
      </c>
      <c r="P61" s="15" t="str">
        <f t="shared" si="10"/>
        <v/>
      </c>
    </row>
    <row r="62" spans="1:16" x14ac:dyDescent="0.5">
      <c r="A62" s="19" t="str">
        <f t="shared" si="4"/>
        <v/>
      </c>
      <c r="B62" s="13"/>
      <c r="C62" s="1" t="str">
        <f t="shared" si="7"/>
        <v/>
      </c>
      <c r="D62" s="1" t="str" cm="1">
        <f t="array" ref="D62">IF(B62="","",COUNTA(_xlfn.UNIQUE(_xlfn._xlws.FILTER(K:K,I:I=B62))))</f>
        <v/>
      </c>
      <c r="E62" s="1" t="str">
        <f t="shared" si="8"/>
        <v/>
      </c>
      <c r="G62" s="12" t="str">
        <f t="shared" si="1"/>
        <v/>
      </c>
      <c r="H62" s="23" t="str">
        <f t="shared" si="2"/>
        <v/>
      </c>
      <c r="M62" s="15" t="str">
        <f t="shared" si="10"/>
        <v/>
      </c>
      <c r="N62" s="15" t="str">
        <f t="shared" si="10"/>
        <v/>
      </c>
      <c r="O62" s="15" t="str">
        <f t="shared" si="10"/>
        <v/>
      </c>
      <c r="P62" s="15" t="str">
        <f t="shared" si="10"/>
        <v/>
      </c>
    </row>
    <row r="63" spans="1:16" x14ac:dyDescent="0.5">
      <c r="A63" s="19" t="str">
        <f t="shared" si="4"/>
        <v/>
      </c>
      <c r="B63" s="13"/>
      <c r="C63" s="1" t="str">
        <f t="shared" si="7"/>
        <v/>
      </c>
      <c r="D63" s="1" t="str" cm="1">
        <f t="array" ref="D63">IF(B63="","",COUNTA(_xlfn.UNIQUE(_xlfn._xlws.FILTER(K:K,I:I=B63))))</f>
        <v/>
      </c>
      <c r="E63" s="1" t="str">
        <f t="shared" si="8"/>
        <v/>
      </c>
      <c r="G63" s="12" t="str">
        <f t="shared" si="1"/>
        <v/>
      </c>
      <c r="H63" s="23" t="str">
        <f t="shared" si="2"/>
        <v/>
      </c>
      <c r="M63" s="15" t="str">
        <f t="shared" si="10"/>
        <v/>
      </c>
      <c r="N63" s="15" t="str">
        <f t="shared" si="10"/>
        <v/>
      </c>
      <c r="O63" s="15" t="str">
        <f t="shared" si="10"/>
        <v/>
      </c>
      <c r="P63" s="15" t="str">
        <f t="shared" si="10"/>
        <v/>
      </c>
    </row>
    <row r="64" spans="1:16" x14ac:dyDescent="0.5">
      <c r="A64" s="19" t="str">
        <f t="shared" si="4"/>
        <v/>
      </c>
      <c r="B64" s="13"/>
      <c r="C64" s="1" t="str">
        <f t="shared" si="7"/>
        <v/>
      </c>
      <c r="D64" s="1" t="str" cm="1">
        <f t="array" ref="D64">IF(B64="","",COUNTA(_xlfn.UNIQUE(_xlfn._xlws.FILTER(K:K,I:I=B64))))</f>
        <v/>
      </c>
      <c r="E64" s="1" t="str">
        <f t="shared" si="8"/>
        <v/>
      </c>
      <c r="G64" s="12" t="str">
        <f t="shared" si="1"/>
        <v/>
      </c>
      <c r="H64" s="23" t="str">
        <f t="shared" si="2"/>
        <v/>
      </c>
      <c r="M64" s="15" t="str">
        <f t="shared" si="10"/>
        <v/>
      </c>
      <c r="N64" s="15" t="str">
        <f t="shared" si="10"/>
        <v/>
      </c>
      <c r="O64" s="15" t="str">
        <f t="shared" si="10"/>
        <v/>
      </c>
      <c r="P64" s="15" t="str">
        <f t="shared" si="10"/>
        <v/>
      </c>
    </row>
    <row r="65" spans="1:16" x14ac:dyDescent="0.5">
      <c r="A65" s="19" t="str">
        <f t="shared" si="4"/>
        <v/>
      </c>
      <c r="B65" s="13"/>
      <c r="C65" s="1" t="str">
        <f t="shared" si="7"/>
        <v/>
      </c>
      <c r="D65" s="1" t="str" cm="1">
        <f t="array" ref="D65">IF(B65="","",COUNTA(_xlfn.UNIQUE(_xlfn._xlws.FILTER(K:K,I:I=B65))))</f>
        <v/>
      </c>
      <c r="E65" s="1" t="str">
        <f t="shared" si="8"/>
        <v/>
      </c>
      <c r="G65" s="12" t="str">
        <f t="shared" si="1"/>
        <v/>
      </c>
      <c r="H65" s="23" t="str">
        <f t="shared" si="2"/>
        <v/>
      </c>
      <c r="M65" s="15" t="str">
        <f t="shared" si="10"/>
        <v/>
      </c>
      <c r="N65" s="15" t="str">
        <f t="shared" si="10"/>
        <v/>
      </c>
      <c r="O65" s="15" t="str">
        <f t="shared" si="10"/>
        <v/>
      </c>
      <c r="P65" s="15" t="str">
        <f t="shared" si="10"/>
        <v/>
      </c>
    </row>
    <row r="66" spans="1:16" x14ac:dyDescent="0.5">
      <c r="A66" s="19" t="str">
        <f t="shared" si="4"/>
        <v/>
      </c>
      <c r="B66" s="13"/>
      <c r="C66" s="1" t="str">
        <f t="shared" si="7"/>
        <v/>
      </c>
      <c r="D66" s="1" t="str" cm="1">
        <f t="array" ref="D66">IF(B66="","",COUNTA(_xlfn.UNIQUE(_xlfn._xlws.FILTER(K:K,I:I=B66))))</f>
        <v/>
      </c>
      <c r="E66" s="1" t="str">
        <f t="shared" si="8"/>
        <v/>
      </c>
      <c r="G66" s="12" t="str">
        <f t="shared" si="1"/>
        <v/>
      </c>
      <c r="H66" s="23" t="str">
        <f t="shared" si="2"/>
        <v/>
      </c>
      <c r="M66" s="15" t="str">
        <f t="shared" si="10"/>
        <v/>
      </c>
      <c r="N66" s="15" t="str">
        <f t="shared" si="10"/>
        <v/>
      </c>
      <c r="O66" s="15" t="str">
        <f t="shared" si="10"/>
        <v/>
      </c>
      <c r="P66" s="15" t="str">
        <f t="shared" si="10"/>
        <v/>
      </c>
    </row>
    <row r="67" spans="1:16" x14ac:dyDescent="0.5">
      <c r="A67" s="19" t="str">
        <f t="shared" si="4"/>
        <v/>
      </c>
      <c r="B67" s="13"/>
      <c r="C67" s="1" t="str">
        <f t="shared" si="7"/>
        <v/>
      </c>
      <c r="D67" s="1" t="str" cm="1">
        <f t="array" ref="D67">IF(B67="","",COUNTA(_xlfn.UNIQUE(_xlfn._xlws.FILTER(K:K,I:I=B67))))</f>
        <v/>
      </c>
      <c r="E67" s="1" t="str">
        <f t="shared" si="8"/>
        <v/>
      </c>
      <c r="G67" s="12" t="str">
        <f t="shared" ref="G67:G102" si="11">IF(I67="","",$B$2)</f>
        <v/>
      </c>
      <c r="H67" s="23" t="str">
        <f t="shared" ref="H67:H102" si="12">IF(J67="","",$E$2)</f>
        <v/>
      </c>
      <c r="M67" s="15" t="str">
        <f t="shared" si="10"/>
        <v/>
      </c>
      <c r="N67" s="15" t="str">
        <f t="shared" si="10"/>
        <v/>
      </c>
      <c r="O67" s="15" t="str">
        <f t="shared" si="10"/>
        <v/>
      </c>
      <c r="P67" s="15" t="str">
        <f t="shared" si="10"/>
        <v/>
      </c>
    </row>
    <row r="68" spans="1:16" x14ac:dyDescent="0.5">
      <c r="A68" s="19" t="str">
        <f t="shared" si="4"/>
        <v/>
      </c>
      <c r="B68" s="13"/>
      <c r="C68" s="1" t="str">
        <f t="shared" si="7"/>
        <v/>
      </c>
      <c r="D68" s="1" t="str" cm="1">
        <f t="array" ref="D68">IF(B68="","",COUNTA(_xlfn.UNIQUE(_xlfn._xlws.FILTER(K:K,I:I=B68))))</f>
        <v/>
      </c>
      <c r="E68" s="1" t="str">
        <f t="shared" si="8"/>
        <v/>
      </c>
      <c r="G68" s="12" t="str">
        <f t="shared" si="11"/>
        <v/>
      </c>
      <c r="H68" s="23" t="str">
        <f t="shared" si="12"/>
        <v/>
      </c>
      <c r="M68" s="15" t="str">
        <f t="shared" ref="M68:P87" si="13">IF($I68="","",IF($E$2="Off","",$L68))</f>
        <v/>
      </c>
      <c r="N68" s="15" t="str">
        <f t="shared" si="13"/>
        <v/>
      </c>
      <c r="O68" s="15" t="str">
        <f t="shared" si="13"/>
        <v/>
      </c>
      <c r="P68" s="15" t="str">
        <f t="shared" si="13"/>
        <v/>
      </c>
    </row>
    <row r="69" spans="1:16" x14ac:dyDescent="0.5">
      <c r="A69" s="19" t="str">
        <f t="shared" si="4"/>
        <v/>
      </c>
      <c r="B69" s="13"/>
      <c r="C69" s="1" t="str">
        <f t="shared" si="7"/>
        <v/>
      </c>
      <c r="D69" s="1" t="str" cm="1">
        <f t="array" ref="D69">IF(B69="","",COUNTA(_xlfn.UNIQUE(_xlfn._xlws.FILTER(K:K,I:I=B69))))</f>
        <v/>
      </c>
      <c r="E69" s="1" t="str">
        <f t="shared" si="8"/>
        <v/>
      </c>
      <c r="G69" s="12" t="str">
        <f t="shared" si="11"/>
        <v/>
      </c>
      <c r="H69" s="23" t="str">
        <f t="shared" si="12"/>
        <v/>
      </c>
      <c r="M69" s="15" t="str">
        <f t="shared" si="13"/>
        <v/>
      </c>
      <c r="N69" s="15" t="str">
        <f t="shared" si="13"/>
        <v/>
      </c>
      <c r="O69" s="15" t="str">
        <f t="shared" si="13"/>
        <v/>
      </c>
      <c r="P69" s="15" t="str">
        <f t="shared" si="13"/>
        <v/>
      </c>
    </row>
    <row r="70" spans="1:16" x14ac:dyDescent="0.5">
      <c r="A70" s="19" t="str">
        <f t="shared" ref="A70:A103" si="14">IF(B70="","","• "&amp;B70&amp;CHAR(10)&amp;
"      "&amp;C70&amp;" "&amp;C$4&amp;", "&amp;D70&amp;" "&amp;D$4&amp; ", "&amp;E70&amp; " "&amp;E$4)</f>
        <v/>
      </c>
      <c r="B70" s="13"/>
      <c r="C70" s="1" t="str">
        <f t="shared" si="7"/>
        <v/>
      </c>
      <c r="D70" s="1" t="str" cm="1">
        <f t="array" ref="D70">IF(B70="","",COUNTA(_xlfn.UNIQUE(_xlfn._xlws.FILTER(K:K,I:I=B70))))</f>
        <v/>
      </c>
      <c r="E70" s="1" t="str">
        <f t="shared" si="8"/>
        <v/>
      </c>
      <c r="G70" s="12" t="str">
        <f t="shared" si="11"/>
        <v/>
      </c>
      <c r="H70" s="23" t="str">
        <f t="shared" si="12"/>
        <v/>
      </c>
      <c r="M70" s="15" t="str">
        <f t="shared" si="13"/>
        <v/>
      </c>
      <c r="N70" s="15" t="str">
        <f t="shared" si="13"/>
        <v/>
      </c>
      <c r="O70" s="15" t="str">
        <f t="shared" si="13"/>
        <v/>
      </c>
      <c r="P70" s="15" t="str">
        <f t="shared" si="13"/>
        <v/>
      </c>
    </row>
    <row r="71" spans="1:16" x14ac:dyDescent="0.5">
      <c r="A71" s="19" t="str">
        <f t="shared" si="14"/>
        <v/>
      </c>
      <c r="B71" s="13"/>
      <c r="C71" s="1" t="str">
        <f t="shared" si="7"/>
        <v/>
      </c>
      <c r="D71" s="1" t="str" cm="1">
        <f t="array" ref="D71">IF(B71="","",COUNTA(_xlfn.UNIQUE(_xlfn._xlws.FILTER(K:K,I:I=B71))))</f>
        <v/>
      </c>
      <c r="E71" s="1" t="str">
        <f t="shared" si="8"/>
        <v/>
      </c>
      <c r="G71" s="12" t="str">
        <f t="shared" si="11"/>
        <v/>
      </c>
      <c r="H71" s="23" t="str">
        <f t="shared" si="12"/>
        <v/>
      </c>
      <c r="M71" s="15" t="str">
        <f t="shared" si="13"/>
        <v/>
      </c>
      <c r="N71" s="15" t="str">
        <f t="shared" si="13"/>
        <v/>
      </c>
      <c r="O71" s="15" t="str">
        <f t="shared" si="13"/>
        <v/>
      </c>
      <c r="P71" s="15" t="str">
        <f t="shared" si="13"/>
        <v/>
      </c>
    </row>
    <row r="72" spans="1:16" x14ac:dyDescent="0.5">
      <c r="A72" s="19" t="str">
        <f t="shared" si="14"/>
        <v/>
      </c>
      <c r="B72" s="13"/>
      <c r="C72" s="1" t="str">
        <f t="shared" si="7"/>
        <v/>
      </c>
      <c r="D72" s="1" t="str" cm="1">
        <f t="array" ref="D72">IF(B72="","",COUNTA(_xlfn.UNIQUE(_xlfn._xlws.FILTER(K:K,I:I=B72))))</f>
        <v/>
      </c>
      <c r="E72" s="1" t="str">
        <f t="shared" si="8"/>
        <v/>
      </c>
      <c r="G72" s="12" t="str">
        <f t="shared" si="11"/>
        <v/>
      </c>
      <c r="H72" s="23" t="str">
        <f t="shared" si="12"/>
        <v/>
      </c>
      <c r="M72" s="15" t="str">
        <f t="shared" si="13"/>
        <v/>
      </c>
      <c r="N72" s="15" t="str">
        <f t="shared" si="13"/>
        <v/>
      </c>
      <c r="O72" s="15" t="str">
        <f t="shared" si="13"/>
        <v/>
      </c>
      <c r="P72" s="15" t="str">
        <f t="shared" si="13"/>
        <v/>
      </c>
    </row>
    <row r="73" spans="1:16" x14ac:dyDescent="0.5">
      <c r="A73" s="19" t="str">
        <f t="shared" si="14"/>
        <v/>
      </c>
      <c r="B73" s="13"/>
      <c r="C73" s="1" t="str">
        <f t="shared" si="7"/>
        <v/>
      </c>
      <c r="D73" s="1" t="str" cm="1">
        <f t="array" ref="D73">IF(B73="","",COUNTA(_xlfn.UNIQUE(_xlfn._xlws.FILTER(K:K,I:I=B73))))</f>
        <v/>
      </c>
      <c r="E73" s="1" t="str">
        <f t="shared" si="8"/>
        <v/>
      </c>
      <c r="G73" s="12" t="str">
        <f t="shared" si="11"/>
        <v/>
      </c>
      <c r="H73" s="23" t="str">
        <f t="shared" si="12"/>
        <v/>
      </c>
      <c r="M73" s="15" t="str">
        <f t="shared" si="13"/>
        <v/>
      </c>
      <c r="N73" s="15" t="str">
        <f t="shared" si="13"/>
        <v/>
      </c>
      <c r="O73" s="15" t="str">
        <f t="shared" si="13"/>
        <v/>
      </c>
      <c r="P73" s="15" t="str">
        <f t="shared" si="13"/>
        <v/>
      </c>
    </row>
    <row r="74" spans="1:16" x14ac:dyDescent="0.5">
      <c r="A74" s="19" t="str">
        <f t="shared" si="14"/>
        <v/>
      </c>
      <c r="B74" s="13"/>
      <c r="C74" s="1" t="str">
        <f t="shared" si="7"/>
        <v/>
      </c>
      <c r="D74" s="1" t="str" cm="1">
        <f t="array" ref="D74">IF(B74="","",COUNTA(_xlfn.UNIQUE(_xlfn._xlws.FILTER(K:K,I:I=B74))))</f>
        <v/>
      </c>
      <c r="E74" s="1" t="str">
        <f t="shared" si="8"/>
        <v/>
      </c>
      <c r="G74" s="12" t="str">
        <f t="shared" si="11"/>
        <v/>
      </c>
      <c r="H74" s="23" t="str">
        <f t="shared" si="12"/>
        <v/>
      </c>
      <c r="M74" s="15" t="str">
        <f t="shared" si="13"/>
        <v/>
      </c>
      <c r="N74" s="15" t="str">
        <f t="shared" si="13"/>
        <v/>
      </c>
      <c r="O74" s="15" t="str">
        <f t="shared" si="13"/>
        <v/>
      </c>
      <c r="P74" s="15" t="str">
        <f t="shared" si="13"/>
        <v/>
      </c>
    </row>
    <row r="75" spans="1:16" x14ac:dyDescent="0.5">
      <c r="A75" s="19" t="str">
        <f t="shared" si="14"/>
        <v/>
      </c>
      <c r="B75" s="13"/>
      <c r="C75" s="1" t="str">
        <f t="shared" si="7"/>
        <v/>
      </c>
      <c r="D75" s="1" t="str" cm="1">
        <f t="array" ref="D75">IF(B75="","",COUNTA(_xlfn.UNIQUE(_xlfn._xlws.FILTER(K:K,I:I=B75))))</f>
        <v/>
      </c>
      <c r="E75" s="1" t="str">
        <f t="shared" si="8"/>
        <v/>
      </c>
      <c r="G75" s="12" t="str">
        <f t="shared" si="11"/>
        <v/>
      </c>
      <c r="H75" s="23" t="str">
        <f t="shared" si="12"/>
        <v/>
      </c>
      <c r="M75" s="15" t="str">
        <f t="shared" si="13"/>
        <v/>
      </c>
      <c r="N75" s="15" t="str">
        <f t="shared" si="13"/>
        <v/>
      </c>
      <c r="O75" s="15" t="str">
        <f t="shared" si="13"/>
        <v/>
      </c>
      <c r="P75" s="15" t="str">
        <f t="shared" si="13"/>
        <v/>
      </c>
    </row>
    <row r="76" spans="1:16" x14ac:dyDescent="0.5">
      <c r="A76" s="19" t="str">
        <f t="shared" si="14"/>
        <v/>
      </c>
      <c r="B76" s="13"/>
      <c r="C76" s="1" t="str">
        <f t="shared" ref="C76:C102" si="15">IF($B76="","",COUNTIFS(I:I,B76))</f>
        <v/>
      </c>
      <c r="D76" s="1" t="str" cm="1">
        <f t="array" ref="D76">IF(B76="","",COUNTA(_xlfn.UNIQUE(_xlfn._xlws.FILTER(K:K,I:I=B76))))</f>
        <v/>
      </c>
      <c r="E76" s="1" t="str">
        <f t="shared" ref="E76:E103" si="16">IF(B76="","",SUMIFS(L:L,I:I,B76))</f>
        <v/>
      </c>
      <c r="G76" s="12" t="str">
        <f t="shared" si="11"/>
        <v/>
      </c>
      <c r="H76" s="23" t="str">
        <f t="shared" si="12"/>
        <v/>
      </c>
      <c r="M76" s="15" t="str">
        <f t="shared" si="13"/>
        <v/>
      </c>
      <c r="N76" s="15" t="str">
        <f t="shared" si="13"/>
        <v/>
      </c>
      <c r="O76" s="15" t="str">
        <f t="shared" si="13"/>
        <v/>
      </c>
      <c r="P76" s="15" t="str">
        <f t="shared" si="13"/>
        <v/>
      </c>
    </row>
    <row r="77" spans="1:16" x14ac:dyDescent="0.5">
      <c r="A77" s="19" t="str">
        <f t="shared" si="14"/>
        <v/>
      </c>
      <c r="B77" s="13"/>
      <c r="C77" s="1" t="str">
        <f t="shared" si="15"/>
        <v/>
      </c>
      <c r="D77" s="1" t="str" cm="1">
        <f t="array" ref="D77">IF(B77="","",COUNTA(_xlfn.UNIQUE(_xlfn._xlws.FILTER(K:K,I:I=B77))))</f>
        <v/>
      </c>
      <c r="E77" s="1" t="str">
        <f t="shared" si="16"/>
        <v/>
      </c>
      <c r="G77" s="12" t="str">
        <f t="shared" si="11"/>
        <v/>
      </c>
      <c r="H77" s="23" t="str">
        <f t="shared" si="12"/>
        <v/>
      </c>
      <c r="M77" s="15" t="str">
        <f t="shared" si="13"/>
        <v/>
      </c>
      <c r="N77" s="15" t="str">
        <f t="shared" si="13"/>
        <v/>
      </c>
      <c r="O77" s="15" t="str">
        <f t="shared" si="13"/>
        <v/>
      </c>
      <c r="P77" s="15" t="str">
        <f t="shared" si="13"/>
        <v/>
      </c>
    </row>
    <row r="78" spans="1:16" x14ac:dyDescent="0.5">
      <c r="A78" s="19" t="str">
        <f t="shared" si="14"/>
        <v/>
      </c>
      <c r="B78" s="13"/>
      <c r="C78" s="1" t="str">
        <f t="shared" si="15"/>
        <v/>
      </c>
      <c r="D78" s="1" t="str" cm="1">
        <f t="array" ref="D78">IF(B78="","",COUNTA(_xlfn.UNIQUE(_xlfn._xlws.FILTER(K:K,I:I=B78))))</f>
        <v/>
      </c>
      <c r="E78" s="1" t="str">
        <f t="shared" si="16"/>
        <v/>
      </c>
      <c r="G78" s="12" t="str">
        <f t="shared" si="11"/>
        <v/>
      </c>
      <c r="H78" s="23" t="str">
        <f t="shared" si="12"/>
        <v/>
      </c>
      <c r="M78" s="15" t="str">
        <f t="shared" si="13"/>
        <v/>
      </c>
      <c r="N78" s="15" t="str">
        <f t="shared" si="13"/>
        <v/>
      </c>
      <c r="O78" s="15" t="str">
        <f t="shared" si="13"/>
        <v/>
      </c>
      <c r="P78" s="15" t="str">
        <f t="shared" si="13"/>
        <v/>
      </c>
    </row>
    <row r="79" spans="1:16" x14ac:dyDescent="0.5">
      <c r="A79" s="19" t="str">
        <f t="shared" si="14"/>
        <v/>
      </c>
      <c r="B79" s="13"/>
      <c r="C79" s="1" t="str">
        <f t="shared" si="15"/>
        <v/>
      </c>
      <c r="D79" s="1" t="str" cm="1">
        <f t="array" ref="D79">IF(B79="","",COUNTA(_xlfn.UNIQUE(_xlfn._xlws.FILTER(K:K,I:I=B79))))</f>
        <v/>
      </c>
      <c r="E79" s="1" t="str">
        <f t="shared" si="16"/>
        <v/>
      </c>
      <c r="G79" s="12" t="str">
        <f t="shared" si="11"/>
        <v/>
      </c>
      <c r="H79" s="23" t="str">
        <f t="shared" si="12"/>
        <v/>
      </c>
      <c r="M79" s="15" t="str">
        <f t="shared" si="13"/>
        <v/>
      </c>
      <c r="N79" s="15" t="str">
        <f t="shared" si="13"/>
        <v/>
      </c>
      <c r="O79" s="15" t="str">
        <f t="shared" si="13"/>
        <v/>
      </c>
      <c r="P79" s="15" t="str">
        <f t="shared" si="13"/>
        <v/>
      </c>
    </row>
    <row r="80" spans="1:16" x14ac:dyDescent="0.5">
      <c r="A80" s="19" t="str">
        <f t="shared" si="14"/>
        <v/>
      </c>
      <c r="B80" s="13"/>
      <c r="C80" s="1" t="str">
        <f t="shared" si="15"/>
        <v/>
      </c>
      <c r="D80" s="1" t="str" cm="1">
        <f t="array" ref="D80">IF(B80="","",COUNTA(_xlfn.UNIQUE(_xlfn._xlws.FILTER(K:K,I:I=B80))))</f>
        <v/>
      </c>
      <c r="E80" s="1" t="str">
        <f t="shared" si="16"/>
        <v/>
      </c>
      <c r="G80" s="12" t="str">
        <f t="shared" si="11"/>
        <v/>
      </c>
      <c r="H80" s="23" t="str">
        <f t="shared" si="12"/>
        <v/>
      </c>
      <c r="M80" s="15" t="str">
        <f t="shared" si="13"/>
        <v/>
      </c>
      <c r="N80" s="15" t="str">
        <f t="shared" si="13"/>
        <v/>
      </c>
      <c r="O80" s="15" t="str">
        <f t="shared" si="13"/>
        <v/>
      </c>
      <c r="P80" s="15" t="str">
        <f t="shared" si="13"/>
        <v/>
      </c>
    </row>
    <row r="81" spans="1:16" x14ac:dyDescent="0.5">
      <c r="A81" s="19" t="str">
        <f t="shared" si="14"/>
        <v/>
      </c>
      <c r="B81" s="13"/>
      <c r="C81" s="1" t="str">
        <f t="shared" si="15"/>
        <v/>
      </c>
      <c r="D81" s="1" t="str" cm="1">
        <f t="array" ref="D81">IF(B81="","",COUNTA(_xlfn.UNIQUE(_xlfn._xlws.FILTER(K:K,I:I=B81))))</f>
        <v/>
      </c>
      <c r="E81" s="1" t="str">
        <f t="shared" si="16"/>
        <v/>
      </c>
      <c r="G81" s="12" t="str">
        <f t="shared" si="11"/>
        <v/>
      </c>
      <c r="H81" s="23" t="str">
        <f t="shared" si="12"/>
        <v/>
      </c>
      <c r="M81" s="15" t="str">
        <f t="shared" si="13"/>
        <v/>
      </c>
      <c r="N81" s="15" t="str">
        <f t="shared" si="13"/>
        <v/>
      </c>
      <c r="O81" s="15" t="str">
        <f t="shared" si="13"/>
        <v/>
      </c>
      <c r="P81" s="15" t="str">
        <f t="shared" si="13"/>
        <v/>
      </c>
    </row>
    <row r="82" spans="1:16" x14ac:dyDescent="0.5">
      <c r="A82" s="19" t="str">
        <f t="shared" si="14"/>
        <v/>
      </c>
      <c r="B82" s="13"/>
      <c r="C82" s="1" t="str">
        <f t="shared" si="15"/>
        <v/>
      </c>
      <c r="D82" s="1" t="str" cm="1">
        <f t="array" ref="D82">IF(B82="","",COUNTA(_xlfn.UNIQUE(_xlfn._xlws.FILTER(K:K,I:I=B82))))</f>
        <v/>
      </c>
      <c r="E82" s="1" t="str">
        <f t="shared" si="16"/>
        <v/>
      </c>
      <c r="G82" s="12" t="str">
        <f t="shared" si="11"/>
        <v/>
      </c>
      <c r="H82" s="23" t="str">
        <f t="shared" si="12"/>
        <v/>
      </c>
      <c r="M82" s="15" t="str">
        <f t="shared" si="13"/>
        <v/>
      </c>
      <c r="N82" s="15" t="str">
        <f t="shared" si="13"/>
        <v/>
      </c>
      <c r="O82" s="15" t="str">
        <f t="shared" si="13"/>
        <v/>
      </c>
      <c r="P82" s="15" t="str">
        <f t="shared" si="13"/>
        <v/>
      </c>
    </row>
    <row r="83" spans="1:16" x14ac:dyDescent="0.5">
      <c r="A83" s="19" t="str">
        <f t="shared" si="14"/>
        <v/>
      </c>
      <c r="B83" s="13"/>
      <c r="C83" s="1" t="str">
        <f t="shared" si="15"/>
        <v/>
      </c>
      <c r="D83" s="1" t="str" cm="1">
        <f t="array" ref="D83">IF(B83="","",COUNTA(_xlfn.UNIQUE(_xlfn._xlws.FILTER(K:K,I:I=B83))))</f>
        <v/>
      </c>
      <c r="E83" s="1" t="str">
        <f t="shared" si="16"/>
        <v/>
      </c>
      <c r="G83" s="12" t="str">
        <f t="shared" si="11"/>
        <v/>
      </c>
      <c r="H83" s="23" t="str">
        <f t="shared" si="12"/>
        <v/>
      </c>
      <c r="M83" s="15" t="str">
        <f t="shared" si="13"/>
        <v/>
      </c>
      <c r="N83" s="15" t="str">
        <f t="shared" si="13"/>
        <v/>
      </c>
      <c r="O83" s="15" t="str">
        <f t="shared" si="13"/>
        <v/>
      </c>
      <c r="P83" s="15" t="str">
        <f t="shared" si="13"/>
        <v/>
      </c>
    </row>
    <row r="84" spans="1:16" x14ac:dyDescent="0.5">
      <c r="A84" s="19" t="str">
        <f t="shared" si="14"/>
        <v/>
      </c>
      <c r="B84" s="13"/>
      <c r="C84" s="1" t="str">
        <f t="shared" si="15"/>
        <v/>
      </c>
      <c r="D84" s="1" t="str" cm="1">
        <f t="array" ref="D84">IF(B84="","",COUNTA(_xlfn.UNIQUE(_xlfn._xlws.FILTER(K:K,I:I=B84))))</f>
        <v/>
      </c>
      <c r="E84" s="1" t="str">
        <f t="shared" si="16"/>
        <v/>
      </c>
      <c r="G84" s="12" t="str">
        <f t="shared" si="11"/>
        <v/>
      </c>
      <c r="H84" s="23" t="str">
        <f t="shared" si="12"/>
        <v/>
      </c>
      <c r="M84" s="15" t="str">
        <f t="shared" si="13"/>
        <v/>
      </c>
      <c r="N84" s="15" t="str">
        <f t="shared" si="13"/>
        <v/>
      </c>
      <c r="O84" s="15" t="str">
        <f t="shared" si="13"/>
        <v/>
      </c>
      <c r="P84" s="15" t="str">
        <f t="shared" si="13"/>
        <v/>
      </c>
    </row>
    <row r="85" spans="1:16" x14ac:dyDescent="0.5">
      <c r="A85" s="19" t="str">
        <f t="shared" si="14"/>
        <v/>
      </c>
      <c r="B85" s="13"/>
      <c r="C85" s="1" t="str">
        <f t="shared" si="15"/>
        <v/>
      </c>
      <c r="D85" s="1" t="str" cm="1">
        <f t="array" ref="D85">IF(B85="","",COUNTA(_xlfn.UNIQUE(_xlfn._xlws.FILTER(K:K,I:I=B85))))</f>
        <v/>
      </c>
      <c r="E85" s="1" t="str">
        <f t="shared" si="16"/>
        <v/>
      </c>
      <c r="G85" s="12" t="str">
        <f t="shared" si="11"/>
        <v/>
      </c>
      <c r="H85" s="23" t="str">
        <f t="shared" si="12"/>
        <v/>
      </c>
      <c r="M85" s="15" t="str">
        <f t="shared" si="13"/>
        <v/>
      </c>
      <c r="N85" s="15" t="str">
        <f t="shared" si="13"/>
        <v/>
      </c>
      <c r="O85" s="15" t="str">
        <f t="shared" si="13"/>
        <v/>
      </c>
      <c r="P85" s="15" t="str">
        <f t="shared" si="13"/>
        <v/>
      </c>
    </row>
    <row r="86" spans="1:16" x14ac:dyDescent="0.5">
      <c r="A86" s="19" t="str">
        <f t="shared" si="14"/>
        <v/>
      </c>
      <c r="B86" s="13"/>
      <c r="C86" s="1" t="str">
        <f t="shared" si="15"/>
        <v/>
      </c>
      <c r="D86" s="1" t="str" cm="1">
        <f t="array" ref="D86">IF(B86="","",COUNTA(_xlfn.UNIQUE(_xlfn._xlws.FILTER(K:K,I:I=B86))))</f>
        <v/>
      </c>
      <c r="E86" s="1" t="str">
        <f t="shared" si="16"/>
        <v/>
      </c>
      <c r="G86" s="12" t="str">
        <f t="shared" si="11"/>
        <v/>
      </c>
      <c r="H86" s="23" t="str">
        <f t="shared" si="12"/>
        <v/>
      </c>
      <c r="M86" s="15" t="str">
        <f t="shared" si="13"/>
        <v/>
      </c>
      <c r="N86" s="15" t="str">
        <f t="shared" si="13"/>
        <v/>
      </c>
      <c r="O86" s="15" t="str">
        <f t="shared" si="13"/>
        <v/>
      </c>
      <c r="P86" s="15" t="str">
        <f t="shared" si="13"/>
        <v/>
      </c>
    </row>
    <row r="87" spans="1:16" x14ac:dyDescent="0.5">
      <c r="A87" s="19" t="str">
        <f t="shared" si="14"/>
        <v/>
      </c>
      <c r="B87" s="13"/>
      <c r="C87" s="1" t="str">
        <f t="shared" si="15"/>
        <v/>
      </c>
      <c r="D87" s="1" t="str" cm="1">
        <f t="array" ref="D87">IF(B87="","",COUNTA(_xlfn.UNIQUE(_xlfn._xlws.FILTER(K:K,I:I=B87))))</f>
        <v/>
      </c>
      <c r="E87" s="1" t="str">
        <f t="shared" si="16"/>
        <v/>
      </c>
      <c r="G87" s="12" t="str">
        <f t="shared" si="11"/>
        <v/>
      </c>
      <c r="H87" s="23" t="str">
        <f t="shared" si="12"/>
        <v/>
      </c>
      <c r="M87" s="15" t="str">
        <f t="shared" si="13"/>
        <v/>
      </c>
      <c r="N87" s="15" t="str">
        <f t="shared" si="13"/>
        <v/>
      </c>
      <c r="O87" s="15" t="str">
        <f t="shared" si="13"/>
        <v/>
      </c>
      <c r="P87" s="15" t="str">
        <f t="shared" si="13"/>
        <v/>
      </c>
    </row>
    <row r="88" spans="1:16" x14ac:dyDescent="0.5">
      <c r="A88" s="19" t="str">
        <f t="shared" si="14"/>
        <v/>
      </c>
      <c r="B88" s="13"/>
      <c r="C88" s="1" t="str">
        <f t="shared" si="15"/>
        <v/>
      </c>
      <c r="D88" s="1" t="str" cm="1">
        <f t="array" ref="D88">IF(B88="","",COUNTA(_xlfn.UNIQUE(_xlfn._xlws.FILTER(K:K,I:I=B88))))</f>
        <v/>
      </c>
      <c r="E88" s="1" t="str">
        <f t="shared" si="16"/>
        <v/>
      </c>
      <c r="G88" s="12" t="str">
        <f t="shared" si="11"/>
        <v/>
      </c>
      <c r="H88" s="23" t="str">
        <f t="shared" si="12"/>
        <v/>
      </c>
      <c r="M88" s="15" t="str">
        <f t="shared" ref="M88:P102" si="17">IF($I88="","",IF($E$2="Off","",$L88))</f>
        <v/>
      </c>
      <c r="N88" s="15" t="str">
        <f t="shared" si="17"/>
        <v/>
      </c>
      <c r="O88" s="15" t="str">
        <f t="shared" si="17"/>
        <v/>
      </c>
      <c r="P88" s="15" t="str">
        <f t="shared" si="17"/>
        <v/>
      </c>
    </row>
    <row r="89" spans="1:16" x14ac:dyDescent="0.5">
      <c r="A89" s="19" t="str">
        <f t="shared" si="14"/>
        <v/>
      </c>
      <c r="B89" s="13"/>
      <c r="C89" s="1" t="str">
        <f t="shared" si="15"/>
        <v/>
      </c>
      <c r="D89" s="1" t="str" cm="1">
        <f t="array" ref="D89">IF(B89="","",COUNTA(_xlfn.UNIQUE(_xlfn._xlws.FILTER(K:K,I:I=B89))))</f>
        <v/>
      </c>
      <c r="E89" s="1" t="str">
        <f t="shared" si="16"/>
        <v/>
      </c>
      <c r="G89" s="12" t="str">
        <f t="shared" si="11"/>
        <v/>
      </c>
      <c r="H89" s="23" t="str">
        <f t="shared" si="12"/>
        <v/>
      </c>
      <c r="M89" s="15" t="str">
        <f t="shared" si="17"/>
        <v/>
      </c>
      <c r="N89" s="15" t="str">
        <f t="shared" si="17"/>
        <v/>
      </c>
      <c r="O89" s="15" t="str">
        <f t="shared" si="17"/>
        <v/>
      </c>
      <c r="P89" s="15" t="str">
        <f t="shared" si="17"/>
        <v/>
      </c>
    </row>
    <row r="90" spans="1:16" x14ac:dyDescent="0.5">
      <c r="A90" s="19" t="str">
        <f t="shared" si="14"/>
        <v/>
      </c>
      <c r="B90" s="13"/>
      <c r="C90" s="1" t="str">
        <f t="shared" si="15"/>
        <v/>
      </c>
      <c r="D90" s="1" t="str" cm="1">
        <f t="array" ref="D90">IF(B90="","",COUNTA(_xlfn.UNIQUE(_xlfn._xlws.FILTER(K:K,I:I=B90))))</f>
        <v/>
      </c>
      <c r="E90" s="1" t="str">
        <f t="shared" si="16"/>
        <v/>
      </c>
      <c r="G90" s="12" t="str">
        <f t="shared" si="11"/>
        <v/>
      </c>
      <c r="H90" s="23" t="str">
        <f t="shared" si="12"/>
        <v/>
      </c>
      <c r="M90" s="15" t="str">
        <f t="shared" si="17"/>
        <v/>
      </c>
      <c r="N90" s="15" t="str">
        <f t="shared" si="17"/>
        <v/>
      </c>
      <c r="O90" s="15" t="str">
        <f t="shared" si="17"/>
        <v/>
      </c>
      <c r="P90" s="15" t="str">
        <f t="shared" si="17"/>
        <v/>
      </c>
    </row>
    <row r="91" spans="1:16" x14ac:dyDescent="0.5">
      <c r="A91" s="19" t="str">
        <f t="shared" si="14"/>
        <v/>
      </c>
      <c r="B91" s="13"/>
      <c r="C91" s="1" t="str">
        <f t="shared" si="15"/>
        <v/>
      </c>
      <c r="D91" s="1" t="str" cm="1">
        <f t="array" ref="D91">IF(B91="","",COUNTA(_xlfn.UNIQUE(_xlfn._xlws.FILTER(K:K,I:I=B91))))</f>
        <v/>
      </c>
      <c r="E91" s="1" t="str">
        <f t="shared" si="16"/>
        <v/>
      </c>
      <c r="G91" s="12" t="str">
        <f t="shared" si="11"/>
        <v/>
      </c>
      <c r="H91" s="23" t="str">
        <f t="shared" si="12"/>
        <v/>
      </c>
      <c r="M91" s="15" t="str">
        <f t="shared" si="17"/>
        <v/>
      </c>
      <c r="N91" s="15" t="str">
        <f t="shared" si="17"/>
        <v/>
      </c>
      <c r="O91" s="15" t="str">
        <f t="shared" si="17"/>
        <v/>
      </c>
      <c r="P91" s="15" t="str">
        <f t="shared" si="17"/>
        <v/>
      </c>
    </row>
    <row r="92" spans="1:16" x14ac:dyDescent="0.5">
      <c r="A92" s="19" t="str">
        <f t="shared" si="14"/>
        <v/>
      </c>
      <c r="B92" s="13"/>
      <c r="C92" s="1" t="str">
        <f t="shared" si="15"/>
        <v/>
      </c>
      <c r="D92" s="1" t="str" cm="1">
        <f t="array" ref="D92">IF(B92="","",COUNTA(_xlfn.UNIQUE(_xlfn._xlws.FILTER(K:K,I:I=B92))))</f>
        <v/>
      </c>
      <c r="E92" s="1" t="str">
        <f t="shared" si="16"/>
        <v/>
      </c>
      <c r="G92" s="12" t="str">
        <f t="shared" si="11"/>
        <v/>
      </c>
      <c r="H92" s="23" t="str">
        <f t="shared" si="12"/>
        <v/>
      </c>
      <c r="M92" s="15" t="str">
        <f t="shared" si="17"/>
        <v/>
      </c>
      <c r="N92" s="15" t="str">
        <f t="shared" si="17"/>
        <v/>
      </c>
      <c r="O92" s="15" t="str">
        <f t="shared" si="17"/>
        <v/>
      </c>
      <c r="P92" s="15" t="str">
        <f t="shared" si="17"/>
        <v/>
      </c>
    </row>
    <row r="93" spans="1:16" x14ac:dyDescent="0.5">
      <c r="A93" s="19" t="str">
        <f t="shared" si="14"/>
        <v/>
      </c>
      <c r="B93" s="13"/>
      <c r="C93" s="1" t="str">
        <f t="shared" si="15"/>
        <v/>
      </c>
      <c r="D93" s="1" t="str" cm="1">
        <f t="array" ref="D93">IF(B93="","",COUNTA(_xlfn.UNIQUE(_xlfn._xlws.FILTER(K:K,I:I=B93))))</f>
        <v/>
      </c>
      <c r="E93" s="1" t="str">
        <f t="shared" si="16"/>
        <v/>
      </c>
      <c r="G93" s="12" t="str">
        <f t="shared" si="11"/>
        <v/>
      </c>
      <c r="H93" s="23" t="str">
        <f t="shared" si="12"/>
        <v/>
      </c>
      <c r="M93" s="15" t="str">
        <f t="shared" si="17"/>
        <v/>
      </c>
      <c r="N93" s="15" t="str">
        <f t="shared" si="17"/>
        <v/>
      </c>
      <c r="O93" s="15" t="str">
        <f t="shared" si="17"/>
        <v/>
      </c>
      <c r="P93" s="15" t="str">
        <f t="shared" si="17"/>
        <v/>
      </c>
    </row>
    <row r="94" spans="1:16" x14ac:dyDescent="0.5">
      <c r="A94" s="19" t="str">
        <f t="shared" si="14"/>
        <v/>
      </c>
      <c r="B94" s="13"/>
      <c r="C94" s="1" t="str">
        <f t="shared" si="15"/>
        <v/>
      </c>
      <c r="D94" s="1" t="str" cm="1">
        <f t="array" ref="D94">IF(B94="","",COUNTA(_xlfn.UNIQUE(_xlfn._xlws.FILTER(K:K,I:I=B94))))</f>
        <v/>
      </c>
      <c r="E94" s="1" t="str">
        <f t="shared" si="16"/>
        <v/>
      </c>
      <c r="G94" s="12" t="str">
        <f t="shared" si="11"/>
        <v/>
      </c>
      <c r="H94" s="23" t="str">
        <f t="shared" si="12"/>
        <v/>
      </c>
      <c r="M94" s="15" t="str">
        <f t="shared" si="17"/>
        <v/>
      </c>
      <c r="N94" s="15" t="str">
        <f t="shared" si="17"/>
        <v/>
      </c>
      <c r="O94" s="15" t="str">
        <f t="shared" si="17"/>
        <v/>
      </c>
      <c r="P94" s="15" t="str">
        <f t="shared" si="17"/>
        <v/>
      </c>
    </row>
    <row r="95" spans="1:16" x14ac:dyDescent="0.5">
      <c r="A95" s="19" t="str">
        <f t="shared" si="14"/>
        <v/>
      </c>
      <c r="B95" s="13"/>
      <c r="C95" s="1" t="str">
        <f t="shared" si="15"/>
        <v/>
      </c>
      <c r="D95" s="1" t="str" cm="1">
        <f t="array" ref="D95">IF(B95="","",COUNTA(_xlfn.UNIQUE(_xlfn._xlws.FILTER(K:K,I:I=B95))))</f>
        <v/>
      </c>
      <c r="E95" s="1" t="str">
        <f t="shared" si="16"/>
        <v/>
      </c>
      <c r="G95" s="12" t="str">
        <f t="shared" si="11"/>
        <v/>
      </c>
      <c r="H95" s="23" t="str">
        <f t="shared" si="12"/>
        <v/>
      </c>
      <c r="M95" s="15" t="str">
        <f t="shared" si="17"/>
        <v/>
      </c>
      <c r="N95" s="15" t="str">
        <f t="shared" si="17"/>
        <v/>
      </c>
      <c r="O95" s="15" t="str">
        <f t="shared" si="17"/>
        <v/>
      </c>
      <c r="P95" s="15" t="str">
        <f t="shared" si="17"/>
        <v/>
      </c>
    </row>
    <row r="96" spans="1:16" x14ac:dyDescent="0.5">
      <c r="A96" s="19" t="str">
        <f t="shared" si="14"/>
        <v/>
      </c>
      <c r="B96" s="13"/>
      <c r="C96" s="1" t="str">
        <f t="shared" si="15"/>
        <v/>
      </c>
      <c r="D96" s="1" t="str" cm="1">
        <f t="array" ref="D96">IF(B96="","",COUNTA(_xlfn.UNIQUE(_xlfn._xlws.FILTER(K:K,I:I=B96))))</f>
        <v/>
      </c>
      <c r="E96" s="1" t="str">
        <f t="shared" si="16"/>
        <v/>
      </c>
      <c r="G96" s="12" t="str">
        <f t="shared" si="11"/>
        <v/>
      </c>
      <c r="H96" s="23" t="str">
        <f t="shared" si="12"/>
        <v/>
      </c>
      <c r="M96" s="15" t="str">
        <f t="shared" si="17"/>
        <v/>
      </c>
      <c r="N96" s="15" t="str">
        <f t="shared" si="17"/>
        <v/>
      </c>
      <c r="O96" s="15" t="str">
        <f t="shared" si="17"/>
        <v/>
      </c>
      <c r="P96" s="15" t="str">
        <f t="shared" si="17"/>
        <v/>
      </c>
    </row>
    <row r="97" spans="1:16" x14ac:dyDescent="0.5">
      <c r="A97" s="19" t="str">
        <f t="shared" si="14"/>
        <v/>
      </c>
      <c r="B97" s="13"/>
      <c r="C97" s="1" t="str">
        <f t="shared" si="15"/>
        <v/>
      </c>
      <c r="D97" s="1" t="str" cm="1">
        <f t="array" ref="D97">IF(B97="","",COUNTA(_xlfn.UNIQUE(_xlfn._xlws.FILTER(K:K,I:I=B97))))</f>
        <v/>
      </c>
      <c r="E97" s="1" t="str">
        <f t="shared" si="16"/>
        <v/>
      </c>
      <c r="G97" s="12" t="str">
        <f t="shared" si="11"/>
        <v/>
      </c>
      <c r="H97" s="23" t="str">
        <f t="shared" si="12"/>
        <v/>
      </c>
      <c r="M97" s="15" t="str">
        <f t="shared" si="17"/>
        <v/>
      </c>
      <c r="N97" s="15" t="str">
        <f t="shared" si="17"/>
        <v/>
      </c>
      <c r="O97" s="15" t="str">
        <f t="shared" si="17"/>
        <v/>
      </c>
      <c r="P97" s="15" t="str">
        <f t="shared" si="17"/>
        <v/>
      </c>
    </row>
    <row r="98" spans="1:16" x14ac:dyDescent="0.5">
      <c r="A98" s="19" t="str">
        <f t="shared" si="14"/>
        <v/>
      </c>
      <c r="B98" s="13"/>
      <c r="C98" s="1" t="str">
        <f t="shared" si="15"/>
        <v/>
      </c>
      <c r="D98" s="1" t="str" cm="1">
        <f t="array" ref="D98">IF(B98="","",COUNTA(_xlfn.UNIQUE(_xlfn._xlws.FILTER(K:K,I:I=B98))))</f>
        <v/>
      </c>
      <c r="E98" s="1" t="str">
        <f t="shared" si="16"/>
        <v/>
      </c>
      <c r="G98" s="12" t="str">
        <f t="shared" si="11"/>
        <v/>
      </c>
      <c r="H98" s="23" t="str">
        <f t="shared" si="12"/>
        <v/>
      </c>
      <c r="M98" s="15" t="str">
        <f t="shared" si="17"/>
        <v/>
      </c>
      <c r="N98" s="15" t="str">
        <f t="shared" si="17"/>
        <v/>
      </c>
      <c r="O98" s="15" t="str">
        <f t="shared" si="17"/>
        <v/>
      </c>
      <c r="P98" s="15" t="str">
        <f t="shared" si="17"/>
        <v/>
      </c>
    </row>
    <row r="99" spans="1:16" x14ac:dyDescent="0.5">
      <c r="A99" s="19" t="str">
        <f t="shared" si="14"/>
        <v/>
      </c>
      <c r="B99" s="13"/>
      <c r="C99" s="1" t="str">
        <f t="shared" si="15"/>
        <v/>
      </c>
      <c r="D99" s="1" t="str" cm="1">
        <f t="array" ref="D99">IF(B99="","",COUNTA(_xlfn.UNIQUE(_xlfn._xlws.FILTER(K:K,I:I=B99))))</f>
        <v/>
      </c>
      <c r="E99" s="1" t="str">
        <f t="shared" si="16"/>
        <v/>
      </c>
      <c r="G99" s="12" t="str">
        <f t="shared" si="11"/>
        <v/>
      </c>
      <c r="H99" s="23" t="str">
        <f t="shared" si="12"/>
        <v/>
      </c>
      <c r="M99" s="15" t="str">
        <f t="shared" si="17"/>
        <v/>
      </c>
      <c r="N99" s="15" t="str">
        <f t="shared" si="17"/>
        <v/>
      </c>
      <c r="O99" s="15" t="str">
        <f t="shared" si="17"/>
        <v/>
      </c>
      <c r="P99" s="15" t="str">
        <f t="shared" si="17"/>
        <v/>
      </c>
    </row>
    <row r="100" spans="1:16" x14ac:dyDescent="0.5">
      <c r="A100" s="19" t="str">
        <f t="shared" si="14"/>
        <v/>
      </c>
      <c r="B100" s="13"/>
      <c r="C100" s="1" t="str">
        <f t="shared" si="15"/>
        <v/>
      </c>
      <c r="D100" s="1" t="str" cm="1">
        <f t="array" ref="D100">IF(B100="","",COUNTA(_xlfn.UNIQUE(_xlfn._xlws.FILTER(K:K,I:I=B100))))</f>
        <v/>
      </c>
      <c r="E100" s="1" t="str">
        <f t="shared" si="16"/>
        <v/>
      </c>
      <c r="G100" s="12" t="str">
        <f t="shared" si="11"/>
        <v/>
      </c>
      <c r="H100" s="23" t="str">
        <f t="shared" si="12"/>
        <v/>
      </c>
      <c r="M100" s="15" t="str">
        <f t="shared" si="17"/>
        <v/>
      </c>
      <c r="N100" s="15" t="str">
        <f t="shared" si="17"/>
        <v/>
      </c>
      <c r="O100" s="15" t="str">
        <f t="shared" si="17"/>
        <v/>
      </c>
      <c r="P100" s="15" t="str">
        <f t="shared" si="17"/>
        <v/>
      </c>
    </row>
    <row r="101" spans="1:16" x14ac:dyDescent="0.5">
      <c r="A101" s="19" t="str">
        <f t="shared" si="14"/>
        <v/>
      </c>
      <c r="B101" s="13"/>
      <c r="C101" s="1" t="str">
        <f t="shared" si="15"/>
        <v/>
      </c>
      <c r="D101" s="1" t="str" cm="1">
        <f t="array" ref="D101">IF(B101="","",COUNTA(_xlfn.UNIQUE(_xlfn._xlws.FILTER(K:K,I:I=B101))))</f>
        <v/>
      </c>
      <c r="E101" s="1" t="str">
        <f t="shared" si="16"/>
        <v/>
      </c>
      <c r="G101" s="12" t="str">
        <f t="shared" si="11"/>
        <v/>
      </c>
      <c r="H101" s="23" t="str">
        <f t="shared" si="12"/>
        <v/>
      </c>
      <c r="M101" s="15" t="str">
        <f t="shared" si="17"/>
        <v/>
      </c>
      <c r="N101" s="15" t="str">
        <f t="shared" si="17"/>
        <v/>
      </c>
      <c r="O101" s="15" t="str">
        <f t="shared" si="17"/>
        <v/>
      </c>
      <c r="P101" s="15" t="str">
        <f t="shared" si="17"/>
        <v/>
      </c>
    </row>
    <row r="102" spans="1:16" x14ac:dyDescent="0.5">
      <c r="A102" s="19" t="str">
        <f t="shared" si="14"/>
        <v/>
      </c>
      <c r="B102" s="13"/>
      <c r="C102" s="1" t="str">
        <f t="shared" si="15"/>
        <v/>
      </c>
      <c r="D102" s="1" t="str" cm="1">
        <f t="array" ref="D102">IF(B102="","",COUNTA(_xlfn.UNIQUE(_xlfn._xlws.FILTER(K:K,I:I=B102))))</f>
        <v/>
      </c>
      <c r="E102" s="1" t="str">
        <f t="shared" si="16"/>
        <v/>
      </c>
      <c r="G102" s="12" t="str">
        <f t="shared" si="11"/>
        <v/>
      </c>
      <c r="H102" s="23" t="str">
        <f t="shared" si="12"/>
        <v/>
      </c>
      <c r="M102" s="15" t="str">
        <f t="shared" si="17"/>
        <v/>
      </c>
      <c r="N102" s="15" t="str">
        <f t="shared" si="17"/>
        <v/>
      </c>
      <c r="O102" s="15" t="str">
        <f t="shared" si="17"/>
        <v/>
      </c>
      <c r="P102" s="15" t="str">
        <f t="shared" si="17"/>
        <v/>
      </c>
    </row>
    <row r="103" spans="1:16" x14ac:dyDescent="0.5">
      <c r="A103" s="19" t="str">
        <f t="shared" si="14"/>
        <v/>
      </c>
      <c r="C103" s="1" t="str" cm="1">
        <f t="array" ref="C103">IF($B103="","",COUNTA(_xlfn.UNIQUE(_xlfn._xlws.FILTER($J:$J,$B103=$I:$I))))</f>
        <v/>
      </c>
      <c r="D103" s="1" t="str" cm="1">
        <f t="array" ref="D103">IF(B103="","",COUNTA(_xlfn.UNIQUE(_xlfn._xlws.FILTER(K:K,I:I=B103))))</f>
        <v/>
      </c>
      <c r="E103" s="1" t="str">
        <f t="shared" si="16"/>
        <v/>
      </c>
    </row>
  </sheetData>
  <sheetProtection autoFilter="0"/>
  <autoFilter ref="I1:L1" xr:uid="{5EFD0D5D-98EC-4937-9D38-F866D0CAEF0A}"/>
  <conditionalFormatting sqref="B1:C1">
    <cfRule type="expression" dxfId="25" priority="14" stopIfTrue="1">
      <formula>AND(ROW()=1,B1&lt;&gt;"")</formula>
    </cfRule>
  </conditionalFormatting>
  <conditionalFormatting sqref="B5:E1048576">
    <cfRule type="expression" dxfId="24" priority="13">
      <formula>B5&lt;&gt;""</formula>
    </cfRule>
  </conditionalFormatting>
  <conditionalFormatting sqref="C5:C10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{4C46507E-8D93-4860-90DE-288619D5BF0A}</x14:id>
        </ext>
      </extLst>
    </cfRule>
  </conditionalFormatting>
  <conditionalFormatting sqref="D5:D10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{2867FC9B-65E7-4A57-BB95-F6ED75541111}</x14:id>
        </ext>
      </extLst>
    </cfRule>
  </conditionalFormatting>
  <conditionalFormatting sqref="E5:E10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{84F479E5-2716-48A2-BAF1-DAE3FA90018D}</x14:id>
        </ext>
      </extLst>
    </cfRule>
  </conditionalFormatting>
  <conditionalFormatting sqref="F1">
    <cfRule type="expression" dxfId="23" priority="23" stopIfTrue="1">
      <formula>AND(ROW()=1,F1&lt;&gt;"")</formula>
    </cfRule>
  </conditionalFormatting>
  <conditionalFormatting sqref="I103:AE1048576 I1:L1 Q1:AE102 I19:L102">
    <cfRule type="expression" dxfId="22" priority="24">
      <formula>AND(MOD(ROW(),2)=1,I$1&lt;&gt;"",$I1&lt;&gt;"")</formula>
    </cfRule>
    <cfRule type="expression" dxfId="21" priority="25">
      <formula>AND(MOD(ROW(),2)=0,I$1&lt;&gt;"",$I1&lt;&gt;"")</formula>
    </cfRule>
  </conditionalFormatting>
  <conditionalFormatting sqref="I1:L1 Q1:XFD1">
    <cfRule type="expression" dxfId="20" priority="18" stopIfTrue="1">
      <formula>AND(ROW()=1,I1&lt;&gt;"")</formula>
    </cfRule>
  </conditionalFormatting>
  <conditionalFormatting sqref="A1">
    <cfRule type="expression" dxfId="19" priority="12" stopIfTrue="1">
      <formula>AND(ROW()=1,A1&lt;&gt;"")</formula>
    </cfRule>
  </conditionalFormatting>
  <conditionalFormatting sqref="M1:P1">
    <cfRule type="expression" dxfId="18" priority="10">
      <formula>AND(MOD(ROW(),2)=1,M$1&lt;&gt;"",$I1&lt;&gt;"")</formula>
    </cfRule>
    <cfRule type="expression" dxfId="17" priority="11">
      <formula>AND(MOD(ROW(),2)=0,M$1&lt;&gt;"",$I1&lt;&gt;"")</formula>
    </cfRule>
  </conditionalFormatting>
  <conditionalFormatting sqref="M1:P1">
    <cfRule type="expression" dxfId="16" priority="9" stopIfTrue="1">
      <formula>AND(ROW()=1,M1&lt;&gt;"")</formula>
    </cfRule>
  </conditionalFormatting>
  <conditionalFormatting sqref="M2:P102">
    <cfRule type="expression" dxfId="15" priority="7">
      <formula>AND(MOD(ROW(),2)=1,M$1&lt;&gt;"",$I2&lt;&gt;"")</formula>
    </cfRule>
    <cfRule type="expression" dxfId="14" priority="8">
      <formula>AND(MOD(ROW(),2)=0,M$1&lt;&gt;"",$I2&lt;&gt;"")</formula>
    </cfRule>
  </conditionalFormatting>
  <conditionalFormatting sqref="I17:J18 J2:J16 L2:L18">
    <cfRule type="expression" dxfId="13" priority="5">
      <formula>AND(MOD(ROW(),2)=1,I$1&lt;&gt;"",$I2&lt;&gt;"")</formula>
    </cfRule>
    <cfRule type="expression" dxfId="12" priority="6">
      <formula>AND(MOD(ROW(),2)=0,I$1&lt;&gt;"",$I2&lt;&gt;"")</formula>
    </cfRule>
  </conditionalFormatting>
  <conditionalFormatting sqref="I2:I16">
    <cfRule type="expression" dxfId="11" priority="3">
      <formula>AND(MOD(ROW(),2)=1,I$1&lt;&gt;"",$I2&lt;&gt;"")</formula>
    </cfRule>
    <cfRule type="expression" dxfId="10" priority="4">
      <formula>AND(MOD(ROW(),2)=0,I$1&lt;&gt;"",$I2&lt;&gt;"")</formula>
    </cfRule>
  </conditionalFormatting>
  <conditionalFormatting sqref="K2:K18">
    <cfRule type="expression" dxfId="9" priority="1">
      <formula>AND(MOD(ROW(),2)=1,K$1&lt;&gt;"",$I2&lt;&gt;"")</formula>
    </cfRule>
    <cfRule type="expression" dxfId="8" priority="2">
      <formula>AND(MOD(ROW(),2)=0,K$1&lt;&gt;"",$I2&lt;&gt;"")</formula>
    </cfRule>
  </conditionalFormatting>
  <dataValidations count="3">
    <dataValidation type="list" allowBlank="1" showInputMessage="1" showErrorMessage="1" sqref="E2" xr:uid="{FCE49DE0-EE11-405E-9666-30095A0A7128}">
      <formula1>"On,Off"</formula1>
    </dataValidation>
    <dataValidation type="list" allowBlank="1" showInputMessage="1" showErrorMessage="1" sqref="I2:K1048576" xr:uid="{D96A4562-4D60-4ABB-9D92-88BB7D51F8A4}">
      <formula1>_xlfn.ANCHORARRAY(XEO$1)</formula1>
    </dataValidation>
    <dataValidation allowBlank="1" showInputMessage="1" showErrorMessage="1" errorTitle="Undefined Task" error="Once you enter your task name into the &quot;Available Tasks&quot; table on the left, it will appear in this list.  " sqref="I1:L1" xr:uid="{33A87B50-C10E-45EF-A7C1-D845B5AA7E81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46507E-8D93-4860-90DE-288619D5BF0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C5:C103</xm:sqref>
        </x14:conditionalFormatting>
        <x14:conditionalFormatting xmlns:xm="http://schemas.microsoft.com/office/excel/2006/main">
          <x14:cfRule type="dataBar" id="{2867FC9B-65E7-4A57-BB95-F6ED7554111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D5:D103</xm:sqref>
        </x14:conditionalFormatting>
        <x14:conditionalFormatting xmlns:xm="http://schemas.microsoft.com/office/excel/2006/main">
          <x14:cfRule type="dataBar" id="{84F479E5-2716-48A2-BAF1-DAE3FA90018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E5:E103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E990-9D54-4CFB-ACE4-F99759E97468}">
  <sheetPr>
    <tabColor theme="1"/>
  </sheetPr>
  <dimension ref="A1:S56"/>
  <sheetViews>
    <sheetView tabSelected="1" workbookViewId="0">
      <selection activeCell="O2" sqref="O2"/>
    </sheetView>
  </sheetViews>
  <sheetFormatPr defaultRowHeight="14.35" x14ac:dyDescent="0.5"/>
  <cols>
    <col min="1" max="1" width="13.1171875" bestFit="1" customWidth="1"/>
    <col min="2" max="2" width="12.87890625" bestFit="1" customWidth="1"/>
    <col min="3" max="3" width="8.29296875" bestFit="1" customWidth="1"/>
    <col min="5" max="5" width="8.29296875" bestFit="1" customWidth="1"/>
    <col min="6" max="6" width="5.52734375" bestFit="1" customWidth="1"/>
    <col min="7" max="7" width="11.234375" bestFit="1" customWidth="1"/>
    <col min="8" max="8" width="17.9375" bestFit="1" customWidth="1"/>
    <col min="9" max="9" width="13.8203125" bestFit="1" customWidth="1"/>
    <col min="10" max="10" width="4.76171875" bestFit="1" customWidth="1"/>
    <col min="11" max="11" width="7.29296875" bestFit="1" customWidth="1"/>
    <col min="12" max="12" width="8.234375" bestFit="1" customWidth="1"/>
    <col min="13" max="13" width="6.46875" bestFit="1" customWidth="1"/>
    <col min="14" max="14" width="6.234375" bestFit="1" customWidth="1"/>
  </cols>
  <sheetData>
    <row r="1" spans="1:19" x14ac:dyDescent="0.5">
      <c r="A1" t="s">
        <v>15</v>
      </c>
      <c r="B1" t="s">
        <v>78</v>
      </c>
      <c r="C1" t="s">
        <v>16</v>
      </c>
      <c r="E1" t="str" cm="1">
        <f t="array" ref="E1:N56">results</f>
        <v>pillar</v>
      </c>
      <c r="F1" t="str">
        <v>phase</v>
      </c>
      <c r="G1" t="str">
        <v>Task</v>
      </c>
      <c r="H1" t="str">
        <v>Subtask</v>
      </c>
      <c r="I1" t="str">
        <v>Resource</v>
      </c>
      <c r="J1" t="e">
        <v>#REF!</v>
      </c>
      <c r="K1">
        <v>0</v>
      </c>
      <c r="L1">
        <v>0</v>
      </c>
      <c r="M1">
        <v>0</v>
      </c>
      <c r="N1">
        <v>0</v>
      </c>
      <c r="O1" t="s">
        <v>83</v>
      </c>
      <c r="P1" t="s">
        <v>2</v>
      </c>
      <c r="Q1" t="s">
        <v>3</v>
      </c>
      <c r="R1" t="s">
        <v>4</v>
      </c>
      <c r="S1" t="s">
        <v>5</v>
      </c>
    </row>
    <row r="2" spans="1:19" x14ac:dyDescent="0.5">
      <c r="A2" t="s">
        <v>30</v>
      </c>
      <c r="B2" s="18" t="str" cm="1">
        <f t="array" aca="1" ref="B2" ca="1">IFERROR(INDIRECT("'"&amp;pillarSummary[[#This Row],[Worksheet]]&amp;"'!B2"),"enter valid worksheet name")</f>
        <v>Hardware</v>
      </c>
      <c r="C2" s="18">
        <f ca="1">COUNTA(_xlfn.UNIQUE(INDIRECT("'"&amp;pillarSummary[[#This Row],[Worksheet]]&amp;"'!B5:B1000")))-1</f>
        <v>6</v>
      </c>
      <c r="E2" t="str">
        <v>Hardware</v>
      </c>
      <c r="F2" t="str">
        <v>On</v>
      </c>
      <c r="G2" t="str">
        <v>Ideation</v>
      </c>
      <c r="H2" t="str">
        <v>Product Experience</v>
      </c>
      <c r="I2" t="str">
        <v>PDM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f>IFERROR(IF($E2="","",_xlfn.XLOOKUP($I2,Costs!$A:$A,Costs!$B:$B,""))*J2,"")</f>
        <v>58.5</v>
      </c>
      <c r="P2" t="str">
        <f>IFERROR(IF($E2="","",_xlfn.XLOOKUP($I2,Costs!$A:$A,Costs!$B:$B))*K2*(1+_xlfn.XLOOKUP(K$1,#REF!,#REF!)),"")</f>
        <v/>
      </c>
      <c r="Q2" t="str">
        <f>IFERROR(IF($E2="","",_xlfn.XLOOKUP($I2,Costs!$A:$A,Costs!$B:$B))*L2*(1+_xlfn.XLOOKUP(L$1,#REF!,#REF!)),"")</f>
        <v/>
      </c>
      <c r="R2" t="str">
        <f>IFERROR(IF($E2="","",_xlfn.XLOOKUP($I2,Costs!$A:$A,Costs!$B:$B))*M2*(1+_xlfn.XLOOKUP(M$1,#REF!,#REF!)),"")</f>
        <v/>
      </c>
      <c r="S2" t="str">
        <f>IFERROR(IF($E2="","",_xlfn.XLOOKUP($I2,Costs!$A:$A,Costs!$B:$B))*N2*(1+_xlfn.XLOOKUP(N$1,#REF!,#REF!)),"")</f>
        <v/>
      </c>
    </row>
    <row r="3" spans="1:19" x14ac:dyDescent="0.5">
      <c r="A3" t="s">
        <v>31</v>
      </c>
      <c r="B3" s="18" t="str" cm="1">
        <f t="array" aca="1" ref="B3" ca="1">IFERROR(INDIRECT("'"&amp;pillarSummary[[#This Row],[Worksheet]]&amp;"'!B2"),"enter valid worksheet name")</f>
        <v>Software</v>
      </c>
      <c r="C3" s="18">
        <f ca="1">COUNTA(_xlfn.UNIQUE(INDIRECT("'"&amp;pillarSummary[[#This Row],[Worksheet]]&amp;"'!B5:B1000")))-1</f>
        <v>6</v>
      </c>
      <c r="E3" t="str">
        <v>Hardware</v>
      </c>
      <c r="F3" t="str">
        <v>On</v>
      </c>
      <c r="G3" t="str">
        <v>Ideation</v>
      </c>
      <c r="H3" t="str">
        <v>Feasibility</v>
      </c>
      <c r="I3" t="str">
        <v>Marketer</v>
      </c>
      <c r="J3">
        <v>0.3</v>
      </c>
      <c r="K3">
        <v>0.3</v>
      </c>
      <c r="L3">
        <v>0.3</v>
      </c>
      <c r="M3">
        <v>0.3</v>
      </c>
      <c r="N3">
        <v>0.3</v>
      </c>
      <c r="O3">
        <f>IFERROR(IF($E3="","",_xlfn.XLOOKUP($I3,Costs!$A:$A,Costs!$B:$B,""))*J3,"")</f>
        <v>15.899999999999999</v>
      </c>
      <c r="P3" t="str">
        <f>IFERROR(IF($E3="","",_xlfn.XLOOKUP($I3,Costs!$A:$A,Costs!$B:$B))*K3*(1+_xlfn.XLOOKUP(K$1,#REF!,#REF!)),"")</f>
        <v/>
      </c>
      <c r="Q3" t="str">
        <f>IFERROR(IF($E3="","",_xlfn.XLOOKUP($I3,Costs!$A:$A,Costs!$B:$B))*L3*(1+_xlfn.XLOOKUP(L$1,#REF!,#REF!)),"")</f>
        <v/>
      </c>
      <c r="R3" t="str">
        <f>IFERROR(IF($E3="","",_xlfn.XLOOKUP($I3,Costs!$A:$A,Costs!$B:$B))*M3*(1+_xlfn.XLOOKUP(M$1,#REF!,#REF!)),"")</f>
        <v/>
      </c>
      <c r="S3" t="str">
        <f>IFERROR(IF($E3="","",_xlfn.XLOOKUP($I3,Costs!$A:$A,Costs!$B:$B))*N3*(1+_xlfn.XLOOKUP(N$1,#REF!,#REF!)),"")</f>
        <v/>
      </c>
    </row>
    <row r="4" spans="1:19" x14ac:dyDescent="0.5">
      <c r="E4" t="str">
        <v>Hardware</v>
      </c>
      <c r="F4" t="str">
        <v>On</v>
      </c>
      <c r="G4" t="str">
        <v>Ideation</v>
      </c>
      <c r="H4" t="str">
        <v>Finance Support</v>
      </c>
      <c r="I4" t="str">
        <v>Finance Analyst</v>
      </c>
      <c r="J4">
        <v>0.2</v>
      </c>
      <c r="K4">
        <v>0.2</v>
      </c>
      <c r="L4">
        <v>0.2</v>
      </c>
      <c r="M4">
        <v>0.2</v>
      </c>
      <c r="N4">
        <v>0.2</v>
      </c>
      <c r="O4">
        <f>IFERROR(IF($E4="","",_xlfn.XLOOKUP($I4,Costs!$A:$A,Costs!$B:$B,""))*J4,"")</f>
        <v>14.4</v>
      </c>
      <c r="P4" t="str">
        <f>IFERROR(IF($E4="","",_xlfn.XLOOKUP($I4,Costs!$A:$A,Costs!$B:$B))*K4*(1+_xlfn.XLOOKUP(K$1,#REF!,#REF!)),"")</f>
        <v/>
      </c>
      <c r="Q4" t="str">
        <f>IFERROR(IF($E4="","",_xlfn.XLOOKUP($I4,Costs!$A:$A,Costs!$B:$B))*L4*(1+_xlfn.XLOOKUP(L$1,#REF!,#REF!)),"")</f>
        <v/>
      </c>
      <c r="R4" t="str">
        <f>IFERROR(IF($E4="","",_xlfn.XLOOKUP($I4,Costs!$A:$A,Costs!$B:$B))*M4*(1+_xlfn.XLOOKUP(M$1,#REF!,#REF!)),"")</f>
        <v/>
      </c>
      <c r="S4" t="str">
        <f>IFERROR(IF($E4="","",_xlfn.XLOOKUP($I4,Costs!$A:$A,Costs!$B:$B))*N4*(1+_xlfn.XLOOKUP(N$1,#REF!,#REF!)),"")</f>
        <v/>
      </c>
    </row>
    <row r="5" spans="1:19" x14ac:dyDescent="0.5">
      <c r="E5" t="str">
        <v>Hardware</v>
      </c>
      <c r="F5" t="str">
        <v>On</v>
      </c>
      <c r="G5" t="str">
        <v>Ideation</v>
      </c>
      <c r="H5" t="str">
        <v>Market Research</v>
      </c>
      <c r="I5" t="str">
        <v>Market Analyst</v>
      </c>
      <c r="J5">
        <v>0.3</v>
      </c>
      <c r="K5">
        <v>0.3</v>
      </c>
      <c r="L5">
        <v>0.3</v>
      </c>
      <c r="M5">
        <v>0.3</v>
      </c>
      <c r="N5">
        <v>0.3</v>
      </c>
      <c r="O5">
        <f>IFERROR(IF($E5="","",_xlfn.XLOOKUP($I5,Costs!$A:$A,Costs!$B:$B,""))*J5,"")</f>
        <v>15.6</v>
      </c>
      <c r="P5" t="str">
        <f>IFERROR(IF($E5="","",_xlfn.XLOOKUP($I5,Costs!$A:$A,Costs!$B:$B))*K5*(1+_xlfn.XLOOKUP(K$1,#REF!,#REF!)),"")</f>
        <v/>
      </c>
      <c r="Q5" t="str">
        <f>IFERROR(IF($E5="","",_xlfn.XLOOKUP($I5,Costs!$A:$A,Costs!$B:$B))*L5*(1+_xlfn.XLOOKUP(L$1,#REF!,#REF!)),"")</f>
        <v/>
      </c>
      <c r="R5" t="str">
        <f>IFERROR(IF($E5="","",_xlfn.XLOOKUP($I5,Costs!$A:$A,Costs!$B:$B))*M5*(1+_xlfn.XLOOKUP(M$1,#REF!,#REF!)),"")</f>
        <v/>
      </c>
      <c r="S5" t="str">
        <f>IFERROR(IF($E5="","",_xlfn.XLOOKUP($I5,Costs!$A:$A,Costs!$B:$B))*N5*(1+_xlfn.XLOOKUP(N$1,#REF!,#REF!)),"")</f>
        <v/>
      </c>
    </row>
    <row r="6" spans="1:19" x14ac:dyDescent="0.5">
      <c r="E6" t="str">
        <v>Hardware</v>
      </c>
      <c r="F6" t="str">
        <v>On</v>
      </c>
      <c r="G6" t="str">
        <v>Design</v>
      </c>
      <c r="H6" t="str">
        <v>Day -1</v>
      </c>
      <c r="I6" t="str">
        <v>Offer Analyst</v>
      </c>
      <c r="J6">
        <v>0.1</v>
      </c>
      <c r="K6">
        <v>0.1</v>
      </c>
      <c r="L6">
        <v>0.1</v>
      </c>
      <c r="M6">
        <v>0.1</v>
      </c>
      <c r="N6">
        <v>0.1</v>
      </c>
      <c r="O6">
        <f>IFERROR(IF($E6="","",_xlfn.XLOOKUP($I6,Costs!$A:$A,Costs!$B:$B,""))*J6,"")</f>
        <v>4.2</v>
      </c>
      <c r="P6" t="str">
        <f>IFERROR(IF($E6="","",_xlfn.XLOOKUP($I6,Costs!$A:$A,Costs!$B:$B))*K6*(1+_xlfn.XLOOKUP(K$1,#REF!,#REF!)),"")</f>
        <v/>
      </c>
      <c r="Q6" t="str">
        <f>IFERROR(IF($E6="","",_xlfn.XLOOKUP($I6,Costs!$A:$A,Costs!$B:$B))*L6*(1+_xlfn.XLOOKUP(L$1,#REF!,#REF!)),"")</f>
        <v/>
      </c>
      <c r="R6" t="str">
        <f>IFERROR(IF($E6="","",_xlfn.XLOOKUP($I6,Costs!$A:$A,Costs!$B:$B))*M6*(1+_xlfn.XLOOKUP(M$1,#REF!,#REF!)),"")</f>
        <v/>
      </c>
      <c r="S6" t="str">
        <f>IFERROR(IF($E6="","",_xlfn.XLOOKUP($I6,Costs!$A:$A,Costs!$B:$B))*N6*(1+_xlfn.XLOOKUP(N$1,#REF!,#REF!)),"")</f>
        <v/>
      </c>
    </row>
    <row r="7" spans="1:19" x14ac:dyDescent="0.5">
      <c r="E7" t="str">
        <v>Hardware</v>
      </c>
      <c r="F7" t="str">
        <v>On</v>
      </c>
      <c r="G7" t="str">
        <v>Design</v>
      </c>
      <c r="H7" t="str">
        <v>Day 0 / Packaging</v>
      </c>
      <c r="I7" t="str">
        <v>Logistics Analyst</v>
      </c>
      <c r="J7">
        <v>0.2</v>
      </c>
      <c r="K7">
        <v>0.2</v>
      </c>
      <c r="L7">
        <v>0.2</v>
      </c>
      <c r="M7">
        <v>0.2</v>
      </c>
      <c r="N7">
        <v>0.2</v>
      </c>
      <c r="O7">
        <f>IFERROR(IF($E7="","",_xlfn.XLOOKUP($I7,Costs!$A:$A,Costs!$B:$B,""))*J7,"")</f>
        <v>9</v>
      </c>
      <c r="P7" t="str">
        <f>IFERROR(IF($E7="","",_xlfn.XLOOKUP($I7,Costs!$A:$A,Costs!$B:$B))*K7*(1+_xlfn.XLOOKUP(K$1,#REF!,#REF!)),"")</f>
        <v/>
      </c>
      <c r="Q7" t="str">
        <f>IFERROR(IF($E7="","",_xlfn.XLOOKUP($I7,Costs!$A:$A,Costs!$B:$B))*L7*(1+_xlfn.XLOOKUP(L$1,#REF!,#REF!)),"")</f>
        <v/>
      </c>
      <c r="R7" t="str">
        <f>IFERROR(IF($E7="","",_xlfn.XLOOKUP($I7,Costs!$A:$A,Costs!$B:$B))*M7*(1+_xlfn.XLOOKUP(M$1,#REF!,#REF!)),"")</f>
        <v/>
      </c>
      <c r="S7" t="str">
        <f>IFERROR(IF($E7="","",_xlfn.XLOOKUP($I7,Costs!$A:$A,Costs!$B:$B))*N7*(1+_xlfn.XLOOKUP(N$1,#REF!,#REF!)),"")</f>
        <v/>
      </c>
    </row>
    <row r="8" spans="1:19" x14ac:dyDescent="0.5">
      <c r="E8" t="str">
        <v>Hardware</v>
      </c>
      <c r="F8" t="str">
        <v>On</v>
      </c>
      <c r="G8" t="str">
        <v>Design</v>
      </c>
      <c r="H8" t="str">
        <v>Day 1</v>
      </c>
      <c r="I8" t="str">
        <v>SW Engr 2</v>
      </c>
      <c r="J8">
        <v>2</v>
      </c>
      <c r="K8">
        <v>2</v>
      </c>
      <c r="L8">
        <v>2</v>
      </c>
      <c r="M8">
        <v>2</v>
      </c>
      <c r="N8">
        <v>2</v>
      </c>
      <c r="O8">
        <f>IFERROR(IF($E8="","",_xlfn.XLOOKUP($I8,Costs!$A:$A,Costs!$B:$B,""))*J8,"")</f>
        <v>164</v>
      </c>
      <c r="P8" t="str">
        <f>IFERROR(IF($E8="","",_xlfn.XLOOKUP($I8,Costs!$A:$A,Costs!$B:$B))*K8*(1+_xlfn.XLOOKUP(K$1,#REF!,#REF!)),"")</f>
        <v/>
      </c>
      <c r="Q8" t="str">
        <f>IFERROR(IF($E8="","",_xlfn.XLOOKUP($I8,Costs!$A:$A,Costs!$B:$B))*L8*(1+_xlfn.XLOOKUP(L$1,#REF!,#REF!)),"")</f>
        <v/>
      </c>
      <c r="R8" t="str">
        <f>IFERROR(IF($E8="","",_xlfn.XLOOKUP($I8,Costs!$A:$A,Costs!$B:$B))*M8*(1+_xlfn.XLOOKUP(M$1,#REF!,#REF!)),"")</f>
        <v/>
      </c>
      <c r="S8" t="str">
        <f>IFERROR(IF($E8="","",_xlfn.XLOOKUP($I8,Costs!$A:$A,Costs!$B:$B))*N8*(1+_xlfn.XLOOKUP(N$1,#REF!,#REF!)),"")</f>
        <v/>
      </c>
    </row>
    <row r="9" spans="1:19" x14ac:dyDescent="0.5">
      <c r="E9" t="str">
        <v>Hardware</v>
      </c>
      <c r="F9" t="str">
        <v>On</v>
      </c>
      <c r="G9" t="str">
        <v>Design</v>
      </c>
      <c r="H9" t="str">
        <v>Day 1</v>
      </c>
      <c r="I9" t="str">
        <v>UX Designer</v>
      </c>
      <c r="J9">
        <v>0.5</v>
      </c>
      <c r="K9">
        <v>0.5</v>
      </c>
      <c r="L9">
        <v>0.5</v>
      </c>
      <c r="M9">
        <v>0.5</v>
      </c>
      <c r="N9">
        <v>0.5</v>
      </c>
      <c r="O9">
        <f>IFERROR(IF($E9="","",_xlfn.XLOOKUP($I9,Costs!$A:$A,Costs!$B:$B,""))*J9,"")</f>
        <v>36.5</v>
      </c>
      <c r="P9" t="str">
        <f>IFERROR(IF($E9="","",_xlfn.XLOOKUP($I9,Costs!$A:$A,Costs!$B:$B))*K9*(1+_xlfn.XLOOKUP(K$1,#REF!,#REF!)),"")</f>
        <v/>
      </c>
      <c r="Q9" t="str">
        <f>IFERROR(IF($E9="","",_xlfn.XLOOKUP($I9,Costs!$A:$A,Costs!$B:$B))*L9*(1+_xlfn.XLOOKUP(L$1,#REF!,#REF!)),"")</f>
        <v/>
      </c>
      <c r="R9" t="str">
        <f>IFERROR(IF($E9="","",_xlfn.XLOOKUP($I9,Costs!$A:$A,Costs!$B:$B))*M9*(1+_xlfn.XLOOKUP(M$1,#REF!,#REF!)),"")</f>
        <v/>
      </c>
      <c r="S9" t="str">
        <f>IFERROR(IF($E9="","",_xlfn.XLOOKUP($I9,Costs!$A:$A,Costs!$B:$B))*N9*(1+_xlfn.XLOOKUP(N$1,#REF!,#REF!)),"")</f>
        <v/>
      </c>
    </row>
    <row r="10" spans="1:19" x14ac:dyDescent="0.5">
      <c r="E10" t="str">
        <v>Hardware</v>
      </c>
      <c r="F10" t="str">
        <v>On</v>
      </c>
      <c r="G10" t="str">
        <v>Design</v>
      </c>
      <c r="H10" t="str">
        <v>Day 2</v>
      </c>
      <c r="I10" t="str">
        <v>SW Engr 2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f>IFERROR(IF($E10="","",_xlfn.XLOOKUP($I10,Costs!$A:$A,Costs!$B:$B,""))*J10,"")</f>
        <v>41</v>
      </c>
      <c r="P10" t="str">
        <f>IFERROR(IF($E10="","",_xlfn.XLOOKUP($I10,Costs!$A:$A,Costs!$B:$B))*K10*(1+_xlfn.XLOOKUP(K$1,#REF!,#REF!)),"")</f>
        <v/>
      </c>
      <c r="Q10" t="str">
        <f>IFERROR(IF($E10="","",_xlfn.XLOOKUP($I10,Costs!$A:$A,Costs!$B:$B))*L10*(1+_xlfn.XLOOKUP(L$1,#REF!,#REF!)),"")</f>
        <v/>
      </c>
      <c r="R10" t="str">
        <f>IFERROR(IF($E10="","",_xlfn.XLOOKUP($I10,Costs!$A:$A,Costs!$B:$B))*M10*(1+_xlfn.XLOOKUP(M$1,#REF!,#REF!)),"")</f>
        <v/>
      </c>
      <c r="S10" t="str">
        <f>IFERROR(IF($E10="","",_xlfn.XLOOKUP($I10,Costs!$A:$A,Costs!$B:$B))*N10*(1+_xlfn.XLOOKUP(N$1,#REF!,#REF!)),"")</f>
        <v/>
      </c>
    </row>
    <row r="11" spans="1:19" x14ac:dyDescent="0.5">
      <c r="E11" t="str">
        <v>Hardware</v>
      </c>
      <c r="F11" t="str">
        <v>On</v>
      </c>
      <c r="G11" t="str">
        <v>Design</v>
      </c>
      <c r="H11" t="str">
        <v>Day 2</v>
      </c>
      <c r="I11" t="str">
        <v>UX Designer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f>IFERROR(IF($E11="","",_xlfn.XLOOKUP($I11,Costs!$A:$A,Costs!$B:$B,""))*J11,"")</f>
        <v>14.600000000000001</v>
      </c>
      <c r="P11" t="str">
        <f>IFERROR(IF($E11="","",_xlfn.XLOOKUP($I11,Costs!$A:$A,Costs!$B:$B))*K11*(1+_xlfn.XLOOKUP(K$1,#REF!,#REF!)),"")</f>
        <v/>
      </c>
      <c r="Q11" t="str">
        <f>IFERROR(IF($E11="","",_xlfn.XLOOKUP($I11,Costs!$A:$A,Costs!$B:$B))*L11*(1+_xlfn.XLOOKUP(L$1,#REF!,#REF!)),"")</f>
        <v/>
      </c>
      <c r="R11" t="str">
        <f>IFERROR(IF($E11="","",_xlfn.XLOOKUP($I11,Costs!$A:$A,Costs!$B:$B))*M11*(1+_xlfn.XLOOKUP(M$1,#REF!,#REF!)),"")</f>
        <v/>
      </c>
      <c r="S11" t="str">
        <f>IFERROR(IF($E11="","",_xlfn.XLOOKUP($I11,Costs!$A:$A,Costs!$B:$B))*N11*(1+_xlfn.XLOOKUP(N$1,#REF!,#REF!)),"")</f>
        <v/>
      </c>
    </row>
    <row r="12" spans="1:19" x14ac:dyDescent="0.5">
      <c r="E12" t="str">
        <v>Hardware</v>
      </c>
      <c r="F12" t="str">
        <v>On</v>
      </c>
      <c r="G12" t="str">
        <v>Design</v>
      </c>
      <c r="H12" t="str">
        <v>Design Review</v>
      </c>
      <c r="I12" t="str">
        <v>HW Engr 3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f>IFERROR(IF($E12="","",_xlfn.XLOOKUP($I12,Costs!$A:$A,Costs!$B:$B,""))*J12,"")</f>
        <v>9.2000000000000011</v>
      </c>
      <c r="P12" t="str">
        <f>IFERROR(IF($E12="","",_xlfn.XLOOKUP($I12,Costs!$A:$A,Costs!$B:$B))*K12*(1+_xlfn.XLOOKUP(K$1,#REF!,#REF!)),"")</f>
        <v/>
      </c>
      <c r="Q12" t="str">
        <f>IFERROR(IF($E12="","",_xlfn.XLOOKUP($I12,Costs!$A:$A,Costs!$B:$B))*L12*(1+_xlfn.XLOOKUP(L$1,#REF!,#REF!)),"")</f>
        <v/>
      </c>
      <c r="R12" t="str">
        <f>IFERROR(IF($E12="","",_xlfn.XLOOKUP($I12,Costs!$A:$A,Costs!$B:$B))*M12*(1+_xlfn.XLOOKUP(M$1,#REF!,#REF!)),"")</f>
        <v/>
      </c>
      <c r="S12" t="str">
        <f>IFERROR(IF($E12="","",_xlfn.XLOOKUP($I12,Costs!$A:$A,Costs!$B:$B))*N12*(1+_xlfn.XLOOKUP(N$1,#REF!,#REF!)),"")</f>
        <v/>
      </c>
    </row>
    <row r="13" spans="1:19" x14ac:dyDescent="0.5">
      <c r="E13" t="str">
        <v>Hardware</v>
      </c>
      <c r="F13" t="str">
        <v>On</v>
      </c>
      <c r="G13" t="str">
        <v>Design</v>
      </c>
      <c r="H13" t="str">
        <v>Serviceability Review</v>
      </c>
      <c r="I13" t="str">
        <v>Support Engr 2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f>IFERROR(IF($E13="","",_xlfn.XLOOKUP($I13,Costs!$A:$A,Costs!$B:$B,""))*J13,"")</f>
        <v>12.6</v>
      </c>
      <c r="P13" t="str">
        <f>IFERROR(IF($E13="","",_xlfn.XLOOKUP($I13,Costs!$A:$A,Costs!$B:$B))*K13*(1+_xlfn.XLOOKUP(K$1,#REF!,#REF!)),"")</f>
        <v/>
      </c>
      <c r="Q13" t="str">
        <f>IFERROR(IF($E13="","",_xlfn.XLOOKUP($I13,Costs!$A:$A,Costs!$B:$B))*L13*(1+_xlfn.XLOOKUP(L$1,#REF!,#REF!)),"")</f>
        <v/>
      </c>
      <c r="R13" t="str">
        <f>IFERROR(IF($E13="","",_xlfn.XLOOKUP($I13,Costs!$A:$A,Costs!$B:$B))*M13*(1+_xlfn.XLOOKUP(M$1,#REF!,#REF!)),"")</f>
        <v/>
      </c>
      <c r="S13" t="str">
        <f>IFERROR(IF($E13="","",_xlfn.XLOOKUP($I13,Costs!$A:$A,Costs!$B:$B))*N13*(1+_xlfn.XLOOKUP(N$1,#REF!,#REF!)),"")</f>
        <v/>
      </c>
    </row>
    <row r="14" spans="1:19" x14ac:dyDescent="0.5">
      <c r="E14" t="str">
        <v>Hardware</v>
      </c>
      <c r="F14" t="str">
        <v>On</v>
      </c>
      <c r="G14" t="str">
        <v>Prototype</v>
      </c>
      <c r="H14" t="str">
        <v>CNC/3d print</v>
      </c>
      <c r="I14" t="str">
        <v>Machinist 1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f>IFERROR(IF($E14="","",_xlfn.XLOOKUP($I14,Costs!$A:$A,Costs!$B:$B,""))*J14,"")</f>
        <v>47.2</v>
      </c>
      <c r="P14" t="str">
        <f>IFERROR(IF($E14="","",_xlfn.XLOOKUP($I14,Costs!$A:$A,Costs!$B:$B))*K14*(1+_xlfn.XLOOKUP(K$1,#REF!,#REF!)),"")</f>
        <v/>
      </c>
      <c r="Q14" t="str">
        <f>IFERROR(IF($E14="","",_xlfn.XLOOKUP($I14,Costs!$A:$A,Costs!$B:$B))*L14*(1+_xlfn.XLOOKUP(L$1,#REF!,#REF!)),"")</f>
        <v/>
      </c>
      <c r="R14" t="str">
        <f>IFERROR(IF($E14="","",_xlfn.XLOOKUP($I14,Costs!$A:$A,Costs!$B:$B))*M14*(1+_xlfn.XLOOKUP(M$1,#REF!,#REF!)),"")</f>
        <v/>
      </c>
      <c r="S14" t="str">
        <f>IFERROR(IF($E14="","",_xlfn.XLOOKUP($I14,Costs!$A:$A,Costs!$B:$B))*N14*(1+_xlfn.XLOOKUP(N$1,#REF!,#REF!)),"")</f>
        <v/>
      </c>
    </row>
    <row r="15" spans="1:19" x14ac:dyDescent="0.5">
      <c r="E15" t="str">
        <v>Hardware</v>
      </c>
      <c r="F15" t="str">
        <v>On</v>
      </c>
      <c r="G15" t="str">
        <v>Prototype</v>
      </c>
      <c r="H15" t="str">
        <v>Assembly</v>
      </c>
      <c r="I15" t="str">
        <v>HW Engr 2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f>IFERROR(IF($E15="","",_xlfn.XLOOKUP($I15,Costs!$A:$A,Costs!$B:$B,""))*J15,"")</f>
        <v>7.8000000000000007</v>
      </c>
      <c r="P15" t="str">
        <f>IFERROR(IF($E15="","",_xlfn.XLOOKUP($I15,Costs!$A:$A,Costs!$B:$B))*K15*(1+_xlfn.XLOOKUP(K$1,#REF!,#REF!)),"")</f>
        <v/>
      </c>
      <c r="Q15" t="str">
        <f>IFERROR(IF($E15="","",_xlfn.XLOOKUP($I15,Costs!$A:$A,Costs!$B:$B))*L15*(1+_xlfn.XLOOKUP(L$1,#REF!,#REF!)),"")</f>
        <v/>
      </c>
      <c r="R15" t="str">
        <f>IFERROR(IF($E15="","",_xlfn.XLOOKUP($I15,Costs!$A:$A,Costs!$B:$B))*M15*(1+_xlfn.XLOOKUP(M$1,#REF!,#REF!)),"")</f>
        <v/>
      </c>
      <c r="S15" t="str">
        <f>IFERROR(IF($E15="","",_xlfn.XLOOKUP($I15,Costs!$A:$A,Costs!$B:$B))*N15*(1+_xlfn.XLOOKUP(N$1,#REF!,#REF!)),"")</f>
        <v/>
      </c>
    </row>
    <row r="16" spans="1:19" x14ac:dyDescent="0.5">
      <c r="E16" t="str">
        <v>Hardware</v>
      </c>
      <c r="F16" t="str">
        <v>On</v>
      </c>
      <c r="G16" t="str">
        <v>Prototype</v>
      </c>
      <c r="H16" t="str">
        <v>Durability/Stress</v>
      </c>
      <c r="I16" t="str">
        <v>HW Engr 1</v>
      </c>
      <c r="J16">
        <v>0.9</v>
      </c>
      <c r="K16">
        <v>0.9</v>
      </c>
      <c r="L16">
        <v>0.9</v>
      </c>
      <c r="M16">
        <v>0.9</v>
      </c>
      <c r="N16">
        <v>0.9</v>
      </c>
      <c r="O16">
        <f>IFERROR(IF($E16="","",_xlfn.XLOOKUP($I16,Costs!$A:$A,Costs!$B:$B,""))*J16,"")</f>
        <v>55.800000000000004</v>
      </c>
      <c r="P16" t="str">
        <f>IFERROR(IF($E16="","",_xlfn.XLOOKUP($I16,Costs!$A:$A,Costs!$B:$B))*K16*(1+_xlfn.XLOOKUP(K$1,#REF!,#REF!)),"")</f>
        <v/>
      </c>
      <c r="Q16" t="str">
        <f>IFERROR(IF($E16="","",_xlfn.XLOOKUP($I16,Costs!$A:$A,Costs!$B:$B))*L16*(1+_xlfn.XLOOKUP(L$1,#REF!,#REF!)),"")</f>
        <v/>
      </c>
      <c r="R16" t="str">
        <f>IFERROR(IF($E16="","",_xlfn.XLOOKUP($I16,Costs!$A:$A,Costs!$B:$B))*M16*(1+_xlfn.XLOOKUP(M$1,#REF!,#REF!)),"")</f>
        <v/>
      </c>
      <c r="S16" t="str">
        <f>IFERROR(IF($E16="","",_xlfn.XLOOKUP($I16,Costs!$A:$A,Costs!$B:$B))*N16*(1+_xlfn.XLOOKUP(N$1,#REF!,#REF!)),"")</f>
        <v/>
      </c>
    </row>
    <row r="17" spans="5:19" x14ac:dyDescent="0.5">
      <c r="E17" t="str">
        <v>Hardware</v>
      </c>
      <c r="F17" t="str">
        <v>On</v>
      </c>
      <c r="G17" t="str">
        <v>Development</v>
      </c>
      <c r="H17" t="str">
        <v>Factory Flow</v>
      </c>
      <c r="I17" t="str">
        <v>PGM 1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f>IFERROR(IF($E17="","",_xlfn.XLOOKUP($I17,Costs!$A:$A,Costs!$B:$B,""))*J17,"")</f>
        <v>25</v>
      </c>
      <c r="P17" t="str">
        <f>IFERROR(IF($E17="","",_xlfn.XLOOKUP($I17,Costs!$A:$A,Costs!$B:$B))*K17*(1+_xlfn.XLOOKUP(K$1,#REF!,#REF!)),"")</f>
        <v/>
      </c>
      <c r="Q17" t="str">
        <f>IFERROR(IF($E17="","",_xlfn.XLOOKUP($I17,Costs!$A:$A,Costs!$B:$B))*L17*(1+_xlfn.XLOOKUP(L$1,#REF!,#REF!)),"")</f>
        <v/>
      </c>
      <c r="R17" t="str">
        <f>IFERROR(IF($E17="","",_xlfn.XLOOKUP($I17,Costs!$A:$A,Costs!$B:$B))*M17*(1+_xlfn.XLOOKUP(M$1,#REF!,#REF!)),"")</f>
        <v/>
      </c>
      <c r="S17" t="str">
        <f>IFERROR(IF($E17="","",_xlfn.XLOOKUP($I17,Costs!$A:$A,Costs!$B:$B))*N17*(1+_xlfn.XLOOKUP(N$1,#REF!,#REF!)),"")</f>
        <v/>
      </c>
    </row>
    <row r="18" spans="5:19" x14ac:dyDescent="0.5">
      <c r="E18" t="str">
        <v>Hardware</v>
      </c>
      <c r="F18" t="str">
        <v>On</v>
      </c>
      <c r="G18" t="str">
        <v>Development</v>
      </c>
      <c r="H18" t="str">
        <v>Project Management</v>
      </c>
      <c r="I18" t="str">
        <v>PJM2</v>
      </c>
      <c r="J18">
        <v>2</v>
      </c>
      <c r="K18">
        <v>2</v>
      </c>
      <c r="L18">
        <v>2</v>
      </c>
      <c r="M18">
        <v>2</v>
      </c>
      <c r="N18">
        <v>2</v>
      </c>
      <c r="O18">
        <f>IFERROR(IF($E18="","",_xlfn.XLOOKUP($I18,Costs!$A:$A,Costs!$B:$B,""))*J18,"")</f>
        <v>96</v>
      </c>
      <c r="P18" t="str">
        <f>IFERROR(IF($E18="","",_xlfn.XLOOKUP($I18,Costs!$A:$A,Costs!$B:$B))*K18*(1+_xlfn.XLOOKUP(K$1,#REF!,#REF!)),"")</f>
        <v/>
      </c>
      <c r="Q18" t="str">
        <f>IFERROR(IF($E18="","",_xlfn.XLOOKUP($I18,Costs!$A:$A,Costs!$B:$B))*L18*(1+_xlfn.XLOOKUP(L$1,#REF!,#REF!)),"")</f>
        <v/>
      </c>
      <c r="R18" t="str">
        <f>IFERROR(IF($E18="","",_xlfn.XLOOKUP($I18,Costs!$A:$A,Costs!$B:$B))*M18*(1+_xlfn.XLOOKUP(M$1,#REF!,#REF!)),"")</f>
        <v/>
      </c>
      <c r="S18" t="str">
        <f>IFERROR(IF($E18="","",_xlfn.XLOOKUP($I18,Costs!$A:$A,Costs!$B:$B))*N18*(1+_xlfn.XLOOKUP(N$1,#REF!,#REF!)),"")</f>
        <v/>
      </c>
    </row>
    <row r="19" spans="5:19" x14ac:dyDescent="0.5">
      <c r="E19" t="str">
        <v>Hardware</v>
      </c>
      <c r="F19" t="str">
        <v>On</v>
      </c>
      <c r="G19" t="str">
        <v>Development</v>
      </c>
      <c r="H19" t="str">
        <v>Supply Chain</v>
      </c>
      <c r="I19" t="str">
        <v>Logistics Analyst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f>IFERROR(IF($E19="","",_xlfn.XLOOKUP($I19,Costs!$A:$A,Costs!$B:$B,""))*J19,"")</f>
        <v>4.5</v>
      </c>
      <c r="P19" t="str">
        <f>IFERROR(IF($E19="","",_xlfn.XLOOKUP($I19,Costs!$A:$A,Costs!$B:$B))*K19*(1+_xlfn.XLOOKUP(K$1,#REF!,#REF!)),"")</f>
        <v/>
      </c>
      <c r="Q19" t="str">
        <f>IFERROR(IF($E19="","",_xlfn.XLOOKUP($I19,Costs!$A:$A,Costs!$B:$B))*L19*(1+_xlfn.XLOOKUP(L$1,#REF!,#REF!)),"")</f>
        <v/>
      </c>
      <c r="R19" t="str">
        <f>IFERROR(IF($E19="","",_xlfn.XLOOKUP($I19,Costs!$A:$A,Costs!$B:$B))*M19*(1+_xlfn.XLOOKUP(M$1,#REF!,#REF!)),"")</f>
        <v/>
      </c>
      <c r="S19" t="str">
        <f>IFERROR(IF($E19="","",_xlfn.XLOOKUP($I19,Costs!$A:$A,Costs!$B:$B))*N19*(1+_xlfn.XLOOKUP(N$1,#REF!,#REF!)),"")</f>
        <v/>
      </c>
    </row>
    <row r="20" spans="5:19" x14ac:dyDescent="0.5">
      <c r="E20" t="str">
        <v>Hardware</v>
      </c>
      <c r="F20" t="str">
        <v>On</v>
      </c>
      <c r="G20" t="str">
        <v>Development</v>
      </c>
      <c r="H20" t="str">
        <v>Supply Chain</v>
      </c>
      <c r="I20" t="str">
        <v>Contract Analyst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f>IFERROR(IF($E20="","",_xlfn.XLOOKUP($I20,Costs!$A:$A,Costs!$B:$B,""))*J20,"")</f>
        <v>19.5</v>
      </c>
      <c r="P20" t="str">
        <f>IFERROR(IF($E20="","",_xlfn.XLOOKUP($I20,Costs!$A:$A,Costs!$B:$B))*K20*(1+_xlfn.XLOOKUP(K$1,#REF!,#REF!)),"")</f>
        <v/>
      </c>
      <c r="Q20" t="str">
        <f>IFERROR(IF($E20="","",_xlfn.XLOOKUP($I20,Costs!$A:$A,Costs!$B:$B))*L20*(1+_xlfn.XLOOKUP(L$1,#REF!,#REF!)),"")</f>
        <v/>
      </c>
      <c r="R20" t="str">
        <f>IFERROR(IF($E20="","",_xlfn.XLOOKUP($I20,Costs!$A:$A,Costs!$B:$B))*M20*(1+_xlfn.XLOOKUP(M$1,#REF!,#REF!)),"")</f>
        <v/>
      </c>
      <c r="S20" t="str">
        <f>IFERROR(IF($E20="","",_xlfn.XLOOKUP($I20,Costs!$A:$A,Costs!$B:$B))*N20*(1+_xlfn.XLOOKUP(N$1,#REF!,#REF!)),"")</f>
        <v/>
      </c>
    </row>
    <row r="21" spans="5:19" x14ac:dyDescent="0.5">
      <c r="E21" t="str">
        <v>Hardware</v>
      </c>
      <c r="F21" t="str">
        <v>On</v>
      </c>
      <c r="G21" t="str">
        <v>Testing</v>
      </c>
      <c r="H21" t="str">
        <v>Pilot Run</v>
      </c>
      <c r="I21" t="str">
        <v>HW Engr 2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f>IFERROR(IF($E21="","",_xlfn.XLOOKUP($I21,Costs!$A:$A,Costs!$B:$B,""))*J21,"")</f>
        <v>7.8000000000000007</v>
      </c>
      <c r="P21" t="str">
        <f>IFERROR(IF($E21="","",_xlfn.XLOOKUP($I21,Costs!$A:$A,Costs!$B:$B))*K21*(1+_xlfn.XLOOKUP(K$1,#REF!,#REF!)),"")</f>
        <v/>
      </c>
      <c r="Q21" t="str">
        <f>IFERROR(IF($E21="","",_xlfn.XLOOKUP($I21,Costs!$A:$A,Costs!$B:$B))*L21*(1+_xlfn.XLOOKUP(L$1,#REF!,#REF!)),"")</f>
        <v/>
      </c>
      <c r="R21" t="str">
        <f>IFERROR(IF($E21="","",_xlfn.XLOOKUP($I21,Costs!$A:$A,Costs!$B:$B))*M21*(1+_xlfn.XLOOKUP(M$1,#REF!,#REF!)),"")</f>
        <v/>
      </c>
      <c r="S21" t="str">
        <f>IFERROR(IF($E21="","",_xlfn.XLOOKUP($I21,Costs!$A:$A,Costs!$B:$B))*N21*(1+_xlfn.XLOOKUP(N$1,#REF!,#REF!)),"")</f>
        <v/>
      </c>
    </row>
    <row r="22" spans="5:19" x14ac:dyDescent="0.5">
      <c r="E22" t="str">
        <v>Hardware</v>
      </c>
      <c r="F22" t="str">
        <v>On</v>
      </c>
      <c r="G22" t="str">
        <v>Testing</v>
      </c>
      <c r="H22" t="str">
        <v>Integration Testing</v>
      </c>
      <c r="I22" t="str">
        <v>SW Engr 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f>IFERROR(IF($E22="","",_xlfn.XLOOKUP($I22,Costs!$A:$A,Costs!$B:$B,""))*J22,"")</f>
        <v>33</v>
      </c>
      <c r="P22" t="str">
        <f>IFERROR(IF($E22="","",_xlfn.XLOOKUP($I22,Costs!$A:$A,Costs!$B:$B))*K22*(1+_xlfn.XLOOKUP(K$1,#REF!,#REF!)),"")</f>
        <v/>
      </c>
      <c r="Q22" t="str">
        <f>IFERROR(IF($E22="","",_xlfn.XLOOKUP($I22,Costs!$A:$A,Costs!$B:$B))*L22*(1+_xlfn.XLOOKUP(L$1,#REF!,#REF!)),"")</f>
        <v/>
      </c>
      <c r="R22" t="str">
        <f>IFERROR(IF($E22="","",_xlfn.XLOOKUP($I22,Costs!$A:$A,Costs!$B:$B))*M22*(1+_xlfn.XLOOKUP(M$1,#REF!,#REF!)),"")</f>
        <v/>
      </c>
      <c r="S22" t="str">
        <f>IFERROR(IF($E22="","",_xlfn.XLOOKUP($I22,Costs!$A:$A,Costs!$B:$B))*N22*(1+_xlfn.XLOOKUP(N$1,#REF!,#REF!)),"")</f>
        <v/>
      </c>
    </row>
    <row r="23" spans="5:19" x14ac:dyDescent="0.5">
      <c r="E23" t="str">
        <v>Hardware</v>
      </c>
      <c r="F23" t="str">
        <v>On</v>
      </c>
      <c r="G23" t="str">
        <v>Testing</v>
      </c>
      <c r="H23" t="str">
        <v>Integration Testing</v>
      </c>
      <c r="I23" t="str">
        <v>HW Engr 1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f>IFERROR(IF($E23="","",_xlfn.XLOOKUP($I23,Costs!$A:$A,Costs!$B:$B,""))*J23,"")</f>
        <v>31</v>
      </c>
      <c r="P23" t="str">
        <f>IFERROR(IF($E23="","",_xlfn.XLOOKUP($I23,Costs!$A:$A,Costs!$B:$B))*K23*(1+_xlfn.XLOOKUP(K$1,#REF!,#REF!)),"")</f>
        <v/>
      </c>
      <c r="Q23" t="str">
        <f>IFERROR(IF($E23="","",_xlfn.XLOOKUP($I23,Costs!$A:$A,Costs!$B:$B))*L23*(1+_xlfn.XLOOKUP(L$1,#REF!,#REF!)),"")</f>
        <v/>
      </c>
      <c r="R23" t="str">
        <f>IFERROR(IF($E23="","",_xlfn.XLOOKUP($I23,Costs!$A:$A,Costs!$B:$B))*M23*(1+_xlfn.XLOOKUP(M$1,#REF!,#REF!)),"")</f>
        <v/>
      </c>
      <c r="S23" t="str">
        <f>IFERROR(IF($E23="","",_xlfn.XLOOKUP($I23,Costs!$A:$A,Costs!$B:$B))*N23*(1+_xlfn.XLOOKUP(N$1,#REF!,#REF!)),"")</f>
        <v/>
      </c>
    </row>
    <row r="24" spans="5:19" x14ac:dyDescent="0.5">
      <c r="E24" t="str">
        <v>Hardware</v>
      </c>
      <c r="F24" t="str">
        <v>On</v>
      </c>
      <c r="G24" t="str">
        <v>Testing</v>
      </c>
      <c r="H24" t="str">
        <v>Pilot Run</v>
      </c>
      <c r="I24" t="str">
        <v>HW Engr 2</v>
      </c>
      <c r="J24">
        <v>1</v>
      </c>
      <c r="K24">
        <v>1</v>
      </c>
      <c r="L24">
        <v>1</v>
      </c>
      <c r="M24">
        <v>1</v>
      </c>
      <c r="N24">
        <v>1</v>
      </c>
      <c r="O24">
        <f>IFERROR(IF($E24="","",_xlfn.XLOOKUP($I24,Costs!$A:$A,Costs!$B:$B,""))*J24,"")</f>
        <v>78</v>
      </c>
      <c r="P24" t="str">
        <f>IFERROR(IF($E24="","",_xlfn.XLOOKUP($I24,Costs!$A:$A,Costs!$B:$B))*K24*(1+_xlfn.XLOOKUP(K$1,#REF!,#REF!)),"")</f>
        <v/>
      </c>
      <c r="Q24" t="str">
        <f>IFERROR(IF($E24="","",_xlfn.XLOOKUP($I24,Costs!$A:$A,Costs!$B:$B))*L24*(1+_xlfn.XLOOKUP(L$1,#REF!,#REF!)),"")</f>
        <v/>
      </c>
      <c r="R24" t="str">
        <f>IFERROR(IF($E24="","",_xlfn.XLOOKUP($I24,Costs!$A:$A,Costs!$B:$B))*M24*(1+_xlfn.XLOOKUP(M$1,#REF!,#REF!)),"")</f>
        <v/>
      </c>
      <c r="S24" t="str">
        <f>IFERROR(IF($E24="","",_xlfn.XLOOKUP($I24,Costs!$A:$A,Costs!$B:$B))*N24*(1+_xlfn.XLOOKUP(N$1,#REF!,#REF!)),"")</f>
        <v/>
      </c>
    </row>
    <row r="25" spans="5:19" x14ac:dyDescent="0.5">
      <c r="E25" t="str">
        <v>Hardware</v>
      </c>
      <c r="F25" t="str">
        <v>On</v>
      </c>
      <c r="G25" t="str">
        <v>Testing</v>
      </c>
      <c r="H25" t="str">
        <v>Durability/Stress</v>
      </c>
      <c r="I25" t="str">
        <v>HW Engr 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f>IFERROR(IF($E25="","",_xlfn.XLOOKUP($I25,Costs!$A:$A,Costs!$B:$B,""))*J25,"")</f>
        <v>12.4</v>
      </c>
      <c r="P25" t="str">
        <f>IFERROR(IF($E25="","",_xlfn.XLOOKUP($I25,Costs!$A:$A,Costs!$B:$B))*K25*(1+_xlfn.XLOOKUP(K$1,#REF!,#REF!)),"")</f>
        <v/>
      </c>
      <c r="Q25" t="str">
        <f>IFERROR(IF($E25="","",_xlfn.XLOOKUP($I25,Costs!$A:$A,Costs!$B:$B))*L25*(1+_xlfn.XLOOKUP(L$1,#REF!,#REF!)),"")</f>
        <v/>
      </c>
      <c r="R25" t="str">
        <f>IFERROR(IF($E25="","",_xlfn.XLOOKUP($I25,Costs!$A:$A,Costs!$B:$B))*M25*(1+_xlfn.XLOOKUP(M$1,#REF!,#REF!)),"")</f>
        <v/>
      </c>
      <c r="S25" t="str">
        <f>IFERROR(IF($E25="","",_xlfn.XLOOKUP($I25,Costs!$A:$A,Costs!$B:$B))*N25*(1+_xlfn.XLOOKUP(N$1,#REF!,#REF!)),"")</f>
        <v/>
      </c>
    </row>
    <row r="26" spans="5:19" x14ac:dyDescent="0.5">
      <c r="E26" t="str">
        <v>Hardware</v>
      </c>
      <c r="F26" t="str">
        <v>On</v>
      </c>
      <c r="G26" t="str">
        <v>Operations</v>
      </c>
      <c r="H26" t="str">
        <v>Program Management</v>
      </c>
      <c r="I26" t="str">
        <v>PGM 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f>IFERROR(IF($E26="","",_xlfn.XLOOKUP($I26,Costs!$A:$A,Costs!$B:$B,""))*J26,"")</f>
        <v>25</v>
      </c>
      <c r="P26" t="str">
        <f>IFERROR(IF($E26="","",_xlfn.XLOOKUP($I26,Costs!$A:$A,Costs!$B:$B))*K26*(1+_xlfn.XLOOKUP(K$1,#REF!,#REF!)),"")</f>
        <v/>
      </c>
      <c r="Q26" t="str">
        <f>IFERROR(IF($E26="","",_xlfn.XLOOKUP($I26,Costs!$A:$A,Costs!$B:$B))*L26*(1+_xlfn.XLOOKUP(L$1,#REF!,#REF!)),"")</f>
        <v/>
      </c>
      <c r="R26" t="str">
        <f>IFERROR(IF($E26="","",_xlfn.XLOOKUP($I26,Costs!$A:$A,Costs!$B:$B))*M26*(1+_xlfn.XLOOKUP(M$1,#REF!,#REF!)),"")</f>
        <v/>
      </c>
      <c r="S26" t="str">
        <f>IFERROR(IF($E26="","",_xlfn.XLOOKUP($I26,Costs!$A:$A,Costs!$B:$B))*N26*(1+_xlfn.XLOOKUP(N$1,#REF!,#REF!)),"")</f>
        <v/>
      </c>
    </row>
    <row r="27" spans="5:19" x14ac:dyDescent="0.5">
      <c r="E27" t="str">
        <v>Hardware</v>
      </c>
      <c r="F27" t="str">
        <v>On</v>
      </c>
      <c r="G27" t="str">
        <v>Operations</v>
      </c>
      <c r="H27" t="str">
        <v>Project Management</v>
      </c>
      <c r="I27" t="str">
        <v>PJM2</v>
      </c>
      <c r="J27">
        <v>2</v>
      </c>
      <c r="K27">
        <v>2</v>
      </c>
      <c r="L27">
        <v>2</v>
      </c>
      <c r="M27">
        <v>2</v>
      </c>
      <c r="N27">
        <v>2</v>
      </c>
      <c r="O27">
        <f>IFERROR(IF($E27="","",_xlfn.XLOOKUP($I27,Costs!$A:$A,Costs!$B:$B,""))*J27,"")</f>
        <v>96</v>
      </c>
      <c r="P27" t="str">
        <f>IFERROR(IF($E27="","",_xlfn.XLOOKUP($I27,Costs!$A:$A,Costs!$B:$B))*K27*(1+_xlfn.XLOOKUP(K$1,#REF!,#REF!)),"")</f>
        <v/>
      </c>
      <c r="Q27" t="str">
        <f>IFERROR(IF($E27="","",_xlfn.XLOOKUP($I27,Costs!$A:$A,Costs!$B:$B))*L27*(1+_xlfn.XLOOKUP(L$1,#REF!,#REF!)),"")</f>
        <v/>
      </c>
      <c r="R27" t="str">
        <f>IFERROR(IF($E27="","",_xlfn.XLOOKUP($I27,Costs!$A:$A,Costs!$B:$B))*M27*(1+_xlfn.XLOOKUP(M$1,#REF!,#REF!)),"")</f>
        <v/>
      </c>
      <c r="S27" t="str">
        <f>IFERROR(IF($E27="","",_xlfn.XLOOKUP($I27,Costs!$A:$A,Costs!$B:$B))*N27*(1+_xlfn.XLOOKUP(N$1,#REF!,#REF!)),"")</f>
        <v/>
      </c>
    </row>
    <row r="28" spans="5:19" x14ac:dyDescent="0.5">
      <c r="E28" t="str">
        <v>Hardware</v>
      </c>
      <c r="F28" t="str">
        <v>On</v>
      </c>
      <c r="G28" t="str">
        <v>Ideation</v>
      </c>
      <c r="H28" t="str">
        <v>Program Planning</v>
      </c>
      <c r="I28" t="str">
        <v>Planner 3</v>
      </c>
      <c r="J28">
        <v>3</v>
      </c>
      <c r="K28">
        <v>3</v>
      </c>
      <c r="L28">
        <v>3</v>
      </c>
      <c r="M28">
        <v>3</v>
      </c>
      <c r="N28">
        <v>3</v>
      </c>
      <c r="O28">
        <f>IFERROR(IF($E28="","",_xlfn.XLOOKUP($I28,Costs!$A:$A,Costs!$B:$B,""))*J28,"")</f>
        <v>288</v>
      </c>
      <c r="P28" t="str">
        <f>IFERROR(IF($E28="","",_xlfn.XLOOKUP($I28,Costs!$A:$A,Costs!$B:$B))*K28*(1+_xlfn.XLOOKUP(K$1,#REF!,#REF!)),"")</f>
        <v/>
      </c>
      <c r="Q28" t="str">
        <f>IFERROR(IF($E28="","",_xlfn.XLOOKUP($I28,Costs!$A:$A,Costs!$B:$B))*L28*(1+_xlfn.XLOOKUP(L$1,#REF!,#REF!)),"")</f>
        <v/>
      </c>
      <c r="R28" t="str">
        <f>IFERROR(IF($E28="","",_xlfn.XLOOKUP($I28,Costs!$A:$A,Costs!$B:$B))*M28*(1+_xlfn.XLOOKUP(M$1,#REF!,#REF!)),"")</f>
        <v/>
      </c>
      <c r="S28" t="str">
        <f>IFERROR(IF($E28="","",_xlfn.XLOOKUP($I28,Costs!$A:$A,Costs!$B:$B))*N28*(1+_xlfn.XLOOKUP(N$1,#REF!,#REF!)),"")</f>
        <v/>
      </c>
    </row>
    <row r="29" spans="5:19" x14ac:dyDescent="0.5">
      <c r="E29" t="str">
        <v>pillar</v>
      </c>
      <c r="F29" t="str">
        <v>phase</v>
      </c>
      <c r="G29" t="str">
        <v>Task</v>
      </c>
      <c r="H29" t="str">
        <v>Subtask</v>
      </c>
      <c r="I29" t="str">
        <v>Resource</v>
      </c>
      <c r="J29" t="str">
        <v>qty</v>
      </c>
      <c r="K29">
        <v>0</v>
      </c>
      <c r="L29">
        <v>0</v>
      </c>
      <c r="M29">
        <v>0</v>
      </c>
      <c r="N29">
        <v>0</v>
      </c>
      <c r="O29" t="str">
        <f>IFERROR(IF($E29="","",_xlfn.XLOOKUP($I29,Costs!$A:$A,Costs!$B:$B,""))*J29,"")</f>
        <v/>
      </c>
      <c r="P29" t="str">
        <f>IFERROR(IF($E29="","",_xlfn.XLOOKUP($I29,Costs!$A:$A,Costs!$B:$B))*K29*(1+_xlfn.XLOOKUP(K$1,#REF!,#REF!)),"")</f>
        <v/>
      </c>
      <c r="Q29" t="str">
        <f>IFERROR(IF($E29="","",_xlfn.XLOOKUP($I29,Costs!$A:$A,Costs!$B:$B))*L29*(1+_xlfn.XLOOKUP(L$1,#REF!,#REF!)),"")</f>
        <v/>
      </c>
      <c r="R29" t="str">
        <f>IFERROR(IF($E29="","",_xlfn.XLOOKUP($I29,Costs!$A:$A,Costs!$B:$B))*M29*(1+_xlfn.XLOOKUP(M$1,#REF!,#REF!)),"")</f>
        <v/>
      </c>
      <c r="S29" t="str">
        <f>IFERROR(IF($E29="","",_xlfn.XLOOKUP($I29,Costs!$A:$A,Costs!$B:$B))*N29*(1+_xlfn.XLOOKUP(N$1,#REF!,#REF!)),"")</f>
        <v/>
      </c>
    </row>
    <row r="30" spans="5:19" x14ac:dyDescent="0.5">
      <c r="E30" t="str">
        <v>Software</v>
      </c>
      <c r="F30" t="str">
        <v>Off</v>
      </c>
      <c r="G30" t="str">
        <v>Ideation</v>
      </c>
      <c r="H30" t="str">
        <v>Product Experience</v>
      </c>
      <c r="I30" t="str">
        <v>PDM</v>
      </c>
      <c r="J30">
        <v>0.75</v>
      </c>
      <c r="K30" t="str">
        <v/>
      </c>
      <c r="L30" t="str">
        <v/>
      </c>
      <c r="M30" t="str">
        <v/>
      </c>
      <c r="N30" t="str">
        <v/>
      </c>
      <c r="O30">
        <f>IFERROR(IF($E30="","",_xlfn.XLOOKUP($I30,Costs!$A:$A,Costs!$B:$B,""))*J30,"")</f>
        <v>58.5</v>
      </c>
      <c r="P30" t="str">
        <f>IFERROR(IF($E30="","",_xlfn.XLOOKUP($I30,Costs!$A:$A,Costs!$B:$B))*K30*(1+_xlfn.XLOOKUP(K$1,#REF!,#REF!)),"")</f>
        <v/>
      </c>
      <c r="Q30" t="str">
        <f>IFERROR(IF($E30="","",_xlfn.XLOOKUP($I30,Costs!$A:$A,Costs!$B:$B))*L30*(1+_xlfn.XLOOKUP(L$1,#REF!,#REF!)),"")</f>
        <v/>
      </c>
      <c r="R30" t="str">
        <f>IFERROR(IF($E30="","",_xlfn.XLOOKUP($I30,Costs!$A:$A,Costs!$B:$B))*M30*(1+_xlfn.XLOOKUP(M$1,#REF!,#REF!)),"")</f>
        <v/>
      </c>
      <c r="S30" t="str">
        <f>IFERROR(IF($E30="","",_xlfn.XLOOKUP($I30,Costs!$A:$A,Costs!$B:$B))*N30*(1+_xlfn.XLOOKUP(N$1,#REF!,#REF!)),"")</f>
        <v/>
      </c>
    </row>
    <row r="31" spans="5:19" x14ac:dyDescent="0.5">
      <c r="E31" t="str">
        <v>Software</v>
      </c>
      <c r="F31" t="str">
        <v>Off</v>
      </c>
      <c r="G31" t="str">
        <v>Ideation</v>
      </c>
      <c r="H31" t="str">
        <v>Feasibility</v>
      </c>
      <c r="I31" t="str">
        <v>Marketer</v>
      </c>
      <c r="J31">
        <v>0.3</v>
      </c>
      <c r="K31" t="str">
        <v/>
      </c>
      <c r="L31" t="str">
        <v/>
      </c>
      <c r="M31" t="str">
        <v/>
      </c>
      <c r="N31" t="str">
        <v/>
      </c>
      <c r="O31">
        <f>IFERROR(IF($E31="","",_xlfn.XLOOKUP($I31,Costs!$A:$A,Costs!$B:$B,""))*J31,"")</f>
        <v>15.899999999999999</v>
      </c>
      <c r="P31" t="str">
        <f>IFERROR(IF($E31="","",_xlfn.XLOOKUP($I31,Costs!$A:$A,Costs!$B:$B))*K31*(1+_xlfn.XLOOKUP(K$1,#REF!,#REF!)),"")</f>
        <v/>
      </c>
      <c r="Q31" t="str">
        <f>IFERROR(IF($E31="","",_xlfn.XLOOKUP($I31,Costs!$A:$A,Costs!$B:$B))*L31*(1+_xlfn.XLOOKUP(L$1,#REF!,#REF!)),"")</f>
        <v/>
      </c>
      <c r="R31" t="str">
        <f>IFERROR(IF($E31="","",_xlfn.XLOOKUP($I31,Costs!$A:$A,Costs!$B:$B))*M31*(1+_xlfn.XLOOKUP(M$1,#REF!,#REF!)),"")</f>
        <v/>
      </c>
      <c r="S31" t="str">
        <f>IFERROR(IF($E31="","",_xlfn.XLOOKUP($I31,Costs!$A:$A,Costs!$B:$B))*N31*(1+_xlfn.XLOOKUP(N$1,#REF!,#REF!)),"")</f>
        <v/>
      </c>
    </row>
    <row r="32" spans="5:19" x14ac:dyDescent="0.5">
      <c r="E32" t="str">
        <v>Software</v>
      </c>
      <c r="F32" t="str">
        <v>Off</v>
      </c>
      <c r="G32" t="str">
        <v>Ideation</v>
      </c>
      <c r="H32" t="str">
        <v>Finance Support</v>
      </c>
      <c r="I32" t="str">
        <v>Analyst</v>
      </c>
      <c r="J32">
        <v>0.2</v>
      </c>
      <c r="K32" t="str">
        <v/>
      </c>
      <c r="L32" t="str">
        <v/>
      </c>
      <c r="M32" t="str">
        <v/>
      </c>
      <c r="N32" t="str">
        <v/>
      </c>
      <c r="O32">
        <f>IFERROR(IF($E32="","",_xlfn.XLOOKUP($I32,Costs!$A:$A,Costs!$B:$B,""))*J32,"")</f>
        <v>11.200000000000001</v>
      </c>
      <c r="P32" t="str">
        <f>IFERROR(IF($E32="","",_xlfn.XLOOKUP($I32,Costs!$A:$A,Costs!$B:$B))*K32*(1+_xlfn.XLOOKUP(K$1,#REF!,#REF!)),"")</f>
        <v/>
      </c>
      <c r="Q32" t="str">
        <f>IFERROR(IF($E32="","",_xlfn.XLOOKUP($I32,Costs!$A:$A,Costs!$B:$B))*L32*(1+_xlfn.XLOOKUP(L$1,#REF!,#REF!)),"")</f>
        <v/>
      </c>
      <c r="R32" t="str">
        <f>IFERROR(IF($E32="","",_xlfn.XLOOKUP($I32,Costs!$A:$A,Costs!$B:$B))*M32*(1+_xlfn.XLOOKUP(M$1,#REF!,#REF!)),"")</f>
        <v/>
      </c>
      <c r="S32" t="str">
        <f>IFERROR(IF($E32="","",_xlfn.XLOOKUP($I32,Costs!$A:$A,Costs!$B:$B))*N32*(1+_xlfn.XLOOKUP(N$1,#REF!,#REF!)),"")</f>
        <v/>
      </c>
    </row>
    <row r="33" spans="5:19" x14ac:dyDescent="0.5">
      <c r="E33" t="str">
        <v>Software</v>
      </c>
      <c r="F33" t="str">
        <v>Off</v>
      </c>
      <c r="G33" t="str">
        <v>Ideation</v>
      </c>
      <c r="H33" t="str">
        <v>Market Research</v>
      </c>
      <c r="I33" t="str">
        <v>Analyst</v>
      </c>
      <c r="J33">
        <v>0.3</v>
      </c>
      <c r="K33" t="str">
        <v/>
      </c>
      <c r="L33" t="str">
        <v/>
      </c>
      <c r="M33" t="str">
        <v/>
      </c>
      <c r="N33" t="str">
        <v/>
      </c>
      <c r="O33">
        <f>IFERROR(IF($E33="","",_xlfn.XLOOKUP($I33,Costs!$A:$A,Costs!$B:$B,""))*J33,"")</f>
        <v>16.8</v>
      </c>
      <c r="P33" t="str">
        <f>IFERROR(IF($E33="","",_xlfn.XLOOKUP($I33,Costs!$A:$A,Costs!$B:$B))*K33*(1+_xlfn.XLOOKUP(K$1,#REF!,#REF!)),"")</f>
        <v/>
      </c>
      <c r="Q33" t="str">
        <f>IFERROR(IF($E33="","",_xlfn.XLOOKUP($I33,Costs!$A:$A,Costs!$B:$B))*L33*(1+_xlfn.XLOOKUP(L$1,#REF!,#REF!)),"")</f>
        <v/>
      </c>
      <c r="R33" t="str">
        <f>IFERROR(IF($E33="","",_xlfn.XLOOKUP($I33,Costs!$A:$A,Costs!$B:$B))*M33*(1+_xlfn.XLOOKUP(M$1,#REF!,#REF!)),"")</f>
        <v/>
      </c>
      <c r="S33" t="str">
        <f>IFERROR(IF($E33="","",_xlfn.XLOOKUP($I33,Costs!$A:$A,Costs!$B:$B))*N33*(1+_xlfn.XLOOKUP(N$1,#REF!,#REF!)),"")</f>
        <v/>
      </c>
    </row>
    <row r="34" spans="5:19" x14ac:dyDescent="0.5">
      <c r="E34" t="str">
        <v>Software</v>
      </c>
      <c r="F34" t="str">
        <v>Off</v>
      </c>
      <c r="G34" t="str">
        <v>Design</v>
      </c>
      <c r="H34" t="str">
        <v>User journey</v>
      </c>
      <c r="I34" t="str">
        <v>UX Designer</v>
      </c>
      <c r="J34">
        <v>0.1</v>
      </c>
      <c r="K34" t="str">
        <v/>
      </c>
      <c r="L34" t="str">
        <v/>
      </c>
      <c r="M34" t="str">
        <v/>
      </c>
      <c r="N34" t="str">
        <v/>
      </c>
      <c r="O34">
        <f>IFERROR(IF($E34="","",_xlfn.XLOOKUP($I34,Costs!$A:$A,Costs!$B:$B,""))*J34,"")</f>
        <v>7.3000000000000007</v>
      </c>
      <c r="P34" t="str">
        <f>IFERROR(IF($E34="","",_xlfn.XLOOKUP($I34,Costs!$A:$A,Costs!$B:$B))*K34*(1+_xlfn.XLOOKUP(K$1,#REF!,#REF!)),"")</f>
        <v/>
      </c>
      <c r="Q34" t="str">
        <f>IFERROR(IF($E34="","",_xlfn.XLOOKUP($I34,Costs!$A:$A,Costs!$B:$B))*L34*(1+_xlfn.XLOOKUP(L$1,#REF!,#REF!)),"")</f>
        <v/>
      </c>
      <c r="R34" t="str">
        <f>IFERROR(IF($E34="","",_xlfn.XLOOKUP($I34,Costs!$A:$A,Costs!$B:$B))*M34*(1+_xlfn.XLOOKUP(M$1,#REF!,#REF!)),"")</f>
        <v/>
      </c>
      <c r="S34" t="str">
        <f>IFERROR(IF($E34="","",_xlfn.XLOOKUP($I34,Costs!$A:$A,Costs!$B:$B))*N34*(1+_xlfn.XLOOKUP(N$1,#REF!,#REF!)),"")</f>
        <v/>
      </c>
    </row>
    <row r="35" spans="5:19" x14ac:dyDescent="0.5">
      <c r="E35" t="str">
        <v>Software</v>
      </c>
      <c r="F35" t="str">
        <v>Off</v>
      </c>
      <c r="G35" t="str">
        <v>Design</v>
      </c>
      <c r="H35" t="str">
        <v>API contract</v>
      </c>
      <c r="I35" t="str">
        <v>SW Engr 1</v>
      </c>
      <c r="J35">
        <v>0.2</v>
      </c>
      <c r="K35" t="str">
        <v/>
      </c>
      <c r="L35" t="str">
        <v/>
      </c>
      <c r="M35" t="str">
        <v/>
      </c>
      <c r="N35" t="str">
        <v/>
      </c>
      <c r="O35">
        <f>IFERROR(IF($E35="","",_xlfn.XLOOKUP($I35,Costs!$A:$A,Costs!$B:$B,""))*J35,"")</f>
        <v>13.200000000000001</v>
      </c>
      <c r="P35" t="str">
        <f>IFERROR(IF($E35="","",_xlfn.XLOOKUP($I35,Costs!$A:$A,Costs!$B:$B))*K35*(1+_xlfn.XLOOKUP(K$1,#REF!,#REF!)),"")</f>
        <v/>
      </c>
      <c r="Q35" t="str">
        <f>IFERROR(IF($E35="","",_xlfn.XLOOKUP($I35,Costs!$A:$A,Costs!$B:$B))*L35*(1+_xlfn.XLOOKUP(L$1,#REF!,#REF!)),"")</f>
        <v/>
      </c>
      <c r="R35" t="str">
        <f>IFERROR(IF($E35="","",_xlfn.XLOOKUP($I35,Costs!$A:$A,Costs!$B:$B))*M35*(1+_xlfn.XLOOKUP(M$1,#REF!,#REF!)),"")</f>
        <v/>
      </c>
      <c r="S35" t="str">
        <f>IFERROR(IF($E35="","",_xlfn.XLOOKUP($I35,Costs!$A:$A,Costs!$B:$B))*N35*(1+_xlfn.XLOOKUP(N$1,#REF!,#REF!)),"")</f>
        <v/>
      </c>
    </row>
    <row r="36" spans="5:19" x14ac:dyDescent="0.5">
      <c r="E36" t="str">
        <v>Software</v>
      </c>
      <c r="F36" t="str">
        <v>Off</v>
      </c>
      <c r="G36" t="str">
        <v>Design</v>
      </c>
      <c r="H36" t="str">
        <v>Data model</v>
      </c>
      <c r="I36" t="str">
        <v>SW Engr 2</v>
      </c>
      <c r="J36">
        <v>2</v>
      </c>
      <c r="K36" t="str">
        <v/>
      </c>
      <c r="L36" t="str">
        <v/>
      </c>
      <c r="M36" t="str">
        <v/>
      </c>
      <c r="N36" t="str">
        <v/>
      </c>
      <c r="O36">
        <f>IFERROR(IF($E36="","",_xlfn.XLOOKUP($I36,Costs!$A:$A,Costs!$B:$B,""))*J36,"")</f>
        <v>164</v>
      </c>
      <c r="P36" t="str">
        <f>IFERROR(IF($E36="","",_xlfn.XLOOKUP($I36,Costs!$A:$A,Costs!$B:$B))*K36*(1+_xlfn.XLOOKUP(K$1,#REF!,#REF!)),"")</f>
        <v/>
      </c>
      <c r="Q36" t="str">
        <f>IFERROR(IF($E36="","",_xlfn.XLOOKUP($I36,Costs!$A:$A,Costs!$B:$B))*L36*(1+_xlfn.XLOOKUP(L$1,#REF!,#REF!)),"")</f>
        <v/>
      </c>
      <c r="R36" t="str">
        <f>IFERROR(IF($E36="","",_xlfn.XLOOKUP($I36,Costs!$A:$A,Costs!$B:$B))*M36*(1+_xlfn.XLOOKUP(M$1,#REF!,#REF!)),"")</f>
        <v/>
      </c>
      <c r="S36" t="str">
        <f>IFERROR(IF($E36="","",_xlfn.XLOOKUP($I36,Costs!$A:$A,Costs!$B:$B))*N36*(1+_xlfn.XLOOKUP(N$1,#REF!,#REF!)),"")</f>
        <v/>
      </c>
    </row>
    <row r="37" spans="5:19" x14ac:dyDescent="0.5">
      <c r="E37" t="str">
        <v>Software</v>
      </c>
      <c r="F37" t="str">
        <v>Off</v>
      </c>
      <c r="G37" t="str">
        <v>Prototype</v>
      </c>
      <c r="H37" t="str">
        <v>UI Simulation</v>
      </c>
      <c r="I37" t="str">
        <v>UX Designer</v>
      </c>
      <c r="J37">
        <v>0.5</v>
      </c>
      <c r="K37" t="str">
        <v/>
      </c>
      <c r="L37" t="str">
        <v/>
      </c>
      <c r="M37" t="str">
        <v/>
      </c>
      <c r="N37" t="str">
        <v/>
      </c>
      <c r="O37">
        <f>IFERROR(IF($E37="","",_xlfn.XLOOKUP($I37,Costs!$A:$A,Costs!$B:$B,""))*J37,"")</f>
        <v>36.5</v>
      </c>
      <c r="P37" t="str">
        <f>IFERROR(IF($E37="","",_xlfn.XLOOKUP($I37,Costs!$A:$A,Costs!$B:$B))*K37*(1+_xlfn.XLOOKUP(K$1,#REF!,#REF!)),"")</f>
        <v/>
      </c>
      <c r="Q37" t="str">
        <f>IFERROR(IF($E37="","",_xlfn.XLOOKUP($I37,Costs!$A:$A,Costs!$B:$B))*L37*(1+_xlfn.XLOOKUP(L$1,#REF!,#REF!)),"")</f>
        <v/>
      </c>
      <c r="R37" t="str">
        <f>IFERROR(IF($E37="","",_xlfn.XLOOKUP($I37,Costs!$A:$A,Costs!$B:$B))*M37*(1+_xlfn.XLOOKUP(M$1,#REF!,#REF!)),"")</f>
        <v/>
      </c>
      <c r="S37" t="str">
        <f>IFERROR(IF($E37="","",_xlfn.XLOOKUP($I37,Costs!$A:$A,Costs!$B:$B))*N37*(1+_xlfn.XLOOKUP(N$1,#REF!,#REF!)),"")</f>
        <v/>
      </c>
    </row>
    <row r="38" spans="5:19" x14ac:dyDescent="0.5">
      <c r="E38" t="str">
        <v>Software</v>
      </c>
      <c r="F38" t="str">
        <v>Off</v>
      </c>
      <c r="G38" t="str">
        <v>Prototype</v>
      </c>
      <c r="H38" t="str">
        <v>Data Model Mockup</v>
      </c>
      <c r="I38" t="str">
        <v>SW Engr 2</v>
      </c>
      <c r="J38">
        <v>0.5</v>
      </c>
      <c r="K38" t="str">
        <v/>
      </c>
      <c r="L38" t="str">
        <v/>
      </c>
      <c r="M38" t="str">
        <v/>
      </c>
      <c r="N38" t="str">
        <v/>
      </c>
      <c r="O38">
        <f>IFERROR(IF($E38="","",_xlfn.XLOOKUP($I38,Costs!$A:$A,Costs!$B:$B,""))*J38,"")</f>
        <v>41</v>
      </c>
      <c r="P38" t="str">
        <f>IFERROR(IF($E38="","",_xlfn.XLOOKUP($I38,Costs!$A:$A,Costs!$B:$B))*K38*(1+_xlfn.XLOOKUP(K$1,#REF!,#REF!)),"")</f>
        <v/>
      </c>
      <c r="Q38" t="str">
        <f>IFERROR(IF($E38="","",_xlfn.XLOOKUP($I38,Costs!$A:$A,Costs!$B:$B))*L38*(1+_xlfn.XLOOKUP(L$1,#REF!,#REF!)),"")</f>
        <v/>
      </c>
      <c r="R38" t="str">
        <f>IFERROR(IF($E38="","",_xlfn.XLOOKUP($I38,Costs!$A:$A,Costs!$B:$B))*M38*(1+_xlfn.XLOOKUP(M$1,#REF!,#REF!)),"")</f>
        <v/>
      </c>
      <c r="S38" t="str">
        <f>IFERROR(IF($E38="","",_xlfn.XLOOKUP($I38,Costs!$A:$A,Costs!$B:$B))*N38*(1+_xlfn.XLOOKUP(N$1,#REF!,#REF!)),"")</f>
        <v/>
      </c>
    </row>
    <row r="39" spans="5:19" x14ac:dyDescent="0.5">
      <c r="E39" t="str">
        <v>Software</v>
      </c>
      <c r="F39" t="str">
        <v>Off</v>
      </c>
      <c r="G39" t="str">
        <v>Development</v>
      </c>
      <c r="H39" t="str">
        <v>Operating Environment</v>
      </c>
      <c r="I39" t="str">
        <v>SW Engr 1</v>
      </c>
      <c r="J39">
        <v>0.2</v>
      </c>
      <c r="K39" t="str">
        <v/>
      </c>
      <c r="L39" t="str">
        <v/>
      </c>
      <c r="M39" t="str">
        <v/>
      </c>
      <c r="N39" t="str">
        <v/>
      </c>
      <c r="O39">
        <f>IFERROR(IF($E39="","",_xlfn.XLOOKUP($I39,Costs!$A:$A,Costs!$B:$B,""))*J39,"")</f>
        <v>13.200000000000001</v>
      </c>
      <c r="P39" t="str">
        <f>IFERROR(IF($E39="","",_xlfn.XLOOKUP($I39,Costs!$A:$A,Costs!$B:$B))*K39*(1+_xlfn.XLOOKUP(K$1,#REF!,#REF!)),"")</f>
        <v/>
      </c>
      <c r="Q39" t="str">
        <f>IFERROR(IF($E39="","",_xlfn.XLOOKUP($I39,Costs!$A:$A,Costs!$B:$B))*L39*(1+_xlfn.XLOOKUP(L$1,#REF!,#REF!)),"")</f>
        <v/>
      </c>
      <c r="R39" t="str">
        <f>IFERROR(IF($E39="","",_xlfn.XLOOKUP($I39,Costs!$A:$A,Costs!$B:$B))*M39*(1+_xlfn.XLOOKUP(M$1,#REF!,#REF!)),"")</f>
        <v/>
      </c>
      <c r="S39" t="str">
        <f>IFERROR(IF($E39="","",_xlfn.XLOOKUP($I39,Costs!$A:$A,Costs!$B:$B))*N39*(1+_xlfn.XLOOKUP(N$1,#REF!,#REF!)),"")</f>
        <v/>
      </c>
    </row>
    <row r="40" spans="5:19" x14ac:dyDescent="0.5">
      <c r="E40" t="str">
        <v>Software</v>
      </c>
      <c r="F40" t="str">
        <v>Off</v>
      </c>
      <c r="G40" t="str">
        <v>Development</v>
      </c>
      <c r="H40" t="str">
        <v>Security Hardening</v>
      </c>
      <c r="I40" t="str">
        <v>SW Engr 1</v>
      </c>
      <c r="J40">
        <v>0.1</v>
      </c>
      <c r="K40" t="str">
        <v/>
      </c>
      <c r="L40" t="str">
        <v/>
      </c>
      <c r="M40" t="str">
        <v/>
      </c>
      <c r="N40" t="str">
        <v/>
      </c>
      <c r="O40">
        <f>IFERROR(IF($E40="","",_xlfn.XLOOKUP($I40,Costs!$A:$A,Costs!$B:$B,""))*J40,"")</f>
        <v>6.6000000000000005</v>
      </c>
      <c r="P40" t="str">
        <f>IFERROR(IF($E40="","",_xlfn.XLOOKUP($I40,Costs!$A:$A,Costs!$B:$B))*K40*(1+_xlfn.XLOOKUP(K$1,#REF!,#REF!)),"")</f>
        <v/>
      </c>
      <c r="Q40" t="str">
        <f>IFERROR(IF($E40="","",_xlfn.XLOOKUP($I40,Costs!$A:$A,Costs!$B:$B))*L40*(1+_xlfn.XLOOKUP(L$1,#REF!,#REF!)),"")</f>
        <v/>
      </c>
      <c r="R40" t="str">
        <f>IFERROR(IF($E40="","",_xlfn.XLOOKUP($I40,Costs!$A:$A,Costs!$B:$B))*M40*(1+_xlfn.XLOOKUP(M$1,#REF!,#REF!)),"")</f>
        <v/>
      </c>
      <c r="S40" t="str">
        <f>IFERROR(IF($E40="","",_xlfn.XLOOKUP($I40,Costs!$A:$A,Costs!$B:$B))*N40*(1+_xlfn.XLOOKUP(N$1,#REF!,#REF!)),"")</f>
        <v/>
      </c>
    </row>
    <row r="41" spans="5:19" x14ac:dyDescent="0.5">
      <c r="E41" t="str">
        <v>Software</v>
      </c>
      <c r="F41" t="str">
        <v>Off</v>
      </c>
      <c r="G41" t="str">
        <v>Development</v>
      </c>
      <c r="H41" t="str">
        <v>Unit Testing</v>
      </c>
      <c r="I41" t="str">
        <v>SW Engr 1</v>
      </c>
      <c r="J41">
        <v>0.3</v>
      </c>
      <c r="K41" t="str">
        <v/>
      </c>
      <c r="L41" t="str">
        <v/>
      </c>
      <c r="M41" t="str">
        <v/>
      </c>
      <c r="N41" t="str">
        <v/>
      </c>
      <c r="O41">
        <f>IFERROR(IF($E41="","",_xlfn.XLOOKUP($I41,Costs!$A:$A,Costs!$B:$B,""))*J41,"")</f>
        <v>19.8</v>
      </c>
      <c r="P41" t="str">
        <f>IFERROR(IF($E41="","",_xlfn.XLOOKUP($I41,Costs!$A:$A,Costs!$B:$B))*K41*(1+_xlfn.XLOOKUP(K$1,#REF!,#REF!)),"")</f>
        <v/>
      </c>
      <c r="Q41" t="str">
        <f>IFERROR(IF($E41="","",_xlfn.XLOOKUP($I41,Costs!$A:$A,Costs!$B:$B))*L41*(1+_xlfn.XLOOKUP(L$1,#REF!,#REF!)),"")</f>
        <v/>
      </c>
      <c r="R41" t="str">
        <f>IFERROR(IF($E41="","",_xlfn.XLOOKUP($I41,Costs!$A:$A,Costs!$B:$B))*M41*(1+_xlfn.XLOOKUP(M$1,#REF!,#REF!)),"")</f>
        <v/>
      </c>
      <c r="S41" t="str">
        <f>IFERROR(IF($E41="","",_xlfn.XLOOKUP($I41,Costs!$A:$A,Costs!$B:$B))*N41*(1+_xlfn.XLOOKUP(N$1,#REF!,#REF!)),"")</f>
        <v/>
      </c>
    </row>
    <row r="42" spans="5:19" x14ac:dyDescent="0.5">
      <c r="E42" t="str">
        <v>Software</v>
      </c>
      <c r="F42" t="str">
        <v>Off</v>
      </c>
      <c r="G42" t="str">
        <v>Testing</v>
      </c>
      <c r="H42" t="str">
        <v>Integration Testing</v>
      </c>
      <c r="I42" t="str">
        <v>SW Engr 2</v>
      </c>
      <c r="J42">
        <v>0.8</v>
      </c>
      <c r="K42" t="str">
        <v/>
      </c>
      <c r="L42" t="str">
        <v/>
      </c>
      <c r="M42" t="str">
        <v/>
      </c>
      <c r="N42" t="str">
        <v/>
      </c>
      <c r="O42">
        <f>IFERROR(IF($E42="","",_xlfn.XLOOKUP($I42,Costs!$A:$A,Costs!$B:$B,""))*J42,"")</f>
        <v>65.600000000000009</v>
      </c>
      <c r="P42" t="str">
        <f>IFERROR(IF($E42="","",_xlfn.XLOOKUP($I42,Costs!$A:$A,Costs!$B:$B))*K42*(1+_xlfn.XLOOKUP(K$1,#REF!,#REF!)),"")</f>
        <v/>
      </c>
      <c r="Q42" t="str">
        <f>IFERROR(IF($E42="","",_xlfn.XLOOKUP($I42,Costs!$A:$A,Costs!$B:$B))*L42*(1+_xlfn.XLOOKUP(L$1,#REF!,#REF!)),"")</f>
        <v/>
      </c>
      <c r="R42" t="str">
        <f>IFERROR(IF($E42="","",_xlfn.XLOOKUP($I42,Costs!$A:$A,Costs!$B:$B))*M42*(1+_xlfn.XLOOKUP(M$1,#REF!,#REF!)),"")</f>
        <v/>
      </c>
      <c r="S42" t="str">
        <f>IFERROR(IF($E42="","",_xlfn.XLOOKUP($I42,Costs!$A:$A,Costs!$B:$B))*N42*(1+_xlfn.XLOOKUP(N$1,#REF!,#REF!)),"")</f>
        <v/>
      </c>
    </row>
    <row r="43" spans="5:19" x14ac:dyDescent="0.5">
      <c r="E43" t="str">
        <v>Software</v>
      </c>
      <c r="F43" t="str">
        <v>Off</v>
      </c>
      <c r="G43" t="str">
        <v>Testing</v>
      </c>
      <c r="H43" t="str">
        <v>Penetration Testing</v>
      </c>
      <c r="I43" t="str">
        <v>SW Engr 1</v>
      </c>
      <c r="J43">
        <v>0.1</v>
      </c>
      <c r="K43" t="str">
        <v/>
      </c>
      <c r="L43" t="str">
        <v/>
      </c>
      <c r="M43" t="str">
        <v/>
      </c>
      <c r="N43" t="str">
        <v/>
      </c>
      <c r="O43">
        <f>IFERROR(IF($E43="","",_xlfn.XLOOKUP($I43,Costs!$A:$A,Costs!$B:$B,""))*J43,"")</f>
        <v>6.6000000000000005</v>
      </c>
      <c r="P43" t="str">
        <f>IFERROR(IF($E43="","",_xlfn.XLOOKUP($I43,Costs!$A:$A,Costs!$B:$B))*K43*(1+_xlfn.XLOOKUP(K$1,#REF!,#REF!)),"")</f>
        <v/>
      </c>
      <c r="Q43" t="str">
        <f>IFERROR(IF($E43="","",_xlfn.XLOOKUP($I43,Costs!$A:$A,Costs!$B:$B))*L43*(1+_xlfn.XLOOKUP(L$1,#REF!,#REF!)),"")</f>
        <v/>
      </c>
      <c r="R43" t="str">
        <f>IFERROR(IF($E43="","",_xlfn.XLOOKUP($I43,Costs!$A:$A,Costs!$B:$B))*M43*(1+_xlfn.XLOOKUP(M$1,#REF!,#REF!)),"")</f>
        <v/>
      </c>
      <c r="S43" t="str">
        <f>IFERROR(IF($E43="","",_xlfn.XLOOKUP($I43,Costs!$A:$A,Costs!$B:$B))*N43*(1+_xlfn.XLOOKUP(N$1,#REF!,#REF!)),"")</f>
        <v/>
      </c>
    </row>
    <row r="44" spans="5:19" x14ac:dyDescent="0.5">
      <c r="E44" t="str">
        <v>Software</v>
      </c>
      <c r="F44" t="str">
        <v>Off</v>
      </c>
      <c r="G44" t="str">
        <v>Testing</v>
      </c>
      <c r="H44" t="str">
        <v>UX Workflow Testing</v>
      </c>
      <c r="I44" t="str">
        <v>UX Analyst</v>
      </c>
      <c r="J44">
        <v>0.9</v>
      </c>
      <c r="K44" t="str">
        <v/>
      </c>
      <c r="L44" t="str">
        <v/>
      </c>
      <c r="M44" t="str">
        <v/>
      </c>
      <c r="N44" t="str">
        <v/>
      </c>
      <c r="O44">
        <f>IFERROR(IF($E44="","",_xlfn.XLOOKUP($I44,Costs!$A:$A,Costs!$B:$B,""))*J44,"")</f>
        <v>40.5</v>
      </c>
      <c r="P44" t="str">
        <f>IFERROR(IF($E44="","",_xlfn.XLOOKUP($I44,Costs!$A:$A,Costs!$B:$B))*K44*(1+_xlfn.XLOOKUP(K$1,#REF!,#REF!)),"")</f>
        <v/>
      </c>
      <c r="Q44" t="str">
        <f>IFERROR(IF($E44="","",_xlfn.XLOOKUP($I44,Costs!$A:$A,Costs!$B:$B))*L44*(1+_xlfn.XLOOKUP(L$1,#REF!,#REF!)),"")</f>
        <v/>
      </c>
      <c r="R44" t="str">
        <f>IFERROR(IF($E44="","",_xlfn.XLOOKUP($I44,Costs!$A:$A,Costs!$B:$B))*M44*(1+_xlfn.XLOOKUP(M$1,#REF!,#REF!)),"")</f>
        <v/>
      </c>
      <c r="S44" t="str">
        <f>IFERROR(IF($E44="","",_xlfn.XLOOKUP($I44,Costs!$A:$A,Costs!$B:$B))*N44*(1+_xlfn.XLOOKUP(N$1,#REF!,#REF!)),"")</f>
        <v/>
      </c>
    </row>
    <row r="45" spans="5:19" x14ac:dyDescent="0.5">
      <c r="E45" t="str">
        <v>Software</v>
      </c>
      <c r="F45" t="str">
        <v>Off</v>
      </c>
      <c r="G45" t="str">
        <v>Operations</v>
      </c>
      <c r="H45" t="str">
        <v>Program Management</v>
      </c>
      <c r="I45" t="str">
        <v>PGM 1</v>
      </c>
      <c r="J45">
        <v>0.5</v>
      </c>
      <c r="K45" t="str">
        <v/>
      </c>
      <c r="L45" t="str">
        <v/>
      </c>
      <c r="M45" t="str">
        <v/>
      </c>
      <c r="N45" t="str">
        <v/>
      </c>
      <c r="O45">
        <f>IFERROR(IF($E45="","",_xlfn.XLOOKUP($I45,Costs!$A:$A,Costs!$B:$B,""))*J45,"")</f>
        <v>25</v>
      </c>
      <c r="P45" t="str">
        <f>IFERROR(IF($E45="","",_xlfn.XLOOKUP($I45,Costs!$A:$A,Costs!$B:$B))*K45*(1+_xlfn.XLOOKUP(K$1,#REF!,#REF!)),"")</f>
        <v/>
      </c>
      <c r="Q45" t="str">
        <f>IFERROR(IF($E45="","",_xlfn.XLOOKUP($I45,Costs!$A:$A,Costs!$B:$B))*L45*(1+_xlfn.XLOOKUP(L$1,#REF!,#REF!)),"")</f>
        <v/>
      </c>
      <c r="R45" t="str">
        <f>IFERROR(IF($E45="","",_xlfn.XLOOKUP($I45,Costs!$A:$A,Costs!$B:$B))*M45*(1+_xlfn.XLOOKUP(M$1,#REF!,#REF!)),"")</f>
        <v/>
      </c>
      <c r="S45" t="str">
        <f>IFERROR(IF($E45="","",_xlfn.XLOOKUP($I45,Costs!$A:$A,Costs!$B:$B))*N45*(1+_xlfn.XLOOKUP(N$1,#REF!,#REF!)),"")</f>
        <v/>
      </c>
    </row>
    <row r="46" spans="5:19" x14ac:dyDescent="0.5">
      <c r="E46" t="str">
        <v>Software</v>
      </c>
      <c r="F46" t="str">
        <v>Off</v>
      </c>
      <c r="G46" t="str">
        <v>Operations</v>
      </c>
      <c r="H46" t="str">
        <v>Project Management</v>
      </c>
      <c r="I46" t="str">
        <v>PJM2</v>
      </c>
      <c r="J46">
        <v>2</v>
      </c>
      <c r="K46" t="str">
        <v/>
      </c>
      <c r="L46" t="str">
        <v/>
      </c>
      <c r="M46" t="str">
        <v/>
      </c>
      <c r="N46" t="str">
        <v/>
      </c>
      <c r="O46">
        <f>IFERROR(IF($E46="","",_xlfn.XLOOKUP($I46,Costs!$A:$A,Costs!$B:$B,""))*J46,"")</f>
        <v>96</v>
      </c>
      <c r="P46" t="str">
        <f>IFERROR(IF($E46="","",_xlfn.XLOOKUP($I46,Costs!$A:$A,Costs!$B:$B))*K46*(1+_xlfn.XLOOKUP(K$1,#REF!,#REF!)),"")</f>
        <v/>
      </c>
      <c r="Q46" t="str">
        <f>IFERROR(IF($E46="","",_xlfn.XLOOKUP($I46,Costs!$A:$A,Costs!$B:$B))*L46*(1+_xlfn.XLOOKUP(L$1,#REF!,#REF!)),"")</f>
        <v/>
      </c>
      <c r="R46" t="str">
        <f>IFERROR(IF($E46="","",_xlfn.XLOOKUP($I46,Costs!$A:$A,Costs!$B:$B))*M46*(1+_xlfn.XLOOKUP(M$1,#REF!,#REF!)),"")</f>
        <v/>
      </c>
      <c r="S46" t="str">
        <f>IFERROR(IF($E46="","",_xlfn.XLOOKUP($I46,Costs!$A:$A,Costs!$B:$B))*N46*(1+_xlfn.XLOOKUP(N$1,#REF!,#REF!)),"")</f>
        <v/>
      </c>
    </row>
    <row r="47" spans="5:19" x14ac:dyDescent="0.5">
      <c r="E47" t="str">
        <v/>
      </c>
      <c r="F47" t="str">
        <v/>
      </c>
      <c r="G47">
        <v>0</v>
      </c>
      <c r="H47">
        <v>0</v>
      </c>
      <c r="I47">
        <v>0</v>
      </c>
      <c r="J47">
        <v>0</v>
      </c>
      <c r="K47" t="str">
        <v/>
      </c>
      <c r="L47" t="str">
        <v/>
      </c>
      <c r="M47" t="str">
        <v/>
      </c>
      <c r="N47" t="str">
        <v/>
      </c>
      <c r="O47" t="str">
        <f>IFERROR(IF($E47="","",_xlfn.XLOOKUP($I47,Costs!$A:$A,Costs!$B:$B,""))*J47,"")</f>
        <v/>
      </c>
      <c r="P47" t="str">
        <f>IFERROR(IF($E47="","",_xlfn.XLOOKUP($I47,Costs!$A:$A,Costs!$B:$B))*K47*(1+_xlfn.XLOOKUP(K$1,#REF!,#REF!)),"")</f>
        <v/>
      </c>
      <c r="Q47" t="str">
        <f>IFERROR(IF($E47="","",_xlfn.XLOOKUP($I47,Costs!$A:$A,Costs!$B:$B))*L47*(1+_xlfn.XLOOKUP(L$1,#REF!,#REF!)),"")</f>
        <v/>
      </c>
      <c r="R47" t="str">
        <f>IFERROR(IF($E47="","",_xlfn.XLOOKUP($I47,Costs!$A:$A,Costs!$B:$B))*M47*(1+_xlfn.XLOOKUP(M$1,#REF!,#REF!)),"")</f>
        <v/>
      </c>
      <c r="S47" t="str">
        <f>IFERROR(IF($E47="","",_xlfn.XLOOKUP($I47,Costs!$A:$A,Costs!$B:$B))*N47*(1+_xlfn.XLOOKUP(N$1,#REF!,#REF!)),"")</f>
        <v/>
      </c>
    </row>
    <row r="48" spans="5:19" x14ac:dyDescent="0.5">
      <c r="E48" t="str">
        <v/>
      </c>
      <c r="F48" t="str">
        <v/>
      </c>
      <c r="G48">
        <v>0</v>
      </c>
      <c r="H48">
        <v>0</v>
      </c>
      <c r="I48">
        <v>0</v>
      </c>
      <c r="J48">
        <v>0</v>
      </c>
      <c r="K48" t="str">
        <v/>
      </c>
      <c r="L48" t="str">
        <v/>
      </c>
      <c r="M48" t="str">
        <v/>
      </c>
      <c r="N48" t="str">
        <v/>
      </c>
      <c r="O48" t="str">
        <f>IFERROR(IF($E48="","",_xlfn.XLOOKUP($I48,Costs!$A:$A,Costs!$B:$B,""))*J48,"")</f>
        <v/>
      </c>
      <c r="P48" t="str">
        <f>IFERROR(IF($E48="","",_xlfn.XLOOKUP($I48,Costs!$A:$A,Costs!$B:$B))*K48*(1+_xlfn.XLOOKUP(K$1,#REF!,#REF!)),"")</f>
        <v/>
      </c>
      <c r="Q48" t="str">
        <f>IFERROR(IF($E48="","",_xlfn.XLOOKUP($I48,Costs!$A:$A,Costs!$B:$B))*L48*(1+_xlfn.XLOOKUP(L$1,#REF!,#REF!)),"")</f>
        <v/>
      </c>
      <c r="R48" t="str">
        <f>IFERROR(IF($E48="","",_xlfn.XLOOKUP($I48,Costs!$A:$A,Costs!$B:$B))*M48*(1+_xlfn.XLOOKUP(M$1,#REF!,#REF!)),"")</f>
        <v/>
      </c>
      <c r="S48" t="str">
        <f>IFERROR(IF($E48="","",_xlfn.XLOOKUP($I48,Costs!$A:$A,Costs!$B:$B))*N48*(1+_xlfn.XLOOKUP(N$1,#REF!,#REF!)),"")</f>
        <v/>
      </c>
    </row>
    <row r="49" spans="5:19" x14ac:dyDescent="0.5">
      <c r="E49" t="str">
        <v/>
      </c>
      <c r="F49" t="str">
        <v/>
      </c>
      <c r="G49">
        <v>0</v>
      </c>
      <c r="H49">
        <v>0</v>
      </c>
      <c r="I49">
        <v>0</v>
      </c>
      <c r="J49">
        <v>0</v>
      </c>
      <c r="K49" t="str">
        <v/>
      </c>
      <c r="L49" t="str">
        <v/>
      </c>
      <c r="M49" t="str">
        <v/>
      </c>
      <c r="N49" t="str">
        <v/>
      </c>
      <c r="O49" t="str">
        <f>IFERROR(IF($E49="","",_xlfn.XLOOKUP($I49,Costs!$A:$A,Costs!$B:$B,""))*J49,"")</f>
        <v/>
      </c>
      <c r="P49" t="str">
        <f>IFERROR(IF($E49="","",_xlfn.XLOOKUP($I49,Costs!$A:$A,Costs!$B:$B))*K49*(1+_xlfn.XLOOKUP(K$1,#REF!,#REF!)),"")</f>
        <v/>
      </c>
      <c r="Q49" t="str">
        <f>IFERROR(IF($E49="","",_xlfn.XLOOKUP($I49,Costs!$A:$A,Costs!$B:$B))*L49*(1+_xlfn.XLOOKUP(L$1,#REF!,#REF!)),"")</f>
        <v/>
      </c>
      <c r="R49" t="str">
        <f>IFERROR(IF($E49="","",_xlfn.XLOOKUP($I49,Costs!$A:$A,Costs!$B:$B))*M49*(1+_xlfn.XLOOKUP(M$1,#REF!,#REF!)),"")</f>
        <v/>
      </c>
      <c r="S49" t="str">
        <f>IFERROR(IF($E49="","",_xlfn.XLOOKUP($I49,Costs!$A:$A,Costs!$B:$B))*N49*(1+_xlfn.XLOOKUP(N$1,#REF!,#REF!)),"")</f>
        <v/>
      </c>
    </row>
    <row r="50" spans="5:19" x14ac:dyDescent="0.5">
      <c r="E50" t="str">
        <v/>
      </c>
      <c r="F50" t="str">
        <v/>
      </c>
      <c r="G50">
        <v>0</v>
      </c>
      <c r="H50">
        <v>0</v>
      </c>
      <c r="I50">
        <v>0</v>
      </c>
      <c r="J50">
        <v>0</v>
      </c>
      <c r="K50" t="str">
        <v/>
      </c>
      <c r="L50" t="str">
        <v/>
      </c>
      <c r="M50" t="str">
        <v/>
      </c>
      <c r="N50" t="str">
        <v/>
      </c>
      <c r="O50" t="str">
        <f>IFERROR(IF($E50="","",_xlfn.XLOOKUP($I50,Costs!$A:$A,Costs!$B:$B,""))*J50,"")</f>
        <v/>
      </c>
      <c r="P50" t="str">
        <f>IFERROR(IF($E50="","",_xlfn.XLOOKUP($I50,Costs!$A:$A,Costs!$B:$B))*K50*(1+_xlfn.XLOOKUP(K$1,#REF!,#REF!)),"")</f>
        <v/>
      </c>
      <c r="Q50" t="str">
        <f>IFERROR(IF($E50="","",_xlfn.XLOOKUP($I50,Costs!$A:$A,Costs!$B:$B))*L50*(1+_xlfn.XLOOKUP(L$1,#REF!,#REF!)),"")</f>
        <v/>
      </c>
      <c r="R50" t="str">
        <f>IFERROR(IF($E50="","",_xlfn.XLOOKUP($I50,Costs!$A:$A,Costs!$B:$B))*M50*(1+_xlfn.XLOOKUP(M$1,#REF!,#REF!)),"")</f>
        <v/>
      </c>
      <c r="S50" t="str">
        <f>IFERROR(IF($E50="","",_xlfn.XLOOKUP($I50,Costs!$A:$A,Costs!$B:$B))*N50*(1+_xlfn.XLOOKUP(N$1,#REF!,#REF!)),"")</f>
        <v/>
      </c>
    </row>
    <row r="51" spans="5:19" x14ac:dyDescent="0.5">
      <c r="E51" t="str">
        <v/>
      </c>
      <c r="F51" t="str">
        <v/>
      </c>
      <c r="G51">
        <v>0</v>
      </c>
      <c r="H51">
        <v>0</v>
      </c>
      <c r="I51">
        <v>0</v>
      </c>
      <c r="J51">
        <v>0</v>
      </c>
      <c r="K51" t="str">
        <v/>
      </c>
      <c r="L51" t="str">
        <v/>
      </c>
      <c r="M51" t="str">
        <v/>
      </c>
      <c r="N51" t="str">
        <v/>
      </c>
      <c r="O51" t="str">
        <f>IFERROR(IF($E51="","",_xlfn.XLOOKUP($I51,Costs!$A:$A,Costs!$B:$B,""))*J51,"")</f>
        <v/>
      </c>
      <c r="P51" t="str">
        <f>IFERROR(IF($E51="","",_xlfn.XLOOKUP($I51,Costs!$A:$A,Costs!$B:$B))*K51*(1+_xlfn.XLOOKUP(K$1,#REF!,#REF!)),"")</f>
        <v/>
      </c>
      <c r="Q51" t="str">
        <f>IFERROR(IF($E51="","",_xlfn.XLOOKUP($I51,Costs!$A:$A,Costs!$B:$B))*L51*(1+_xlfn.XLOOKUP(L$1,#REF!,#REF!)),"")</f>
        <v/>
      </c>
      <c r="R51" t="str">
        <f>IFERROR(IF($E51="","",_xlfn.XLOOKUP($I51,Costs!$A:$A,Costs!$B:$B))*M51*(1+_xlfn.XLOOKUP(M$1,#REF!,#REF!)),"")</f>
        <v/>
      </c>
      <c r="S51" t="str">
        <f>IFERROR(IF($E51="","",_xlfn.XLOOKUP($I51,Costs!$A:$A,Costs!$B:$B))*N51*(1+_xlfn.XLOOKUP(N$1,#REF!,#REF!)),"")</f>
        <v/>
      </c>
    </row>
    <row r="52" spans="5:19" x14ac:dyDescent="0.5">
      <c r="E52" t="str">
        <v/>
      </c>
      <c r="F52" t="str">
        <v/>
      </c>
      <c r="G52">
        <v>0</v>
      </c>
      <c r="H52">
        <v>0</v>
      </c>
      <c r="I52">
        <v>0</v>
      </c>
      <c r="J52">
        <v>0</v>
      </c>
      <c r="K52" t="str">
        <v/>
      </c>
      <c r="L52" t="str">
        <v/>
      </c>
      <c r="M52" t="str">
        <v/>
      </c>
      <c r="N52" t="str">
        <v/>
      </c>
      <c r="O52" t="str">
        <f>IFERROR(IF($E52="","",_xlfn.XLOOKUP($I52,Costs!$A:$A,Costs!$B:$B,""))*J52,"")</f>
        <v/>
      </c>
      <c r="P52" t="str">
        <f>IFERROR(IF($E52="","",_xlfn.XLOOKUP($I52,Costs!$A:$A,Costs!$B:$B))*K52*(1+_xlfn.XLOOKUP(K$1,#REF!,#REF!)),"")</f>
        <v/>
      </c>
      <c r="Q52" t="str">
        <f>IFERROR(IF($E52="","",_xlfn.XLOOKUP($I52,Costs!$A:$A,Costs!$B:$B))*L52*(1+_xlfn.XLOOKUP(L$1,#REF!,#REF!)),"")</f>
        <v/>
      </c>
      <c r="R52" t="str">
        <f>IFERROR(IF($E52="","",_xlfn.XLOOKUP($I52,Costs!$A:$A,Costs!$B:$B))*M52*(1+_xlfn.XLOOKUP(M$1,#REF!,#REF!)),"")</f>
        <v/>
      </c>
      <c r="S52" t="str">
        <f>IFERROR(IF($E52="","",_xlfn.XLOOKUP($I52,Costs!$A:$A,Costs!$B:$B))*N52*(1+_xlfn.XLOOKUP(N$1,#REF!,#REF!)),"")</f>
        <v/>
      </c>
    </row>
    <row r="53" spans="5:19" x14ac:dyDescent="0.5">
      <c r="E53" t="str">
        <v/>
      </c>
      <c r="F53" t="str">
        <v/>
      </c>
      <c r="G53">
        <v>0</v>
      </c>
      <c r="H53">
        <v>0</v>
      </c>
      <c r="I53">
        <v>0</v>
      </c>
      <c r="J53">
        <v>0</v>
      </c>
      <c r="K53" t="str">
        <v/>
      </c>
      <c r="L53" t="str">
        <v/>
      </c>
      <c r="M53" t="str">
        <v/>
      </c>
      <c r="N53" t="str">
        <v/>
      </c>
      <c r="O53" t="str">
        <f>IFERROR(IF($E53="","",_xlfn.XLOOKUP($I53,Costs!$A:$A,Costs!$B:$B,""))*J53,"")</f>
        <v/>
      </c>
      <c r="P53" t="str">
        <f>IFERROR(IF($E53="","",_xlfn.XLOOKUP($I53,Costs!$A:$A,Costs!$B:$B))*K53*(1+_xlfn.XLOOKUP(K$1,#REF!,#REF!)),"")</f>
        <v/>
      </c>
      <c r="Q53" t="str">
        <f>IFERROR(IF($E53="","",_xlfn.XLOOKUP($I53,Costs!$A:$A,Costs!$B:$B))*L53*(1+_xlfn.XLOOKUP(L$1,#REF!,#REF!)),"")</f>
        <v/>
      </c>
      <c r="R53" t="str">
        <f>IFERROR(IF($E53="","",_xlfn.XLOOKUP($I53,Costs!$A:$A,Costs!$B:$B))*M53*(1+_xlfn.XLOOKUP(M$1,#REF!,#REF!)),"")</f>
        <v/>
      </c>
      <c r="S53" t="str">
        <f>IFERROR(IF($E53="","",_xlfn.XLOOKUP($I53,Costs!$A:$A,Costs!$B:$B))*N53*(1+_xlfn.XLOOKUP(N$1,#REF!,#REF!)),"")</f>
        <v/>
      </c>
    </row>
    <row r="54" spans="5:19" x14ac:dyDescent="0.5">
      <c r="E54" t="str">
        <v/>
      </c>
      <c r="F54" t="str">
        <v/>
      </c>
      <c r="G54">
        <v>0</v>
      </c>
      <c r="H54">
        <v>0</v>
      </c>
      <c r="I54">
        <v>0</v>
      </c>
      <c r="J54">
        <v>0</v>
      </c>
      <c r="K54" t="str">
        <v/>
      </c>
      <c r="L54" t="str">
        <v/>
      </c>
      <c r="M54" t="str">
        <v/>
      </c>
      <c r="N54" t="str">
        <v/>
      </c>
      <c r="O54" t="str">
        <f>IFERROR(IF($E54="","",_xlfn.XLOOKUP($I54,Costs!$A:$A,Costs!$B:$B,""))*J54,"")</f>
        <v/>
      </c>
      <c r="P54" t="str">
        <f>IFERROR(IF($E54="","",_xlfn.XLOOKUP($I54,Costs!$A:$A,Costs!$B:$B))*K54*(1+_xlfn.XLOOKUP(K$1,#REF!,#REF!)),"")</f>
        <v/>
      </c>
      <c r="Q54" t="str">
        <f>IFERROR(IF($E54="","",_xlfn.XLOOKUP($I54,Costs!$A:$A,Costs!$B:$B))*L54*(1+_xlfn.XLOOKUP(L$1,#REF!,#REF!)),"")</f>
        <v/>
      </c>
      <c r="R54" t="str">
        <f>IFERROR(IF($E54="","",_xlfn.XLOOKUP($I54,Costs!$A:$A,Costs!$B:$B))*M54*(1+_xlfn.XLOOKUP(M$1,#REF!,#REF!)),"")</f>
        <v/>
      </c>
      <c r="S54" t="str">
        <f>IFERROR(IF($E54="","",_xlfn.XLOOKUP($I54,Costs!$A:$A,Costs!$B:$B))*N54*(1+_xlfn.XLOOKUP(N$1,#REF!,#REF!)),"")</f>
        <v/>
      </c>
    </row>
    <row r="55" spans="5:19" x14ac:dyDescent="0.5">
      <c r="E55" t="str">
        <v/>
      </c>
      <c r="F55" t="str">
        <v/>
      </c>
      <c r="G55">
        <v>0</v>
      </c>
      <c r="H55">
        <v>0</v>
      </c>
      <c r="I55">
        <v>0</v>
      </c>
      <c r="J55">
        <v>0</v>
      </c>
      <c r="K55" t="str">
        <v/>
      </c>
      <c r="L55" t="str">
        <v/>
      </c>
      <c r="M55" t="str">
        <v/>
      </c>
      <c r="N55" t="str">
        <v/>
      </c>
      <c r="O55" t="str">
        <f>IFERROR(IF($E55="","",_xlfn.XLOOKUP($I55,Costs!$A:$A,Costs!$B:$B,""))*J55,"")</f>
        <v/>
      </c>
      <c r="P55" t="str">
        <f>IFERROR(IF($E55="","",_xlfn.XLOOKUP($I55,Costs!$A:$A,Costs!$B:$B))*K55*(1+_xlfn.XLOOKUP(K$1,#REF!,#REF!)),"")</f>
        <v/>
      </c>
      <c r="Q55" t="str">
        <f>IFERROR(IF($E55="","",_xlfn.XLOOKUP($I55,Costs!$A:$A,Costs!$B:$B))*L55*(1+_xlfn.XLOOKUP(L$1,#REF!,#REF!)),"")</f>
        <v/>
      </c>
      <c r="R55" t="str">
        <f>IFERROR(IF($E55="","",_xlfn.XLOOKUP($I55,Costs!$A:$A,Costs!$B:$B))*M55*(1+_xlfn.XLOOKUP(M$1,#REF!,#REF!)),"")</f>
        <v/>
      </c>
      <c r="S55" t="str">
        <f>IFERROR(IF($E55="","",_xlfn.XLOOKUP($I55,Costs!$A:$A,Costs!$B:$B))*N55*(1+_xlfn.XLOOKUP(N$1,#REF!,#REF!)),"")</f>
        <v/>
      </c>
    </row>
    <row r="56" spans="5:19" x14ac:dyDescent="0.5">
      <c r="E56" t="str">
        <v/>
      </c>
      <c r="F56" t="str">
        <v/>
      </c>
      <c r="G56">
        <v>0</v>
      </c>
      <c r="H56">
        <v>0</v>
      </c>
      <c r="I56">
        <v>0</v>
      </c>
      <c r="J56">
        <v>0</v>
      </c>
      <c r="K56" t="str">
        <v/>
      </c>
      <c r="L56" t="str">
        <v/>
      </c>
      <c r="M56" t="str">
        <v/>
      </c>
      <c r="N56" t="str">
        <v/>
      </c>
      <c r="O56" t="str">
        <f>IFERROR(IF($E56="","",_xlfn.XLOOKUP($I56,Costs!$A:$A,Costs!$B:$B,""))*J56,"")</f>
        <v/>
      </c>
      <c r="P56" t="str">
        <f>IFERROR(IF($E56="","",_xlfn.XLOOKUP($I56,Costs!$A:$A,Costs!$B:$B))*K56*(1+_xlfn.XLOOKUP(K$1,#REF!,#REF!)),"")</f>
        <v/>
      </c>
      <c r="Q56" t="str">
        <f>IFERROR(IF($E56="","",_xlfn.XLOOKUP($I56,Costs!$A:$A,Costs!$B:$B))*L56*(1+_xlfn.XLOOKUP(L$1,#REF!,#REF!)),"")</f>
        <v/>
      </c>
      <c r="R56" t="str">
        <f>IFERROR(IF($E56="","",_xlfn.XLOOKUP($I56,Costs!$A:$A,Costs!$B:$B))*M56*(1+_xlfn.XLOOKUP(M$1,#REF!,#REF!)),"")</f>
        <v/>
      </c>
      <c r="S56" t="str">
        <f>IFERROR(IF($E56="","",_xlfn.XLOOKUP($I56,Costs!$A:$A,Costs!$B:$B))*N56*(1+_xlfn.XLOOKUP(N$1,#REF!,#REF!)),"")</f>
        <v/>
      </c>
    </row>
  </sheetData>
  <conditionalFormatting sqref="B2:B3">
    <cfRule type="expression" dxfId="7" priority="1">
      <formula>B2="enter valid worksheet name"</formula>
    </cfRule>
  </conditionalFormatting>
  <conditionalFormatting sqref="C2:C3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{B7614922-5F1A-4ACB-A08C-BF2A31494E6F}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614922-5F1A-4ACB-A08C-BF2A31494E6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C2:C3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EAB004CC6C44B912D532C84302962" ma:contentTypeVersion="5" ma:contentTypeDescription="Create a new document." ma:contentTypeScope="" ma:versionID="b5ec5644f57b42a1ffb5ea24ca6a171c">
  <xsd:schema xmlns:xsd="http://www.w3.org/2001/XMLSchema" xmlns:xs="http://www.w3.org/2001/XMLSchema" xmlns:p="http://schemas.microsoft.com/office/2006/metadata/properties" xmlns:ns3="88c37a8a-e30a-4865-b75c-85d8603927ba" targetNamespace="http://schemas.microsoft.com/office/2006/metadata/properties" ma:root="true" ma:fieldsID="afa23949ffc9ddedf3824207bba7313a" ns3:_="">
    <xsd:import namespace="88c37a8a-e30a-4865-b75c-85d860392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37a8a-e30a-4865-b75c-85d860392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1BD5A6-EE20-4FB3-ABD5-5B4D25040738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8c37a8a-e30a-4865-b75c-85d8603927ba"/>
  </ds:schemaRefs>
</ds:datastoreItem>
</file>

<file path=customXml/itemProps2.xml><?xml version="1.0" encoding="utf-8"?>
<ds:datastoreItem xmlns:ds="http://schemas.openxmlformats.org/officeDocument/2006/customXml" ds:itemID="{9CF30B7D-E1A3-4943-AB69-C1227A0D7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c37a8a-e30a-4865-b75c-85d860392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495B1D-B2A9-46F3-AC97-56F1378847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Workstreams</vt:lpstr>
      <vt:lpstr>Costs</vt:lpstr>
      <vt:lpstr>Hardware</vt:lpstr>
      <vt:lpstr>Software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2024-09-24T20:38:44Z</dcterms:created>
  <dcterms:modified xsi:type="dcterms:W3CDTF">2024-09-26T04:08:58Z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2024-09-24T21:03:46Z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fe4d9407-a971-48c3-a993-4c2cb8d62384</vt:lpwstr>
  </property>
  <property fmtid="{D5CDD505-2E9C-101B-9397-08002B2CF9AE}" pid="7" name="MSIP_Label_defa4170-0d19-0005-0004-bc88714345d2_ActionId">
    <vt:lpwstr>c6b8bc09-f870-4145-9021-d99c3a8e0692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0x01010037CEAB004CC6C44B912D532C84302962</vt:lpwstr>
  </property>
</Properties>
</file>