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nxf34282\Downloads\"/>
    </mc:Choice>
  </mc:AlternateContent>
  <xr:revisionPtr revIDLastSave="0" documentId="8_{70536260-DDCC-C440-8C56-68036CA623AA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9.35" sheetId="1" r:id="rId1"/>
    <sheet name="9.37" sheetId="2" r:id="rId2"/>
    <sheet name="9.42" sheetId="3" r:id="rId3"/>
    <sheet name="9.38ewmrasystolic" sheetId="6" r:id="rId4"/>
    <sheet name="9.44h=0.1" sheetId="12" r:id="rId5"/>
    <sheet name="9.39" sheetId="7" r:id="rId6"/>
    <sheet name="9.40" sheetId="8" r:id="rId7"/>
    <sheet name="9.43h=0.1of 40" sheetId="13" r:id="rId8"/>
    <sheet name="9.45" sheetId="10" r:id="rId9"/>
    <sheet name="9.41h=0.2" sheetId="14" r:id="rId10"/>
    <sheet name="9.46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4" l="1"/>
  <c r="D5" i="12"/>
  <c r="D4" i="12"/>
  <c r="D3" i="12"/>
  <c r="D4" i="13"/>
  <c r="D3" i="13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3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3" i="14"/>
  <c r="G26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3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" i="14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3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3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F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E7" i="8"/>
  <c r="F6" i="8"/>
  <c r="E6" i="8"/>
  <c r="F5" i="8"/>
  <c r="E5" i="8"/>
  <c r="F4" i="8"/>
  <c r="E4" i="8"/>
  <c r="F3" i="8"/>
  <c r="E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F2" i="8"/>
  <c r="E2" i="8"/>
  <c r="D2" i="8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F2" i="7"/>
  <c r="E2" i="7"/>
  <c r="D2" i="7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F2" i="14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2" i="10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3" i="11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3"/>
  <c r="E2" i="13"/>
  <c r="F2" i="12"/>
  <c r="E2" i="1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  <c r="G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13" i="2"/>
  <c r="D2" i="2"/>
  <c r="D3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G21" i="1"/>
  <c r="G22" i="1"/>
  <c r="G23" i="1"/>
  <c r="G24" i="1"/>
  <c r="G25" i="1"/>
  <c r="G26" i="1"/>
  <c r="F24" i="1"/>
  <c r="F25" i="1"/>
  <c r="F26" i="1"/>
</calcChain>
</file>

<file path=xl/sharedStrings.xml><?xml version="1.0" encoding="utf-8"?>
<sst xmlns="http://schemas.openxmlformats.org/spreadsheetml/2006/main" count="129" uniqueCount="60">
  <si>
    <t>SAMPLE</t>
  </si>
  <si>
    <t>Xi          systolic</t>
  </si>
  <si>
    <t>mean u</t>
  </si>
  <si>
    <t>yi=(Xi- 104)/10</t>
  </si>
  <si>
    <t>Vi={√|Yi|.  -0.822)/0.349</t>
  </si>
  <si>
    <t>S+= (0,Vi-k+Si-1)</t>
  </si>
  <si>
    <t>S+= max (0,-k-Vi+Si-1)</t>
  </si>
  <si>
    <t>UCL= H=+5SD</t>
  </si>
  <si>
    <t>LCL=-5SD</t>
  </si>
  <si>
    <t>mean u=104.56</t>
  </si>
  <si>
    <t>SD=</t>
  </si>
  <si>
    <t>Xi    diastolic</t>
  </si>
  <si>
    <t>yi=(Xi- 67)/6</t>
  </si>
  <si>
    <t>S+=max (0,Vi-3+Si-1)</t>
  </si>
  <si>
    <t>S+= max (0,-3-Vi+Si-1)</t>
  </si>
  <si>
    <t>mean X~ =67.08</t>
  </si>
  <si>
    <t>SD</t>
  </si>
  <si>
    <t>pulse rate. Xi</t>
  </si>
  <si>
    <t>yi=(Xi- 74.84)/9</t>
  </si>
  <si>
    <t>S+=max (0,Vi-4.5+Si-1)</t>
  </si>
  <si>
    <t>S+= max (0,-4.5-Vi+Si-1)</t>
  </si>
  <si>
    <t>avg=74.84</t>
  </si>
  <si>
    <t>SD: 9</t>
  </si>
  <si>
    <t>Vi={(√|Yi|) -0.822}/0.349</t>
  </si>
  <si>
    <t>Xi  systolic</t>
  </si>
  <si>
    <t>Zi=0.2Xi +(0.8)Zi-1. h=0.2</t>
  </si>
  <si>
    <t>LCL=u - L*SD*√(1.11(1-0.8)^2i)</t>
  </si>
  <si>
    <t>L=2.9</t>
  </si>
  <si>
    <t>SD=10</t>
  </si>
  <si>
    <t>mean=104</t>
  </si>
  <si>
    <t>UCL=U+L*SD*√(1.11(1-(0.8)^2i)</t>
  </si>
  <si>
    <t>Zi=0.2Xi +(0.8)Zi-1. h=0.2 z0=mean</t>
  </si>
  <si>
    <t>SD=6</t>
  </si>
  <si>
    <t>mean=67</t>
  </si>
  <si>
    <t>SD=9</t>
  </si>
  <si>
    <t>mean=74.84</t>
  </si>
  <si>
    <t>Mi</t>
  </si>
  <si>
    <t>UCL=U+3SD/√W</t>
  </si>
  <si>
    <t>LCL=U- 3SD/√W</t>
  </si>
  <si>
    <t>Mi=(xi+xi-1+....+xi-w+1)/w</t>
  </si>
  <si>
    <t>i&gt;=5</t>
  </si>
  <si>
    <t>MR2=x1+x2/2.         for i&lt;5</t>
  </si>
  <si>
    <t>Zi=0.1Xi +(0.9)Zi-1. h=0.1</t>
  </si>
  <si>
    <t>UCL=U+L*SD*√(0.052(1-(0.9)^2i))</t>
  </si>
  <si>
    <t>L=2.8</t>
  </si>
  <si>
    <t>h=0.1</t>
  </si>
  <si>
    <t>LCL=u - L*SD*√(0.052(1-(0.9)^2i))</t>
  </si>
  <si>
    <t>Zi=0.1Xi +(0.9)Zi-1. h=0.1 z0=mean</t>
  </si>
  <si>
    <t>UCL=U+L*SD*√(0.052(1-(0.9)^2i)</t>
  </si>
  <si>
    <t>V(Mi)=SD^2/W w=5</t>
  </si>
  <si>
    <t xml:space="preserve">  Xidiastolic</t>
  </si>
  <si>
    <t>Ci=(X i-u) + Ci-1</t>
  </si>
  <si>
    <t>N+</t>
  </si>
  <si>
    <t>Xi -u=Xi-74.84</t>
  </si>
  <si>
    <t>Xi-(u+k)=Xi- (74.84+2.9*9)=Xi-100.9</t>
  </si>
  <si>
    <t>Ci+=max(0,Xi-100.9+Ci-1^+)</t>
  </si>
  <si>
    <t>(74.84-2.9*9)-Xi=48.74-Xi</t>
  </si>
  <si>
    <t>Ci-=max(0,(48.74-Xi+Ci-1))</t>
  </si>
  <si>
    <t>h=0.2</t>
  </si>
  <si>
    <t>k=2.9Sd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</si>
</sst>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 control statistical analysis of systolic blood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'9.35'!$B$1</c:f>
              <c:strCache>
                <c:ptCount val="1"/>
                <c:pt idx="0">
                  <c:v>Xi          systolic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'9.35'!$B$2:$B$26</c:f>
              <c:numCache>
                <c:formatCode>General</c:formatCode>
                <c:ptCount val="25"/>
                <c:pt idx="0">
                  <c:v>81</c:v>
                </c:pt>
                <c:pt idx="1">
                  <c:v>112</c:v>
                </c:pt>
                <c:pt idx="2">
                  <c:v>108</c:v>
                </c:pt>
                <c:pt idx="3">
                  <c:v>95</c:v>
                </c:pt>
                <c:pt idx="4">
                  <c:v>111</c:v>
                </c:pt>
                <c:pt idx="5">
                  <c:v>98</c:v>
                </c:pt>
                <c:pt idx="6">
                  <c:v>98</c:v>
                </c:pt>
                <c:pt idx="7">
                  <c:v>115</c:v>
                </c:pt>
                <c:pt idx="8">
                  <c:v>112</c:v>
                </c:pt>
                <c:pt idx="9">
                  <c:v>103</c:v>
                </c:pt>
                <c:pt idx="10">
                  <c:v>117</c:v>
                </c:pt>
                <c:pt idx="11">
                  <c:v>103</c:v>
                </c:pt>
                <c:pt idx="12">
                  <c:v>100</c:v>
                </c:pt>
                <c:pt idx="13">
                  <c:v>105</c:v>
                </c:pt>
                <c:pt idx="14">
                  <c:v>100</c:v>
                </c:pt>
                <c:pt idx="15">
                  <c:v>115</c:v>
                </c:pt>
                <c:pt idx="16">
                  <c:v>113</c:v>
                </c:pt>
                <c:pt idx="17">
                  <c:v>107</c:v>
                </c:pt>
                <c:pt idx="18">
                  <c:v>117</c:v>
                </c:pt>
                <c:pt idx="19">
                  <c:v>96</c:v>
                </c:pt>
                <c:pt idx="20">
                  <c:v>107</c:v>
                </c:pt>
                <c:pt idx="21">
                  <c:v>90</c:v>
                </c:pt>
                <c:pt idx="22">
                  <c:v>119</c:v>
                </c:pt>
                <c:pt idx="23">
                  <c:v>85</c:v>
                </c:pt>
                <c:pt idx="2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C-584B-94AE-A094A7DA7FA9}"/>
            </c:ext>
          </c:extLst>
        </c:ser>
        <c:ser>
          <c:idx val="1"/>
          <c:order val="1"/>
          <c:tx>
            <c:strRef>
              <c:f>'9.35'!$C$1</c:f>
              <c:strCache>
                <c:ptCount val="1"/>
                <c:pt idx="0">
                  <c:v>mean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'9.35'!$C$2:$C$26</c:f>
              <c:numCache>
                <c:formatCode>General</c:formatCode>
                <c:ptCount val="25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C-584B-94AE-A094A7DA7FA9}"/>
            </c:ext>
          </c:extLst>
        </c:ser>
        <c:ser>
          <c:idx val="2"/>
          <c:order val="2"/>
          <c:tx>
            <c:strRef>
              <c:f>'9.35'!$D$1</c:f>
              <c:strCache>
                <c:ptCount val="1"/>
                <c:pt idx="0">
                  <c:v>yi=(Xi- 104)/10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'9.35'!$D$2:$D$26</c:f>
              <c:numCache>
                <c:formatCode>General</c:formatCode>
                <c:ptCount val="25"/>
                <c:pt idx="0">
                  <c:v>-2.2999999999999998</c:v>
                </c:pt>
                <c:pt idx="1">
                  <c:v>0.8</c:v>
                </c:pt>
                <c:pt idx="2">
                  <c:v>0.4</c:v>
                </c:pt>
                <c:pt idx="3">
                  <c:v>-0.9</c:v>
                </c:pt>
                <c:pt idx="4">
                  <c:v>0.7</c:v>
                </c:pt>
                <c:pt idx="5">
                  <c:v>-0.6</c:v>
                </c:pt>
                <c:pt idx="6">
                  <c:v>-0.6</c:v>
                </c:pt>
                <c:pt idx="7">
                  <c:v>1.1000000000000001</c:v>
                </c:pt>
                <c:pt idx="8">
                  <c:v>0.8</c:v>
                </c:pt>
                <c:pt idx="9">
                  <c:v>-0.1</c:v>
                </c:pt>
                <c:pt idx="10">
                  <c:v>1.3</c:v>
                </c:pt>
                <c:pt idx="11">
                  <c:v>-0.1</c:v>
                </c:pt>
                <c:pt idx="12">
                  <c:v>-0.4</c:v>
                </c:pt>
                <c:pt idx="13">
                  <c:v>0.1</c:v>
                </c:pt>
                <c:pt idx="14">
                  <c:v>-0.4</c:v>
                </c:pt>
                <c:pt idx="15">
                  <c:v>1.1000000000000001</c:v>
                </c:pt>
                <c:pt idx="16">
                  <c:v>0.9</c:v>
                </c:pt>
                <c:pt idx="17">
                  <c:v>0.3</c:v>
                </c:pt>
                <c:pt idx="18">
                  <c:v>1.3</c:v>
                </c:pt>
                <c:pt idx="19">
                  <c:v>-0.8</c:v>
                </c:pt>
                <c:pt idx="20">
                  <c:v>0.3</c:v>
                </c:pt>
                <c:pt idx="21">
                  <c:v>-1.4</c:v>
                </c:pt>
                <c:pt idx="22">
                  <c:v>1.5</c:v>
                </c:pt>
                <c:pt idx="23">
                  <c:v>-1.9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DC-584B-94AE-A094A7DA7FA9}"/>
            </c:ext>
          </c:extLst>
        </c:ser>
        <c:ser>
          <c:idx val="3"/>
          <c:order val="3"/>
          <c:tx>
            <c:strRef>
              <c:f>'9.35'!$E$1</c:f>
              <c:strCache>
                <c:ptCount val="1"/>
                <c:pt idx="0">
                  <c:v>Vi={√|Yi|.  -0.822)/0.349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'9.35'!$E$2:$E$26</c:f>
              <c:numCache>
                <c:formatCode>General</c:formatCode>
                <c:ptCount val="25"/>
                <c:pt idx="0">
                  <c:v>1.9901865008891406</c:v>
                </c:pt>
                <c:pt idx="1">
                  <c:v>0.20752776790806851</c:v>
                </c:pt>
                <c:pt idx="2">
                  <c:v>-0.54310735806969657</c:v>
                </c:pt>
                <c:pt idx="3">
                  <c:v>0.36298939269488201</c:v>
                </c:pt>
                <c:pt idx="4">
                  <c:v>4.2005806687895733E-2</c:v>
                </c:pt>
                <c:pt idx="5">
                  <c:v>-0.13582616263185257</c:v>
                </c:pt>
                <c:pt idx="6">
                  <c:v>-0.13582616263185257</c:v>
                </c:pt>
                <c:pt idx="7">
                  <c:v>0.64988208644742607</c:v>
                </c:pt>
                <c:pt idx="8">
                  <c:v>0.20752776790806851</c:v>
                </c:pt>
                <c:pt idx="9">
                  <c:v>-1.4492041088342753</c:v>
                </c:pt>
                <c:pt idx="10">
                  <c:v>0.91167743581414928</c:v>
                </c:pt>
                <c:pt idx="11">
                  <c:v>-1.4492041088342753</c:v>
                </c:pt>
                <c:pt idx="12">
                  <c:v>-0.54310735806969657</c:v>
                </c:pt>
                <c:pt idx="13">
                  <c:v>-1.4492041088342753</c:v>
                </c:pt>
                <c:pt idx="14">
                  <c:v>-0.54310735806969657</c:v>
                </c:pt>
                <c:pt idx="15">
                  <c:v>0.64988208644742607</c:v>
                </c:pt>
                <c:pt idx="16">
                  <c:v>0.36298939269488201</c:v>
                </c:pt>
                <c:pt idx="17">
                  <c:v>-0.78589525070152977</c:v>
                </c:pt>
                <c:pt idx="18">
                  <c:v>0.91167743581414928</c:v>
                </c:pt>
                <c:pt idx="19">
                  <c:v>0.20752776790806851</c:v>
                </c:pt>
                <c:pt idx="20">
                  <c:v>-0.78589525070152977</c:v>
                </c:pt>
                <c:pt idx="21">
                  <c:v>1.0350027410312987</c:v>
                </c:pt>
                <c:pt idx="22">
                  <c:v>1.1539967661650115</c:v>
                </c:pt>
                <c:pt idx="23">
                  <c:v>1.5942833100545049</c:v>
                </c:pt>
                <c:pt idx="24">
                  <c:v>-0.78589525070152977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DC-584B-94AE-A094A7DA7FA9}"/>
            </c:ext>
          </c:extLst>
        </c:ser>
        <c:ser>
          <c:idx val="4"/>
          <c:order val="4"/>
          <c:tx>
            <c:strRef>
              <c:f>'9.35'!$F$1</c:f>
              <c:strCache>
                <c:ptCount val="1"/>
                <c:pt idx="0">
                  <c:v>S+= (0,Vi-k+Si-1)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'9.35'!$F$2:$F$26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DC-584B-94AE-A094A7DA7FA9}"/>
            </c:ext>
          </c:extLst>
        </c:ser>
        <c:ser>
          <c:idx val="5"/>
          <c:order val="5"/>
          <c:tx>
            <c:strRef>
              <c:f>'9.35'!$G$1</c:f>
              <c:strCache>
                <c:ptCount val="1"/>
                <c:pt idx="0">
                  <c:v>S+= max (0,-k-Vi+Si-1)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'9.35'!$G$2:$G$26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DC-584B-94AE-A094A7DA7FA9}"/>
            </c:ext>
          </c:extLst>
        </c:ser>
        <c:ser>
          <c:idx val="6"/>
          <c:order val="6"/>
          <c:tx>
            <c:strRef>
              <c:f>'9.35'!$H$1</c:f>
              <c:strCache>
                <c:ptCount val="1"/>
                <c:pt idx="0">
                  <c:v>UCL= H=+5SD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'9.35'!$H$2:$H$26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DC-584B-94AE-A094A7DA7FA9}"/>
            </c:ext>
          </c:extLst>
        </c:ser>
        <c:ser>
          <c:idx val="7"/>
          <c:order val="7"/>
          <c:tx>
            <c:strRef>
              <c:f>'9.35'!$I$1</c:f>
              <c:strCache>
                <c:ptCount val="1"/>
                <c:pt idx="0">
                  <c:v>LCL=-5SD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'9.35'!$I$2:$I$26</c:f>
              <c:numCache>
                <c:formatCode>General</c:formatCode>
                <c:ptCount val="25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DC-584B-94AE-A094A7DA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31136"/>
        <c:axId val="2105931456"/>
      </c:lineChart>
      <c:catAx>
        <c:axId val="210593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31456"/>
        <c:crosses val="autoZero"/>
        <c:auto val="1"/>
        <c:lblAlgn val="ctr"/>
        <c:lblOffset val="100"/>
        <c:noMultiLvlLbl val="0"/>
      </c:catAx>
      <c:valAx>
        <c:axId val="21059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s-control statistical analysis of blood pressure diastolic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'9.37'!$B$1</c:f>
              <c:strCache>
                <c:ptCount val="1"/>
                <c:pt idx="0">
                  <c:v>Xi    diastolic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'9.37'!$B$2:$B$26</c:f>
              <c:numCache>
                <c:formatCode>General</c:formatCode>
                <c:ptCount val="25"/>
                <c:pt idx="0">
                  <c:v>56</c:v>
                </c:pt>
                <c:pt idx="1">
                  <c:v>73</c:v>
                </c:pt>
                <c:pt idx="2">
                  <c:v>62</c:v>
                </c:pt>
                <c:pt idx="3">
                  <c:v>61</c:v>
                </c:pt>
                <c:pt idx="4">
                  <c:v>68</c:v>
                </c:pt>
                <c:pt idx="5">
                  <c:v>65</c:v>
                </c:pt>
                <c:pt idx="6">
                  <c:v>64</c:v>
                </c:pt>
                <c:pt idx="7">
                  <c:v>72</c:v>
                </c:pt>
                <c:pt idx="8">
                  <c:v>72</c:v>
                </c:pt>
                <c:pt idx="9">
                  <c:v>63</c:v>
                </c:pt>
                <c:pt idx="10">
                  <c:v>72</c:v>
                </c:pt>
                <c:pt idx="11">
                  <c:v>71</c:v>
                </c:pt>
                <c:pt idx="12">
                  <c:v>65</c:v>
                </c:pt>
                <c:pt idx="13">
                  <c:v>64</c:v>
                </c:pt>
                <c:pt idx="14">
                  <c:v>71</c:v>
                </c:pt>
                <c:pt idx="15">
                  <c:v>66</c:v>
                </c:pt>
                <c:pt idx="16">
                  <c:v>84</c:v>
                </c:pt>
                <c:pt idx="17">
                  <c:v>71</c:v>
                </c:pt>
                <c:pt idx="18">
                  <c:v>74</c:v>
                </c:pt>
                <c:pt idx="19">
                  <c:v>68</c:v>
                </c:pt>
                <c:pt idx="20">
                  <c:v>60</c:v>
                </c:pt>
                <c:pt idx="21">
                  <c:v>57</c:v>
                </c:pt>
                <c:pt idx="22">
                  <c:v>69</c:v>
                </c:pt>
                <c:pt idx="23">
                  <c:v>59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6-6449-B0DE-E8543EDA6AB6}"/>
            </c:ext>
          </c:extLst>
        </c:ser>
        <c:ser>
          <c:idx val="1"/>
          <c:order val="1"/>
          <c:tx>
            <c:strRef>
              <c:f>'9.37'!$C$1</c:f>
              <c:strCache>
                <c:ptCount val="1"/>
                <c:pt idx="0">
                  <c:v>mean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'9.37'!$C$2:$C$26</c:f>
              <c:numCache>
                <c:formatCode>General</c:formatCode>
                <c:ptCount val="25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6-6449-B0DE-E8543EDA6AB6}"/>
            </c:ext>
          </c:extLst>
        </c:ser>
        <c:ser>
          <c:idx val="2"/>
          <c:order val="2"/>
          <c:tx>
            <c:strRef>
              <c:f>'9.37'!$D$1</c:f>
              <c:strCache>
                <c:ptCount val="1"/>
                <c:pt idx="0">
                  <c:v>yi=(Xi- 67)/6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'9.37'!$D$2:$D$26</c:f>
              <c:numCache>
                <c:formatCode>General</c:formatCode>
                <c:ptCount val="25"/>
                <c:pt idx="0">
                  <c:v>-1.8333333333333333</c:v>
                </c:pt>
                <c:pt idx="1">
                  <c:v>1</c:v>
                </c:pt>
                <c:pt idx="2">
                  <c:v>-0.83333333333333337</c:v>
                </c:pt>
                <c:pt idx="3">
                  <c:v>-1</c:v>
                </c:pt>
                <c:pt idx="4">
                  <c:v>0.16666666666666666</c:v>
                </c:pt>
                <c:pt idx="5">
                  <c:v>-0.33333333333333331</c:v>
                </c:pt>
                <c:pt idx="6">
                  <c:v>-0.5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-0.66666666666666663</c:v>
                </c:pt>
                <c:pt idx="10">
                  <c:v>0.83333333333333337</c:v>
                </c:pt>
                <c:pt idx="11">
                  <c:v>0.66666666666666663</c:v>
                </c:pt>
                <c:pt idx="12">
                  <c:v>-0.33333333333333331</c:v>
                </c:pt>
                <c:pt idx="13">
                  <c:v>-0.5</c:v>
                </c:pt>
                <c:pt idx="14">
                  <c:v>0.66666666666666663</c:v>
                </c:pt>
                <c:pt idx="15">
                  <c:v>-0.16666666666666666</c:v>
                </c:pt>
                <c:pt idx="16">
                  <c:v>2.8333333333333335</c:v>
                </c:pt>
                <c:pt idx="17">
                  <c:v>0.66666666666666663</c:v>
                </c:pt>
                <c:pt idx="18">
                  <c:v>1.1666666666666667</c:v>
                </c:pt>
                <c:pt idx="19">
                  <c:v>0.16666666666666666</c:v>
                </c:pt>
                <c:pt idx="20">
                  <c:v>-1.1666666666666667</c:v>
                </c:pt>
                <c:pt idx="21">
                  <c:v>-1.6666666666666667</c:v>
                </c:pt>
                <c:pt idx="22">
                  <c:v>0.33333333333333331</c:v>
                </c:pt>
                <c:pt idx="23">
                  <c:v>-1.3333333333333333</c:v>
                </c:pt>
                <c:pt idx="2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76-6449-B0DE-E8543EDA6AB6}"/>
            </c:ext>
          </c:extLst>
        </c:ser>
        <c:ser>
          <c:idx val="3"/>
          <c:order val="3"/>
          <c:tx>
            <c:strRef>
              <c:f>'9.37'!$E$1</c:f>
              <c:strCache>
                <c:ptCount val="1"/>
                <c:pt idx="0">
                  <c:v>Vi={√|Yi|.  -0.822)/0.349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'9.37'!$E$2:$E$26</c:f>
              <c:numCache>
                <c:formatCode>General</c:formatCode>
                <c:ptCount val="25"/>
                <c:pt idx="0">
                  <c:v>1.5243736411824071</c:v>
                </c:pt>
                <c:pt idx="1">
                  <c:v>0.51002865329512914</c:v>
                </c:pt>
                <c:pt idx="2">
                  <c:v>0.26037515523001992</c:v>
                </c:pt>
                <c:pt idx="3">
                  <c:v>0.51002865329512914</c:v>
                </c:pt>
                <c:pt idx="4">
                  <c:v>-1.185534984344232</c:v>
                </c:pt>
                <c:pt idx="5">
                  <c:v>-0.70100209401253366</c:v>
                </c:pt>
                <c:pt idx="6">
                  <c:v>-0.32920693069757129</c:v>
                </c:pt>
                <c:pt idx="7">
                  <c:v>0.26037515523001992</c:v>
                </c:pt>
                <c:pt idx="8">
                  <c:v>0.26037515523001992</c:v>
                </c:pt>
                <c:pt idx="9">
                  <c:v>-1.5769109089610083E-2</c:v>
                </c:pt>
                <c:pt idx="10">
                  <c:v>0.26037515523001992</c:v>
                </c:pt>
                <c:pt idx="11">
                  <c:v>-1.5769109089610083E-2</c:v>
                </c:pt>
                <c:pt idx="12">
                  <c:v>-0.70100209401253366</c:v>
                </c:pt>
                <c:pt idx="13">
                  <c:v>-0.32920693069757129</c:v>
                </c:pt>
                <c:pt idx="14">
                  <c:v>-1.5769109089610083E-2</c:v>
                </c:pt>
                <c:pt idx="15">
                  <c:v>-1.185534984344232</c:v>
                </c:pt>
                <c:pt idx="16">
                  <c:v>2.4677674013190445</c:v>
                </c:pt>
                <c:pt idx="17">
                  <c:v>-1.5769109089610083E-2</c:v>
                </c:pt>
                <c:pt idx="18">
                  <c:v>0.73960873849468056</c:v>
                </c:pt>
                <c:pt idx="19">
                  <c:v>-1.185534984344232</c:v>
                </c:pt>
                <c:pt idx="20">
                  <c:v>0.73960873849468056</c:v>
                </c:pt>
                <c:pt idx="21">
                  <c:v>1.3438236353461481</c:v>
                </c:pt>
                <c:pt idx="22">
                  <c:v>-0.70100209401253366</c:v>
                </c:pt>
                <c:pt idx="23">
                  <c:v>0.95329667157378661</c:v>
                </c:pt>
                <c:pt idx="24">
                  <c:v>-0.32920693069757129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76-6449-B0DE-E8543EDA6AB6}"/>
            </c:ext>
          </c:extLst>
        </c:ser>
        <c:ser>
          <c:idx val="4"/>
          <c:order val="4"/>
          <c:tx>
            <c:strRef>
              <c:f>'9.37'!$F$1</c:f>
              <c:strCache>
                <c:ptCount val="1"/>
                <c:pt idx="0">
                  <c:v>S+=max (0,Vi-3+Si-1)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'9.37'!$F$2:$F$26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76-6449-B0DE-E8543EDA6AB6}"/>
            </c:ext>
          </c:extLst>
        </c:ser>
        <c:ser>
          <c:idx val="5"/>
          <c:order val="5"/>
          <c:tx>
            <c:strRef>
              <c:f>'9.37'!$G$1</c:f>
              <c:strCache>
                <c:ptCount val="1"/>
                <c:pt idx="0">
                  <c:v>S+= max (0,-3-Vi+Si-1)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'9.37'!$G$2:$G$26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76-6449-B0DE-E8543EDA6AB6}"/>
            </c:ext>
          </c:extLst>
        </c:ser>
        <c:ser>
          <c:idx val="6"/>
          <c:order val="6"/>
          <c:tx>
            <c:strRef>
              <c:f>'9.37'!$H$1</c:f>
              <c:strCache>
                <c:ptCount val="1"/>
                <c:pt idx="0">
                  <c:v>UCL= H=+5SD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'9.37'!$H$2:$H$26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76-6449-B0DE-E8543EDA6AB6}"/>
            </c:ext>
          </c:extLst>
        </c:ser>
        <c:ser>
          <c:idx val="7"/>
          <c:order val="7"/>
          <c:tx>
            <c:strRef>
              <c:f>'9.37'!$I$1</c:f>
              <c:strCache>
                <c:ptCount val="1"/>
                <c:pt idx="0">
                  <c:v>LCL=-5SD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'9.37'!$I$2:$I$26</c:f>
              <c:numCache>
                <c:formatCode>General</c:formatCode>
                <c:ptCount val="25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76-6449-B0DE-E8543EDA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673728"/>
        <c:axId val="1850674048"/>
      </c:lineChart>
      <c:catAx>
        <c:axId val="185067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74048"/>
        <c:crosses val="autoZero"/>
        <c:auto val="1"/>
        <c:lblAlgn val="ctr"/>
        <c:lblOffset val="100"/>
        <c:noMultiLvlLbl val="0"/>
      </c:catAx>
      <c:valAx>
        <c:axId val="18506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 -CONTROL STATISTICAL ANALYSIS OF PULSE RATE VARIABILITY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'9.42'!$B$1</c:f>
              <c:strCache>
                <c:ptCount val="1"/>
                <c:pt idx="0">
                  <c:v>pulse rate. Xi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'9.42'!$B$2:$B$26</c:f>
              <c:numCache>
                <c:formatCode>General</c:formatCode>
                <c:ptCount val="25"/>
                <c:pt idx="0">
                  <c:v>82</c:v>
                </c:pt>
                <c:pt idx="1">
                  <c:v>66</c:v>
                </c:pt>
                <c:pt idx="2">
                  <c:v>76</c:v>
                </c:pt>
                <c:pt idx="3">
                  <c:v>66</c:v>
                </c:pt>
                <c:pt idx="4">
                  <c:v>78</c:v>
                </c:pt>
                <c:pt idx="5">
                  <c:v>71</c:v>
                </c:pt>
                <c:pt idx="6">
                  <c:v>84</c:v>
                </c:pt>
                <c:pt idx="7">
                  <c:v>61</c:v>
                </c:pt>
                <c:pt idx="8">
                  <c:v>77</c:v>
                </c:pt>
                <c:pt idx="9">
                  <c:v>74</c:v>
                </c:pt>
                <c:pt idx="10">
                  <c:v>59</c:v>
                </c:pt>
                <c:pt idx="11">
                  <c:v>85</c:v>
                </c:pt>
                <c:pt idx="12">
                  <c:v>64</c:v>
                </c:pt>
                <c:pt idx="13">
                  <c:v>71</c:v>
                </c:pt>
                <c:pt idx="14">
                  <c:v>85</c:v>
                </c:pt>
                <c:pt idx="15">
                  <c:v>65</c:v>
                </c:pt>
                <c:pt idx="16">
                  <c:v>78</c:v>
                </c:pt>
                <c:pt idx="17">
                  <c:v>76</c:v>
                </c:pt>
                <c:pt idx="18">
                  <c:v>90</c:v>
                </c:pt>
                <c:pt idx="19">
                  <c:v>81</c:v>
                </c:pt>
                <c:pt idx="20">
                  <c:v>72</c:v>
                </c:pt>
                <c:pt idx="21">
                  <c:v>89</c:v>
                </c:pt>
                <c:pt idx="22">
                  <c:v>61</c:v>
                </c:pt>
                <c:pt idx="23">
                  <c:v>77</c:v>
                </c:pt>
                <c:pt idx="2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3-6E4E-9CBF-2D955D06088D}"/>
            </c:ext>
          </c:extLst>
        </c:ser>
        <c:ser>
          <c:idx val="1"/>
          <c:order val="1"/>
          <c:tx>
            <c:strRef>
              <c:f>'9.42'!$C$1</c:f>
              <c:strCache>
                <c:ptCount val="1"/>
                <c:pt idx="0">
                  <c:v>mean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'9.42'!$C$2:$C$26</c:f>
              <c:numCache>
                <c:formatCode>General</c:formatCode>
                <c:ptCount val="25"/>
                <c:pt idx="0">
                  <c:v>74.84</c:v>
                </c:pt>
                <c:pt idx="1">
                  <c:v>74.84</c:v>
                </c:pt>
                <c:pt idx="2">
                  <c:v>74.84</c:v>
                </c:pt>
                <c:pt idx="3">
                  <c:v>74.84</c:v>
                </c:pt>
                <c:pt idx="4">
                  <c:v>74.84</c:v>
                </c:pt>
                <c:pt idx="5">
                  <c:v>74.84</c:v>
                </c:pt>
                <c:pt idx="6">
                  <c:v>74.84</c:v>
                </c:pt>
                <c:pt idx="7">
                  <c:v>74.84</c:v>
                </c:pt>
                <c:pt idx="8">
                  <c:v>74.84</c:v>
                </c:pt>
                <c:pt idx="9">
                  <c:v>74.84</c:v>
                </c:pt>
                <c:pt idx="10">
                  <c:v>74.84</c:v>
                </c:pt>
                <c:pt idx="11">
                  <c:v>74.84</c:v>
                </c:pt>
                <c:pt idx="12">
                  <c:v>74.84</c:v>
                </c:pt>
                <c:pt idx="13">
                  <c:v>74.84</c:v>
                </c:pt>
                <c:pt idx="14">
                  <c:v>74.84</c:v>
                </c:pt>
                <c:pt idx="15">
                  <c:v>74.84</c:v>
                </c:pt>
                <c:pt idx="16">
                  <c:v>74.84</c:v>
                </c:pt>
                <c:pt idx="17">
                  <c:v>74.84</c:v>
                </c:pt>
                <c:pt idx="18">
                  <c:v>74.84</c:v>
                </c:pt>
                <c:pt idx="19">
                  <c:v>74.84</c:v>
                </c:pt>
                <c:pt idx="20">
                  <c:v>74.84</c:v>
                </c:pt>
                <c:pt idx="21">
                  <c:v>74.84</c:v>
                </c:pt>
                <c:pt idx="22">
                  <c:v>74.84</c:v>
                </c:pt>
                <c:pt idx="23">
                  <c:v>74.84</c:v>
                </c:pt>
                <c:pt idx="24">
                  <c:v>74.84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3-6E4E-9CBF-2D955D06088D}"/>
            </c:ext>
          </c:extLst>
        </c:ser>
        <c:ser>
          <c:idx val="2"/>
          <c:order val="2"/>
          <c:tx>
            <c:strRef>
              <c:f>'9.42'!$D$1</c:f>
              <c:strCache>
                <c:ptCount val="1"/>
                <c:pt idx="0">
                  <c:v>yi=(Xi- 74.84)/9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'9.42'!$D$2:$D$26</c:f>
              <c:numCache>
                <c:formatCode>General</c:formatCode>
                <c:ptCount val="25"/>
                <c:pt idx="0">
                  <c:v>0.79555555555555513</c:v>
                </c:pt>
                <c:pt idx="1">
                  <c:v>-0.98222222222222255</c:v>
                </c:pt>
                <c:pt idx="2">
                  <c:v>0.1288888888888885</c:v>
                </c:pt>
                <c:pt idx="3">
                  <c:v>-0.98222222222222255</c:v>
                </c:pt>
                <c:pt idx="4">
                  <c:v>0.35111111111111071</c:v>
                </c:pt>
                <c:pt idx="5">
                  <c:v>-0.42666666666666703</c:v>
                </c:pt>
                <c:pt idx="6">
                  <c:v>1.0177777777777774</c:v>
                </c:pt>
                <c:pt idx="7">
                  <c:v>-1.5377777777777781</c:v>
                </c:pt>
                <c:pt idx="8">
                  <c:v>0.23999999999999963</c:v>
                </c:pt>
                <c:pt idx="9">
                  <c:v>-9.3333333333333712E-2</c:v>
                </c:pt>
                <c:pt idx="10">
                  <c:v>-1.7600000000000005</c:v>
                </c:pt>
                <c:pt idx="11">
                  <c:v>1.1288888888888886</c:v>
                </c:pt>
                <c:pt idx="12">
                  <c:v>-1.2044444444444449</c:v>
                </c:pt>
                <c:pt idx="13">
                  <c:v>-0.42666666666666703</c:v>
                </c:pt>
                <c:pt idx="14">
                  <c:v>1.1288888888888886</c:v>
                </c:pt>
                <c:pt idx="15">
                  <c:v>-1.0933333333333337</c:v>
                </c:pt>
                <c:pt idx="16">
                  <c:v>0.35111111111111071</c:v>
                </c:pt>
                <c:pt idx="17">
                  <c:v>0.1288888888888885</c:v>
                </c:pt>
                <c:pt idx="18">
                  <c:v>1.684444444444444</c:v>
                </c:pt>
                <c:pt idx="19">
                  <c:v>0.68444444444444408</c:v>
                </c:pt>
                <c:pt idx="20">
                  <c:v>-0.31555555555555592</c:v>
                </c:pt>
                <c:pt idx="21">
                  <c:v>1.573333333333333</c:v>
                </c:pt>
                <c:pt idx="22">
                  <c:v>-1.5377777777777781</c:v>
                </c:pt>
                <c:pt idx="23">
                  <c:v>0.23999999999999963</c:v>
                </c:pt>
                <c:pt idx="24">
                  <c:v>0.90666666666666629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3-6E4E-9CBF-2D955D06088D}"/>
            </c:ext>
          </c:extLst>
        </c:ser>
        <c:ser>
          <c:idx val="3"/>
          <c:order val="3"/>
          <c:tx>
            <c:strRef>
              <c:f>'9.42'!$E$1</c:f>
              <c:strCache>
                <c:ptCount val="1"/>
                <c:pt idx="0">
                  <c:v>Vi={(√|Yi|) -0.822}/0.349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'9.42'!$E$2:$E$26</c:f>
              <c:numCache>
                <c:formatCode>General</c:formatCode>
                <c:ptCount val="25"/>
                <c:pt idx="0">
                  <c:v>0.20039888448130824</c:v>
                </c:pt>
                <c:pt idx="1">
                  <c:v>0.48444484189465303</c:v>
                </c:pt>
                <c:pt idx="2">
                  <c:v>-1.3266160826868203</c:v>
                </c:pt>
                <c:pt idx="3">
                  <c:v>0.48444484189465303</c:v>
                </c:pt>
                <c:pt idx="4">
                  <c:v>-0.65746047424726184</c:v>
                </c:pt>
                <c:pt idx="5">
                  <c:v>-0.4836754591914581</c:v>
                </c:pt>
                <c:pt idx="6">
                  <c:v>0.53538604592579853</c:v>
                </c:pt>
                <c:pt idx="7">
                  <c:v>1.1979131304180091</c:v>
                </c:pt>
                <c:pt idx="8">
                  <c:v>-0.9515818092933086</c:v>
                </c:pt>
                <c:pt idx="9">
                  <c:v>-1.4799282340103439</c:v>
                </c:pt>
                <c:pt idx="10">
                  <c:v>1.445988298401605</c:v>
                </c:pt>
                <c:pt idx="11">
                  <c:v>0.68908833820615578</c:v>
                </c:pt>
                <c:pt idx="12">
                  <c:v>0.78931759945641478</c:v>
                </c:pt>
                <c:pt idx="13">
                  <c:v>-0.4836754591914581</c:v>
                </c:pt>
                <c:pt idx="14">
                  <c:v>0.68908833820615578</c:v>
                </c:pt>
                <c:pt idx="15">
                  <c:v>0.6407616315870347</c:v>
                </c:pt>
                <c:pt idx="16">
                  <c:v>-0.65746047424726184</c:v>
                </c:pt>
                <c:pt idx="17">
                  <c:v>-1.3266160826868203</c:v>
                </c:pt>
                <c:pt idx="18">
                  <c:v>1.3634999682773223</c:v>
                </c:pt>
                <c:pt idx="19">
                  <c:v>1.5219416617164135E-2</c:v>
                </c:pt>
                <c:pt idx="20">
                  <c:v>-0.74572115125570881</c:v>
                </c:pt>
                <c:pt idx="21">
                  <c:v>1.2387560118866816</c:v>
                </c:pt>
                <c:pt idx="22">
                  <c:v>1.1979131304180091</c:v>
                </c:pt>
                <c:pt idx="23">
                  <c:v>-0.9515818092933086</c:v>
                </c:pt>
                <c:pt idx="24">
                  <c:v>0.3730385591376692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93-6E4E-9CBF-2D955D06088D}"/>
            </c:ext>
          </c:extLst>
        </c:ser>
        <c:ser>
          <c:idx val="4"/>
          <c:order val="4"/>
          <c:tx>
            <c:strRef>
              <c:f>'9.42'!$F$1</c:f>
              <c:strCache>
                <c:ptCount val="1"/>
                <c:pt idx="0">
                  <c:v>S+=max (0,Vi-4.5+Si-1)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'9.42'!$F$2:$F$26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93-6E4E-9CBF-2D955D06088D}"/>
            </c:ext>
          </c:extLst>
        </c:ser>
        <c:ser>
          <c:idx val="5"/>
          <c:order val="5"/>
          <c:tx>
            <c:strRef>
              <c:f>'9.42'!$G$1</c:f>
              <c:strCache>
                <c:ptCount val="1"/>
                <c:pt idx="0">
                  <c:v>S+= max (0,-4.5-Vi+Si-1)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'9.42'!$G$2:$G$26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93-6E4E-9CBF-2D955D06088D}"/>
            </c:ext>
          </c:extLst>
        </c:ser>
        <c:ser>
          <c:idx val="6"/>
          <c:order val="6"/>
          <c:tx>
            <c:strRef>
              <c:f>'9.42'!$H$1</c:f>
              <c:strCache>
                <c:ptCount val="1"/>
                <c:pt idx="0">
                  <c:v>UCL= H=+5SD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'9.42'!$H$2:$H$26</c:f>
              <c:numCache>
                <c:formatCode>General</c:formatCode>
                <c:ptCount val="2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93-6E4E-9CBF-2D955D06088D}"/>
            </c:ext>
          </c:extLst>
        </c:ser>
        <c:ser>
          <c:idx val="7"/>
          <c:order val="7"/>
          <c:tx>
            <c:strRef>
              <c:f>'9.42'!$I$1</c:f>
              <c:strCache>
                <c:ptCount val="1"/>
                <c:pt idx="0">
                  <c:v>LCL=-5SD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'9.42'!$I$2:$I$26</c:f>
              <c:numCache>
                <c:formatCode>General</c:formatCode>
                <c:ptCount val="25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93-6E4E-9CBF-2D955D06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262144"/>
        <c:axId val="2059262464"/>
      </c:lineChart>
      <c:catAx>
        <c:axId val="205926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62464"/>
        <c:crosses val="autoZero"/>
        <c:auto val="1"/>
        <c:lblAlgn val="ctr"/>
        <c:lblOffset val="100"/>
        <c:noMultiLvlLbl val="0"/>
      </c:catAx>
      <c:valAx>
        <c:axId val="20592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EWMA CONTROL STATISTICAL ANALYSIS OF SYSTOLIC BLOOD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'9.38ewmrasystolic'!$B$1</c:f>
              <c:strCache>
                <c:ptCount val="1"/>
                <c:pt idx="0">
                  <c:v>Xi  systolic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'9.38ewmrasystolic'!$B$2:$B$26</c:f>
              <c:numCache>
                <c:formatCode>General</c:formatCode>
                <c:ptCount val="25"/>
                <c:pt idx="0">
                  <c:v>81</c:v>
                </c:pt>
                <c:pt idx="1">
                  <c:v>112</c:v>
                </c:pt>
                <c:pt idx="2">
                  <c:v>108</c:v>
                </c:pt>
                <c:pt idx="3">
                  <c:v>95</c:v>
                </c:pt>
                <c:pt idx="4">
                  <c:v>111</c:v>
                </c:pt>
                <c:pt idx="5">
                  <c:v>98</c:v>
                </c:pt>
                <c:pt idx="6">
                  <c:v>98</c:v>
                </c:pt>
                <c:pt idx="7">
                  <c:v>115</c:v>
                </c:pt>
                <c:pt idx="8">
                  <c:v>112</c:v>
                </c:pt>
                <c:pt idx="9">
                  <c:v>103</c:v>
                </c:pt>
                <c:pt idx="10">
                  <c:v>117</c:v>
                </c:pt>
                <c:pt idx="11">
                  <c:v>103</c:v>
                </c:pt>
                <c:pt idx="12">
                  <c:v>100</c:v>
                </c:pt>
                <c:pt idx="13">
                  <c:v>105</c:v>
                </c:pt>
                <c:pt idx="14">
                  <c:v>100</c:v>
                </c:pt>
                <c:pt idx="15">
                  <c:v>115</c:v>
                </c:pt>
                <c:pt idx="16">
                  <c:v>113</c:v>
                </c:pt>
                <c:pt idx="17">
                  <c:v>107</c:v>
                </c:pt>
                <c:pt idx="18">
                  <c:v>117</c:v>
                </c:pt>
                <c:pt idx="19">
                  <c:v>96</c:v>
                </c:pt>
                <c:pt idx="20">
                  <c:v>107</c:v>
                </c:pt>
                <c:pt idx="21">
                  <c:v>90</c:v>
                </c:pt>
                <c:pt idx="22">
                  <c:v>119</c:v>
                </c:pt>
                <c:pt idx="23">
                  <c:v>85</c:v>
                </c:pt>
                <c:pt idx="2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2-2A43-83E4-214ED2A6FE78}"/>
            </c:ext>
          </c:extLst>
        </c:ser>
        <c:ser>
          <c:idx val="1"/>
          <c:order val="1"/>
          <c:tx>
            <c:strRef>
              <c:f>'9.38ewmrasystolic'!$C$1</c:f>
              <c:strCache>
                <c:ptCount val="1"/>
                <c:pt idx="0">
                  <c:v>mean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'9.38ewmrasystolic'!$C$2:$C$26</c:f>
              <c:numCache>
                <c:formatCode>General</c:formatCode>
                <c:ptCount val="25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2-2A43-83E4-214ED2A6FE78}"/>
            </c:ext>
          </c:extLst>
        </c:ser>
        <c:ser>
          <c:idx val="2"/>
          <c:order val="2"/>
          <c:tx>
            <c:strRef>
              <c:f>'9.38ewmrasystolic'!$D$1</c:f>
              <c:strCache>
                <c:ptCount val="1"/>
                <c:pt idx="0">
                  <c:v>Zi=0.2Xi +(0.8)Zi-1. h=0.2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'9.38ewmrasystolic'!$D$2:$D$26</c:f>
              <c:numCache>
                <c:formatCode>General</c:formatCode>
                <c:ptCount val="25"/>
                <c:pt idx="0">
                  <c:v>99.4</c:v>
                </c:pt>
                <c:pt idx="1">
                  <c:v>101.92000000000002</c:v>
                </c:pt>
                <c:pt idx="2">
                  <c:v>103.13600000000002</c:v>
                </c:pt>
                <c:pt idx="3">
                  <c:v>101.50880000000002</c:v>
                </c:pt>
                <c:pt idx="4">
                  <c:v>103.40704000000002</c:v>
                </c:pt>
                <c:pt idx="5">
                  <c:v>102.32563200000001</c:v>
                </c:pt>
                <c:pt idx="6">
                  <c:v>101.4605056</c:v>
                </c:pt>
                <c:pt idx="7">
                  <c:v>104.16840448000001</c:v>
                </c:pt>
                <c:pt idx="8">
                  <c:v>105.73472358400002</c:v>
                </c:pt>
                <c:pt idx="9">
                  <c:v>105.18777886720002</c:v>
                </c:pt>
                <c:pt idx="10">
                  <c:v>107.55022309376002</c:v>
                </c:pt>
                <c:pt idx="11">
                  <c:v>106.64017847500801</c:v>
                </c:pt>
                <c:pt idx="12">
                  <c:v>105.31214278000641</c:v>
                </c:pt>
                <c:pt idx="13">
                  <c:v>105.24971422400513</c:v>
                </c:pt>
                <c:pt idx="14">
                  <c:v>104.19977137920411</c:v>
                </c:pt>
                <c:pt idx="15">
                  <c:v>106.3598171033633</c:v>
                </c:pt>
                <c:pt idx="16">
                  <c:v>107.68785368269064</c:v>
                </c:pt>
                <c:pt idx="17">
                  <c:v>107.55028294615252</c:v>
                </c:pt>
                <c:pt idx="18">
                  <c:v>109.44022635692203</c:v>
                </c:pt>
                <c:pt idx="19">
                  <c:v>106.75218108553763</c:v>
                </c:pt>
                <c:pt idx="20">
                  <c:v>106.80174486843012</c:v>
                </c:pt>
                <c:pt idx="21">
                  <c:v>103.4413958947441</c:v>
                </c:pt>
                <c:pt idx="22">
                  <c:v>106.55311671579528</c:v>
                </c:pt>
                <c:pt idx="23">
                  <c:v>102.24249337263623</c:v>
                </c:pt>
                <c:pt idx="24">
                  <c:v>103.19399469810899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B2-2A43-83E4-214ED2A6FE78}"/>
            </c:ext>
          </c:extLst>
        </c:ser>
        <c:ser>
          <c:idx val="3"/>
          <c:order val="3"/>
          <c:tx>
            <c:strRef>
              <c:f>'9.38ewmrasystolic'!$E$1</c:f>
              <c:strCache>
                <c:ptCount val="1"/>
                <c:pt idx="0">
                  <c:v>UCL=U+L*SD*√(1.11(1-(0.8)^2i)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'9.38ewmrasystolic'!$E$2:$E$26</c:f>
              <c:numCache>
                <c:formatCode>General</c:formatCode>
                <c:ptCount val="25"/>
                <c:pt idx="0">
                  <c:v>122.33203752996377</c:v>
                </c:pt>
                <c:pt idx="1">
                  <c:v>127.47646276592792</c:v>
                </c:pt>
                <c:pt idx="2">
                  <c:v>130.2449224529241</c:v>
                </c:pt>
                <c:pt idx="3">
                  <c:v>131.87280055750409</c:v>
                </c:pt>
                <c:pt idx="4">
                  <c:v>132.86650527839794</c:v>
                </c:pt>
                <c:pt idx="5">
                  <c:v>133.48490599056026</c:v>
                </c:pt>
                <c:pt idx="6">
                  <c:v>133.87396518733649</c:v>
                </c:pt>
                <c:pt idx="7">
                  <c:v>134.12032585230583</c:v>
                </c:pt>
                <c:pt idx="8">
                  <c:v>134.27694467490755</c:v>
                </c:pt>
                <c:pt idx="9">
                  <c:v>134.37675694445252</c:v>
                </c:pt>
                <c:pt idx="10">
                  <c:v>134.44046504204397</c:v>
                </c:pt>
                <c:pt idx="11">
                  <c:v>134.48116834480885</c:v>
                </c:pt>
                <c:pt idx="12">
                  <c:v>134.50718995819392</c:v>
                </c:pt>
                <c:pt idx="13">
                  <c:v>134.52383214888016</c:v>
                </c:pt>
                <c:pt idx="14">
                  <c:v>134.5344783907295</c:v>
                </c:pt>
                <c:pt idx="15">
                  <c:v>134.5412900379161</c:v>
                </c:pt>
                <c:pt idx="16">
                  <c:v>134.54564869494953</c:v>
                </c:pt>
                <c:pt idx="17">
                  <c:v>134.54843790908095</c:v>
                </c:pt>
                <c:pt idx="18">
                  <c:v>134.550222872483</c:v>
                </c:pt>
                <c:pt idx="19">
                  <c:v>134.55136519433077</c:v>
                </c:pt>
                <c:pt idx="20">
                  <c:v>134.5520962578988</c:v>
                </c:pt>
                <c:pt idx="21">
                  <c:v>134.55256412940204</c:v>
                </c:pt>
                <c:pt idx="22">
                  <c:v>134.55286356340406</c:v>
                </c:pt>
                <c:pt idx="23">
                  <c:v>134.55305519962528</c:v>
                </c:pt>
                <c:pt idx="24">
                  <c:v>134.55317784617606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B2-2A43-83E4-214ED2A6FE78}"/>
            </c:ext>
          </c:extLst>
        </c:ser>
        <c:ser>
          <c:idx val="4"/>
          <c:order val="4"/>
          <c:tx>
            <c:strRef>
              <c:f>'9.38ewmrasystolic'!$F$1</c:f>
              <c:strCache>
                <c:ptCount val="1"/>
                <c:pt idx="0">
                  <c:v>LCL=u - L*SD*√(1.11(1-0.8)^2i)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'9.38ewmrasystolic'!$F$2:$F$26</c:f>
              <c:numCache>
                <c:formatCode>General</c:formatCode>
                <c:ptCount val="25"/>
                <c:pt idx="0">
                  <c:v>85.66796247003623</c:v>
                </c:pt>
                <c:pt idx="1">
                  <c:v>80.52353723407208</c:v>
                </c:pt>
                <c:pt idx="2">
                  <c:v>77.755077547075899</c:v>
                </c:pt>
                <c:pt idx="3">
                  <c:v>76.127199442495922</c:v>
                </c:pt>
                <c:pt idx="4">
                  <c:v>75.133494721602062</c:v>
                </c:pt>
                <c:pt idx="5">
                  <c:v>74.515094009439736</c:v>
                </c:pt>
                <c:pt idx="6">
                  <c:v>74.126034812663505</c:v>
                </c:pt>
                <c:pt idx="7">
                  <c:v>73.879674147694161</c:v>
                </c:pt>
                <c:pt idx="8">
                  <c:v>73.723055325092446</c:v>
                </c:pt>
                <c:pt idx="9">
                  <c:v>73.623243055547476</c:v>
                </c:pt>
                <c:pt idx="10">
                  <c:v>73.559534957956032</c:v>
                </c:pt>
                <c:pt idx="11">
                  <c:v>73.518831655191164</c:v>
                </c:pt>
                <c:pt idx="12">
                  <c:v>73.492810041806067</c:v>
                </c:pt>
                <c:pt idx="13">
                  <c:v>73.47616785111984</c:v>
                </c:pt>
                <c:pt idx="14">
                  <c:v>73.465521609270496</c:v>
                </c:pt>
                <c:pt idx="15">
                  <c:v>73.458709962083901</c:v>
                </c:pt>
                <c:pt idx="16">
                  <c:v>73.454351305050466</c:v>
                </c:pt>
                <c:pt idx="17">
                  <c:v>73.45156209091904</c:v>
                </c:pt>
                <c:pt idx="18">
                  <c:v>73.449777127516995</c:v>
                </c:pt>
                <c:pt idx="19">
                  <c:v>73.448634805669229</c:v>
                </c:pt>
                <c:pt idx="20">
                  <c:v>73.447903742101204</c:v>
                </c:pt>
                <c:pt idx="21">
                  <c:v>73.447435870597957</c:v>
                </c:pt>
                <c:pt idx="22">
                  <c:v>73.447136436595926</c:v>
                </c:pt>
                <c:pt idx="23">
                  <c:v>73.446944800374709</c:v>
                </c:pt>
                <c:pt idx="24">
                  <c:v>73.446822153823931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B2-2A43-83E4-214ED2A6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74528"/>
        <c:axId val="1809457792"/>
      </c:lineChart>
      <c:catAx>
        <c:axId val="20591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57792"/>
        <c:crosses val="autoZero"/>
        <c:auto val="1"/>
        <c:lblAlgn val="ctr"/>
        <c:lblOffset val="100"/>
        <c:noMultiLvlLbl val="0"/>
      </c:catAx>
      <c:valAx>
        <c:axId val="18094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'9.45'!$B$1</c:f>
              <c:strCache>
                <c:ptCount val="1"/>
                <c:pt idx="0">
                  <c:v>Xi  systolic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'9.45'!$B$2:$B$26</c:f>
              <c:numCache>
                <c:formatCode>General</c:formatCode>
                <c:ptCount val="25"/>
                <c:pt idx="0">
                  <c:v>81</c:v>
                </c:pt>
                <c:pt idx="1">
                  <c:v>112</c:v>
                </c:pt>
                <c:pt idx="2">
                  <c:v>108</c:v>
                </c:pt>
                <c:pt idx="3">
                  <c:v>95</c:v>
                </c:pt>
                <c:pt idx="4">
                  <c:v>111</c:v>
                </c:pt>
                <c:pt idx="5">
                  <c:v>98</c:v>
                </c:pt>
                <c:pt idx="6">
                  <c:v>98</c:v>
                </c:pt>
                <c:pt idx="7">
                  <c:v>115</c:v>
                </c:pt>
                <c:pt idx="8">
                  <c:v>112</c:v>
                </c:pt>
                <c:pt idx="9">
                  <c:v>103</c:v>
                </c:pt>
                <c:pt idx="10">
                  <c:v>117</c:v>
                </c:pt>
                <c:pt idx="11">
                  <c:v>103</c:v>
                </c:pt>
                <c:pt idx="12">
                  <c:v>100</c:v>
                </c:pt>
                <c:pt idx="13">
                  <c:v>105</c:v>
                </c:pt>
                <c:pt idx="14">
                  <c:v>100</c:v>
                </c:pt>
                <c:pt idx="15">
                  <c:v>115</c:v>
                </c:pt>
                <c:pt idx="16">
                  <c:v>113</c:v>
                </c:pt>
                <c:pt idx="17">
                  <c:v>107</c:v>
                </c:pt>
                <c:pt idx="18">
                  <c:v>117</c:v>
                </c:pt>
                <c:pt idx="19">
                  <c:v>96</c:v>
                </c:pt>
                <c:pt idx="20">
                  <c:v>107</c:v>
                </c:pt>
                <c:pt idx="21">
                  <c:v>90</c:v>
                </c:pt>
                <c:pt idx="22">
                  <c:v>119</c:v>
                </c:pt>
                <c:pt idx="23">
                  <c:v>85</c:v>
                </c:pt>
                <c:pt idx="2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2-574C-BDB9-628B7D087234}"/>
            </c:ext>
          </c:extLst>
        </c:ser>
        <c:ser>
          <c:idx val="1"/>
          <c:order val="1"/>
          <c:tx>
            <c:strRef>
              <c:f>'9.45'!$C$1</c:f>
              <c:strCache>
                <c:ptCount val="1"/>
                <c:pt idx="0">
                  <c:v>mean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'9.45'!$C$2:$C$26</c:f>
              <c:numCache>
                <c:formatCode>General</c:formatCode>
                <c:ptCount val="25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104</c:v>
                </c:pt>
                <c:pt idx="20">
                  <c:v>104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2-574C-BDB9-628B7D087234}"/>
            </c:ext>
          </c:extLst>
        </c:ser>
        <c:ser>
          <c:idx val="2"/>
          <c:order val="2"/>
          <c:tx>
            <c:strRef>
              <c:f>'9.45'!$D$1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'9.45'!$D$2:$D$26</c:f>
              <c:numCache>
                <c:formatCode>General</c:formatCode>
                <c:ptCount val="25"/>
                <c:pt idx="0">
                  <c:v>81</c:v>
                </c:pt>
                <c:pt idx="1">
                  <c:v>96.5</c:v>
                </c:pt>
                <c:pt idx="2">
                  <c:v>100.3</c:v>
                </c:pt>
                <c:pt idx="3">
                  <c:v>99</c:v>
                </c:pt>
                <c:pt idx="4">
                  <c:v>101.4</c:v>
                </c:pt>
                <c:pt idx="5">
                  <c:v>104.8</c:v>
                </c:pt>
                <c:pt idx="6">
                  <c:v>102</c:v>
                </c:pt>
                <c:pt idx="7">
                  <c:v>103.4</c:v>
                </c:pt>
                <c:pt idx="8">
                  <c:v>106.8</c:v>
                </c:pt>
                <c:pt idx="9">
                  <c:v>105.2</c:v>
                </c:pt>
                <c:pt idx="10">
                  <c:v>109</c:v>
                </c:pt>
                <c:pt idx="11">
                  <c:v>110</c:v>
                </c:pt>
                <c:pt idx="12">
                  <c:v>107</c:v>
                </c:pt>
                <c:pt idx="13">
                  <c:v>105.6</c:v>
                </c:pt>
                <c:pt idx="14">
                  <c:v>105</c:v>
                </c:pt>
                <c:pt idx="15">
                  <c:v>104.6</c:v>
                </c:pt>
                <c:pt idx="16">
                  <c:v>106.6</c:v>
                </c:pt>
                <c:pt idx="17">
                  <c:v>108</c:v>
                </c:pt>
                <c:pt idx="18">
                  <c:v>110.4</c:v>
                </c:pt>
                <c:pt idx="19">
                  <c:v>109.6</c:v>
                </c:pt>
                <c:pt idx="20">
                  <c:v>108</c:v>
                </c:pt>
                <c:pt idx="21">
                  <c:v>103.4</c:v>
                </c:pt>
                <c:pt idx="22">
                  <c:v>105.8</c:v>
                </c:pt>
                <c:pt idx="23">
                  <c:v>96.4</c:v>
                </c:pt>
                <c:pt idx="24">
                  <c:v>101.6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2-574C-BDB9-628B7D087234}"/>
            </c:ext>
          </c:extLst>
        </c:ser>
        <c:ser>
          <c:idx val="3"/>
          <c:order val="3"/>
          <c:tx>
            <c:strRef>
              <c:f>'9.45'!$E$1</c:f>
              <c:strCache>
                <c:ptCount val="1"/>
                <c:pt idx="0">
                  <c:v>V(Mi)=SD^2/W w=5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'9.45'!$E$2:$E$26</c:f>
              <c:numCache>
                <c:formatCode>General</c:formatCode>
                <c:ptCount val="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B2-574C-BDB9-628B7D087234}"/>
            </c:ext>
          </c:extLst>
        </c:ser>
        <c:ser>
          <c:idx val="4"/>
          <c:order val="4"/>
          <c:tx>
            <c:strRef>
              <c:f>'9.45'!$F$1</c:f>
              <c:strCache>
                <c:ptCount val="1"/>
                <c:pt idx="0">
                  <c:v>UCL=U+3SD/√W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'9.45'!$F$2:$F$26</c:f>
              <c:numCache>
                <c:formatCode>General</c:formatCode>
                <c:ptCount val="25"/>
                <c:pt idx="0">
                  <c:v>117.41640786499873</c:v>
                </c:pt>
                <c:pt idx="1">
                  <c:v>117.41640786499873</c:v>
                </c:pt>
                <c:pt idx="2">
                  <c:v>117.41640786499873</c:v>
                </c:pt>
                <c:pt idx="3">
                  <c:v>117.41640786499873</c:v>
                </c:pt>
                <c:pt idx="4">
                  <c:v>117.41640786499873</c:v>
                </c:pt>
                <c:pt idx="5">
                  <c:v>117.41640786499873</c:v>
                </c:pt>
                <c:pt idx="6">
                  <c:v>117.41640786499873</c:v>
                </c:pt>
                <c:pt idx="7">
                  <c:v>117.41640786499873</c:v>
                </c:pt>
                <c:pt idx="8">
                  <c:v>117.41640786499873</c:v>
                </c:pt>
                <c:pt idx="9">
                  <c:v>117.41640786499873</c:v>
                </c:pt>
                <c:pt idx="10">
                  <c:v>117.41640786499873</c:v>
                </c:pt>
                <c:pt idx="11">
                  <c:v>117.41640786499873</c:v>
                </c:pt>
                <c:pt idx="12">
                  <c:v>117.41640786499873</c:v>
                </c:pt>
                <c:pt idx="13">
                  <c:v>117.41640786499873</c:v>
                </c:pt>
                <c:pt idx="14">
                  <c:v>117.41640786499873</c:v>
                </c:pt>
                <c:pt idx="15">
                  <c:v>117.41640786499873</c:v>
                </c:pt>
                <c:pt idx="16">
                  <c:v>117.41640786499873</c:v>
                </c:pt>
                <c:pt idx="17">
                  <c:v>117.41640786499873</c:v>
                </c:pt>
                <c:pt idx="18">
                  <c:v>117.41640786499873</c:v>
                </c:pt>
                <c:pt idx="19">
                  <c:v>117.41640786499873</c:v>
                </c:pt>
                <c:pt idx="20">
                  <c:v>117.41640786499873</c:v>
                </c:pt>
                <c:pt idx="21">
                  <c:v>117.41640786499873</c:v>
                </c:pt>
                <c:pt idx="22">
                  <c:v>117.41640786499873</c:v>
                </c:pt>
                <c:pt idx="23">
                  <c:v>117.41640786499873</c:v>
                </c:pt>
                <c:pt idx="24">
                  <c:v>117.41640786499873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B2-574C-BDB9-628B7D087234}"/>
            </c:ext>
          </c:extLst>
        </c:ser>
        <c:ser>
          <c:idx val="5"/>
          <c:order val="5"/>
          <c:tx>
            <c:strRef>
              <c:f>'9.45'!$G$1</c:f>
              <c:strCache>
                <c:ptCount val="1"/>
                <c:pt idx="0">
                  <c:v>LCL=U- 3SD/√W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'9.45'!$G$2:$G$26</c:f>
              <c:numCache>
                <c:formatCode>General</c:formatCode>
                <c:ptCount val="25"/>
                <c:pt idx="0">
                  <c:v>90.583592135001268</c:v>
                </c:pt>
                <c:pt idx="1">
                  <c:v>90.583592135001268</c:v>
                </c:pt>
                <c:pt idx="2">
                  <c:v>90.583592135001268</c:v>
                </c:pt>
                <c:pt idx="3">
                  <c:v>90.583592135001268</c:v>
                </c:pt>
                <c:pt idx="4">
                  <c:v>90.583592135001268</c:v>
                </c:pt>
                <c:pt idx="5">
                  <c:v>90.583592135001268</c:v>
                </c:pt>
                <c:pt idx="6">
                  <c:v>90.583592135001268</c:v>
                </c:pt>
                <c:pt idx="7">
                  <c:v>90.583592135001268</c:v>
                </c:pt>
                <c:pt idx="8">
                  <c:v>90.583592135001268</c:v>
                </c:pt>
                <c:pt idx="9">
                  <c:v>90.583592135001268</c:v>
                </c:pt>
                <c:pt idx="10">
                  <c:v>90.583592135001268</c:v>
                </c:pt>
                <c:pt idx="11">
                  <c:v>90.583592135001268</c:v>
                </c:pt>
                <c:pt idx="12">
                  <c:v>90.583592135001268</c:v>
                </c:pt>
                <c:pt idx="13">
                  <c:v>90.583592135001268</c:v>
                </c:pt>
                <c:pt idx="14">
                  <c:v>90.583592135001268</c:v>
                </c:pt>
                <c:pt idx="15">
                  <c:v>90.583592135001268</c:v>
                </c:pt>
                <c:pt idx="16">
                  <c:v>90.583592135001268</c:v>
                </c:pt>
                <c:pt idx="17">
                  <c:v>90.583592135001268</c:v>
                </c:pt>
                <c:pt idx="18">
                  <c:v>90.583592135001268</c:v>
                </c:pt>
                <c:pt idx="19">
                  <c:v>90.583592135001268</c:v>
                </c:pt>
                <c:pt idx="20">
                  <c:v>90.583592135001268</c:v>
                </c:pt>
                <c:pt idx="21">
                  <c:v>90.583592135001268</c:v>
                </c:pt>
                <c:pt idx="22">
                  <c:v>90.583592135001268</c:v>
                </c:pt>
                <c:pt idx="23">
                  <c:v>90.583592135001268</c:v>
                </c:pt>
                <c:pt idx="24">
                  <c:v>90.583592135001268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B2-574C-BDB9-628B7D08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442496"/>
        <c:axId val="1758442816"/>
      </c:lineChart>
      <c:catAx>
        <c:axId val="175844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2816"/>
        <c:crosses val="autoZero"/>
        <c:auto val="1"/>
        <c:lblAlgn val="ctr"/>
        <c:lblOffset val="100"/>
        <c:noMultiLvlLbl val="0"/>
      </c:catAx>
      <c:valAx>
        <c:axId val="17584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'9.46'!$B$1</c:f>
              <c:strCache>
                <c:ptCount val="1"/>
                <c:pt idx="0">
                  <c:v>  Xidiastolic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'9.46'!$B$2:$B$26</c:f>
              <c:numCache>
                <c:formatCode>General</c:formatCode>
                <c:ptCount val="25"/>
                <c:pt idx="0">
                  <c:v>56</c:v>
                </c:pt>
                <c:pt idx="1">
                  <c:v>73</c:v>
                </c:pt>
                <c:pt idx="2">
                  <c:v>62</c:v>
                </c:pt>
                <c:pt idx="3">
                  <c:v>61</c:v>
                </c:pt>
                <c:pt idx="4">
                  <c:v>68</c:v>
                </c:pt>
                <c:pt idx="5">
                  <c:v>65</c:v>
                </c:pt>
                <c:pt idx="6">
                  <c:v>64</c:v>
                </c:pt>
                <c:pt idx="7">
                  <c:v>72</c:v>
                </c:pt>
                <c:pt idx="8">
                  <c:v>72</c:v>
                </c:pt>
                <c:pt idx="9">
                  <c:v>63</c:v>
                </c:pt>
                <c:pt idx="10">
                  <c:v>72</c:v>
                </c:pt>
                <c:pt idx="11">
                  <c:v>71</c:v>
                </c:pt>
                <c:pt idx="12">
                  <c:v>65</c:v>
                </c:pt>
                <c:pt idx="13">
                  <c:v>64</c:v>
                </c:pt>
                <c:pt idx="14">
                  <c:v>71</c:v>
                </c:pt>
                <c:pt idx="15">
                  <c:v>66</c:v>
                </c:pt>
                <c:pt idx="16">
                  <c:v>84</c:v>
                </c:pt>
                <c:pt idx="17">
                  <c:v>71</c:v>
                </c:pt>
                <c:pt idx="18">
                  <c:v>74</c:v>
                </c:pt>
                <c:pt idx="19">
                  <c:v>68</c:v>
                </c:pt>
                <c:pt idx="20">
                  <c:v>60</c:v>
                </c:pt>
                <c:pt idx="21">
                  <c:v>57</c:v>
                </c:pt>
                <c:pt idx="22">
                  <c:v>69</c:v>
                </c:pt>
                <c:pt idx="23">
                  <c:v>59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A-694B-9DF8-571C95E4A971}"/>
            </c:ext>
          </c:extLst>
        </c:ser>
        <c:ser>
          <c:idx val="1"/>
          <c:order val="1"/>
          <c:tx>
            <c:strRef>
              <c:f>'9.46'!$C$1</c:f>
              <c:strCache>
                <c:ptCount val="1"/>
                <c:pt idx="0">
                  <c:v>mean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'9.46'!$C$2:$C$26</c:f>
              <c:numCache>
                <c:formatCode>General</c:formatCode>
                <c:ptCount val="25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A-694B-9DF8-571C95E4A971}"/>
            </c:ext>
          </c:extLst>
        </c:ser>
        <c:ser>
          <c:idx val="2"/>
          <c:order val="2"/>
          <c:tx>
            <c:strRef>
              <c:f>'9.46'!$D$1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'9.46'!$D$2:$D$26</c:f>
              <c:numCache>
                <c:formatCode>General</c:formatCode>
                <c:ptCount val="25"/>
                <c:pt idx="0">
                  <c:v>56</c:v>
                </c:pt>
                <c:pt idx="1">
                  <c:v>64.5</c:v>
                </c:pt>
                <c:pt idx="2">
                  <c:v>63.66</c:v>
                </c:pt>
                <c:pt idx="3">
                  <c:v>63</c:v>
                </c:pt>
                <c:pt idx="4">
                  <c:v>64</c:v>
                </c:pt>
                <c:pt idx="5">
                  <c:v>65.8</c:v>
                </c:pt>
                <c:pt idx="6">
                  <c:v>64</c:v>
                </c:pt>
                <c:pt idx="7">
                  <c:v>66</c:v>
                </c:pt>
                <c:pt idx="8">
                  <c:v>68.2</c:v>
                </c:pt>
                <c:pt idx="9">
                  <c:v>67.2</c:v>
                </c:pt>
                <c:pt idx="10">
                  <c:v>68.599999999999994</c:v>
                </c:pt>
                <c:pt idx="11">
                  <c:v>70</c:v>
                </c:pt>
                <c:pt idx="12">
                  <c:v>68.599999999999994</c:v>
                </c:pt>
                <c:pt idx="13">
                  <c:v>67</c:v>
                </c:pt>
                <c:pt idx="14">
                  <c:v>68.599999999999994</c:v>
                </c:pt>
                <c:pt idx="15">
                  <c:v>67.400000000000006</c:v>
                </c:pt>
                <c:pt idx="16">
                  <c:v>70</c:v>
                </c:pt>
                <c:pt idx="17">
                  <c:v>71.2</c:v>
                </c:pt>
                <c:pt idx="18">
                  <c:v>73.2</c:v>
                </c:pt>
                <c:pt idx="19">
                  <c:v>72.599999999999994</c:v>
                </c:pt>
                <c:pt idx="20">
                  <c:v>71.400000000000006</c:v>
                </c:pt>
                <c:pt idx="21">
                  <c:v>66</c:v>
                </c:pt>
                <c:pt idx="22">
                  <c:v>65.599999999999994</c:v>
                </c:pt>
                <c:pt idx="23">
                  <c:v>62.6</c:v>
                </c:pt>
                <c:pt idx="2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A-694B-9DF8-571C95E4A971}"/>
            </c:ext>
          </c:extLst>
        </c:ser>
        <c:ser>
          <c:idx val="3"/>
          <c:order val="3"/>
          <c:tx>
            <c:strRef>
              <c:f>'9.46'!$E$1</c:f>
              <c:strCache>
                <c:ptCount val="1"/>
                <c:pt idx="0">
                  <c:v>V(Mi)=SD^2/W w=5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'9.46'!$E$2:$E$26</c:f>
              <c:numCache>
                <c:formatCode>General</c:formatCode>
                <c:ptCount val="25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  <c:pt idx="24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9A-694B-9DF8-571C95E4A971}"/>
            </c:ext>
          </c:extLst>
        </c:ser>
        <c:ser>
          <c:idx val="4"/>
          <c:order val="4"/>
          <c:tx>
            <c:strRef>
              <c:f>'9.46'!$F$1</c:f>
              <c:strCache>
                <c:ptCount val="1"/>
                <c:pt idx="0">
                  <c:v>UCL=U+3SD/√W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'9.46'!$F$2:$F$26</c:f>
              <c:numCache>
                <c:formatCode>General</c:formatCode>
                <c:ptCount val="25"/>
                <c:pt idx="0">
                  <c:v>75.049844718999239</c:v>
                </c:pt>
                <c:pt idx="1">
                  <c:v>75.049844718999239</c:v>
                </c:pt>
                <c:pt idx="2">
                  <c:v>75.049844718999239</c:v>
                </c:pt>
                <c:pt idx="3">
                  <c:v>75.049844718999239</c:v>
                </c:pt>
                <c:pt idx="4">
                  <c:v>75.049844718999239</c:v>
                </c:pt>
                <c:pt idx="5">
                  <c:v>75.049844718999239</c:v>
                </c:pt>
                <c:pt idx="6">
                  <c:v>75.049844718999239</c:v>
                </c:pt>
                <c:pt idx="7">
                  <c:v>75.049844718999239</c:v>
                </c:pt>
                <c:pt idx="8">
                  <c:v>75.049844718999239</c:v>
                </c:pt>
                <c:pt idx="9">
                  <c:v>75.049844718999239</c:v>
                </c:pt>
                <c:pt idx="10">
                  <c:v>75.049844718999239</c:v>
                </c:pt>
                <c:pt idx="11">
                  <c:v>75.049844718999239</c:v>
                </c:pt>
                <c:pt idx="12">
                  <c:v>75.049844718999239</c:v>
                </c:pt>
                <c:pt idx="13">
                  <c:v>75.049844718999239</c:v>
                </c:pt>
                <c:pt idx="14">
                  <c:v>75.049844718999239</c:v>
                </c:pt>
                <c:pt idx="15">
                  <c:v>75.049844718999239</c:v>
                </c:pt>
                <c:pt idx="16">
                  <c:v>75.049844718999239</c:v>
                </c:pt>
                <c:pt idx="17">
                  <c:v>75.049844718999239</c:v>
                </c:pt>
                <c:pt idx="18">
                  <c:v>75.049844718999239</c:v>
                </c:pt>
                <c:pt idx="19">
                  <c:v>75.049844718999239</c:v>
                </c:pt>
                <c:pt idx="20">
                  <c:v>75.049844718999239</c:v>
                </c:pt>
                <c:pt idx="21">
                  <c:v>75.049844718999239</c:v>
                </c:pt>
                <c:pt idx="22">
                  <c:v>75.049844718999239</c:v>
                </c:pt>
                <c:pt idx="23">
                  <c:v>75.049844718999239</c:v>
                </c:pt>
                <c:pt idx="24">
                  <c:v>75.049844718999239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9A-694B-9DF8-571C95E4A971}"/>
            </c:ext>
          </c:extLst>
        </c:ser>
        <c:ser>
          <c:idx val="5"/>
          <c:order val="5"/>
          <c:tx>
            <c:strRef>
              <c:f>'9.46'!$G$1</c:f>
              <c:strCache>
                <c:ptCount val="1"/>
                <c:pt idx="0">
                  <c:v>LCL=U- 3SD/√W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'9.46'!$G$2:$G$26</c:f>
              <c:numCache>
                <c:formatCode>General</c:formatCode>
                <c:ptCount val="25"/>
                <c:pt idx="0">
                  <c:v>58.950155281000761</c:v>
                </c:pt>
                <c:pt idx="1">
                  <c:v>58.950155281000761</c:v>
                </c:pt>
                <c:pt idx="2">
                  <c:v>58.950155281000761</c:v>
                </c:pt>
                <c:pt idx="3">
                  <c:v>58.950155281000761</c:v>
                </c:pt>
                <c:pt idx="4">
                  <c:v>58.950155281000761</c:v>
                </c:pt>
                <c:pt idx="5">
                  <c:v>58.950155281000761</c:v>
                </c:pt>
                <c:pt idx="6">
                  <c:v>58.950155281000761</c:v>
                </c:pt>
                <c:pt idx="7">
                  <c:v>58.950155281000761</c:v>
                </c:pt>
                <c:pt idx="8">
                  <c:v>58.950155281000761</c:v>
                </c:pt>
                <c:pt idx="9">
                  <c:v>58.950155281000761</c:v>
                </c:pt>
                <c:pt idx="10">
                  <c:v>58.950155281000761</c:v>
                </c:pt>
                <c:pt idx="11">
                  <c:v>58.950155281000761</c:v>
                </c:pt>
                <c:pt idx="12">
                  <c:v>58.950155281000761</c:v>
                </c:pt>
                <c:pt idx="13">
                  <c:v>58.950155281000761</c:v>
                </c:pt>
                <c:pt idx="14">
                  <c:v>58.950155281000761</c:v>
                </c:pt>
                <c:pt idx="15">
                  <c:v>58.950155281000761</c:v>
                </c:pt>
                <c:pt idx="16">
                  <c:v>58.950155281000761</c:v>
                </c:pt>
                <c:pt idx="17">
                  <c:v>58.950155281000761</c:v>
                </c:pt>
                <c:pt idx="18">
                  <c:v>58.950155281000761</c:v>
                </c:pt>
                <c:pt idx="19">
                  <c:v>58.950155281000761</c:v>
                </c:pt>
                <c:pt idx="20">
                  <c:v>58.950155281000761</c:v>
                </c:pt>
                <c:pt idx="21">
                  <c:v>58.950155281000761</c:v>
                </c:pt>
                <c:pt idx="22">
                  <c:v>58.950155281000761</c:v>
                </c:pt>
                <c:pt idx="23">
                  <c:v>58.950155281000761</c:v>
                </c:pt>
                <c:pt idx="24">
                  <c:v>58.950155281000761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9A-694B-9DF8-571C95E4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64736"/>
        <c:axId val="2034365056"/>
      </c:lineChart>
      <c:catAx>
        <c:axId val="203436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65056"/>
        <c:crosses val="autoZero"/>
        <c:auto val="1"/>
        <c:lblAlgn val="ctr"/>
        <c:lblOffset val="100"/>
        <c:noMultiLvlLbl val="0"/>
      </c:catAx>
      <c:valAx>
        <c:axId val="20343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25</xdr:row>
      <xdr:rowOff>-1</xdr:rowOff>
    </xdr:from>
    <xdr:to>
      <xdr:col>5</xdr:col>
      <xdr:colOff>120015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FF8A9-5DE1-5B4E-8BCE-1FA140009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400051</xdr:colOff>
      <xdr:row>26</xdr:row>
      <xdr:rowOff>102870</xdr:rowOff>
    </xdr:from>
    <xdr:to>
      <xdr:col>5</xdr:col>
      <xdr:colOff>1245871</xdr:colOff>
      <xdr:row>40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E634A-1246-9E41-8DD8-674F526A1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3</xdr:row>
      <xdr:rowOff>108584</xdr:rowOff>
    </xdr:from>
    <xdr:to>
      <xdr:col>5</xdr:col>
      <xdr:colOff>1120140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45501-018C-7043-9CA6-299AD4EBC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74293</xdr:rowOff>
    </xdr:from>
    <xdr:to>
      <xdr:col>4</xdr:col>
      <xdr:colOff>908684</xdr:colOff>
      <xdr:row>62</xdr:row>
      <xdr:rowOff>154304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26F9A-7CDE-8845-B245-7B3D1CF04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5</xdr:row>
      <xdr:rowOff>36195</xdr:rowOff>
    </xdr:from>
    <xdr:to>
      <xdr:col>18</xdr:col>
      <xdr:colOff>590550</xdr:colOff>
      <xdr:row>21</xdr:row>
      <xdr:rowOff>129539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7146DD-4710-EF40-8FD0-626A1E314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3</xdr:row>
      <xdr:rowOff>142874</xdr:rowOff>
    </xdr:from>
    <xdr:to>
      <xdr:col>6</xdr:col>
      <xdr:colOff>422910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C887F-A69B-4F4C-AB1D-E24C69017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"/>
  <sheetViews>
    <sheetView workbookViewId="0">
      <selection activeCell="C23" sqref="C23"/>
    </sheetView>
  </sheetViews>
  <sheetFormatPr defaultColWidth="14.42578125" defaultRowHeight="15.75" customHeight="1" x14ac:dyDescent="0.15"/>
  <cols>
    <col min="5" max="5" width="25.62109375" customWidth="1"/>
    <col min="6" max="6" width="19.8203125" customWidth="1"/>
    <col min="7" max="7" width="23.59765625" customWidth="1"/>
  </cols>
  <sheetData>
    <row r="1" spans="1:9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2.75" x14ac:dyDescent="0.15">
      <c r="A2" s="3">
        <v>1</v>
      </c>
      <c r="B2" s="3">
        <v>81</v>
      </c>
      <c r="C2" s="3">
        <v>104</v>
      </c>
      <c r="D2" s="4">
        <f>(B2-104)/10</f>
        <v>-2.2999999999999998</v>
      </c>
      <c r="E2" s="4">
        <f>(SQRT(ABS(D2)) -0.822)/0.349</f>
        <v>1.9901865008891406</v>
      </c>
      <c r="F2" s="3">
        <v>0</v>
      </c>
      <c r="G2" s="3">
        <v>0</v>
      </c>
      <c r="H2" s="3">
        <v>30</v>
      </c>
      <c r="I2" s="3">
        <v>-30</v>
      </c>
    </row>
    <row r="3" spans="1:9" ht="12.75" x14ac:dyDescent="0.15">
      <c r="A3" s="3">
        <v>2</v>
      </c>
      <c r="B3" s="3">
        <v>112</v>
      </c>
      <c r="C3" s="3">
        <v>104</v>
      </c>
      <c r="D3" s="4">
        <f>(B3-104)/10</f>
        <v>0.8</v>
      </c>
      <c r="E3" s="4">
        <f t="shared" ref="E3:E26" si="0">(SQRT(ABS(D3)) -0.822)/0.349</f>
        <v>0.20752776790806851</v>
      </c>
      <c r="F3" s="4">
        <f>MAX(0,E3-5+F2)</f>
        <v>0</v>
      </c>
      <c r="G3" s="4">
        <f>MAX(0,-5-E3+G2)</f>
        <v>0</v>
      </c>
      <c r="H3" s="3">
        <v>30</v>
      </c>
      <c r="I3" s="3">
        <v>-30</v>
      </c>
    </row>
    <row r="4" spans="1:9" ht="12.75" x14ac:dyDescent="0.15">
      <c r="A4" s="3">
        <v>3</v>
      </c>
      <c r="B4" s="3">
        <v>108</v>
      </c>
      <c r="C4" s="3">
        <v>104</v>
      </c>
      <c r="D4" s="4">
        <f t="shared" ref="D4:D26" si="1">(B4-104)/10</f>
        <v>0.4</v>
      </c>
      <c r="E4" s="4">
        <f t="shared" si="0"/>
        <v>-0.54310735806969657</v>
      </c>
      <c r="F4" s="4">
        <f t="shared" ref="F4:F26" si="2">MAX(0,E4-5+F3)</f>
        <v>0</v>
      </c>
      <c r="G4" s="4">
        <f t="shared" ref="G4:G26" si="3">MAX(0,-5-E4+G3)</f>
        <v>0</v>
      </c>
      <c r="H4" s="3">
        <v>30</v>
      </c>
      <c r="I4" s="3">
        <v>-30</v>
      </c>
    </row>
    <row r="5" spans="1:9" ht="12.75" x14ac:dyDescent="0.15">
      <c r="A5" s="3">
        <v>4</v>
      </c>
      <c r="B5" s="3">
        <v>95</v>
      </c>
      <c r="C5" s="3">
        <v>104</v>
      </c>
      <c r="D5" s="4">
        <f t="shared" si="1"/>
        <v>-0.9</v>
      </c>
      <c r="E5" s="4">
        <f t="shared" si="0"/>
        <v>0.36298939269488201</v>
      </c>
      <c r="F5" s="4">
        <f t="shared" si="2"/>
        <v>0</v>
      </c>
      <c r="G5" s="4">
        <f t="shared" si="3"/>
        <v>0</v>
      </c>
      <c r="H5" s="3">
        <v>30</v>
      </c>
      <c r="I5" s="3">
        <v>-30</v>
      </c>
    </row>
    <row r="6" spans="1:9" ht="12.75" x14ac:dyDescent="0.15">
      <c r="A6" s="3">
        <v>5</v>
      </c>
      <c r="B6" s="3">
        <v>111</v>
      </c>
      <c r="C6" s="3">
        <v>104</v>
      </c>
      <c r="D6" s="4">
        <f t="shared" si="1"/>
        <v>0.7</v>
      </c>
      <c r="E6" s="4">
        <f t="shared" si="0"/>
        <v>4.2005806687895733E-2</v>
      </c>
      <c r="F6" s="4">
        <f t="shared" si="2"/>
        <v>0</v>
      </c>
      <c r="G6" s="4">
        <f t="shared" si="3"/>
        <v>0</v>
      </c>
      <c r="H6" s="3">
        <v>30</v>
      </c>
      <c r="I6" s="3">
        <v>-30</v>
      </c>
    </row>
    <row r="7" spans="1:9" ht="12.75" x14ac:dyDescent="0.15">
      <c r="A7" s="3">
        <v>6</v>
      </c>
      <c r="B7" s="3">
        <v>98</v>
      </c>
      <c r="C7" s="3">
        <v>104</v>
      </c>
      <c r="D7" s="4">
        <f t="shared" si="1"/>
        <v>-0.6</v>
      </c>
      <c r="E7" s="4">
        <f t="shared" si="0"/>
        <v>-0.13582616263185257</v>
      </c>
      <c r="F7" s="4">
        <f t="shared" si="2"/>
        <v>0</v>
      </c>
      <c r="G7" s="4">
        <f t="shared" si="3"/>
        <v>0</v>
      </c>
      <c r="H7" s="3">
        <v>30</v>
      </c>
      <c r="I7" s="3">
        <v>-30</v>
      </c>
    </row>
    <row r="8" spans="1:9" ht="12.75" x14ac:dyDescent="0.15">
      <c r="A8" s="3">
        <v>7</v>
      </c>
      <c r="B8" s="3">
        <v>98</v>
      </c>
      <c r="C8" s="3">
        <v>104</v>
      </c>
      <c r="D8" s="4">
        <f t="shared" si="1"/>
        <v>-0.6</v>
      </c>
      <c r="E8" s="4">
        <f t="shared" si="0"/>
        <v>-0.13582616263185257</v>
      </c>
      <c r="F8" s="4">
        <f t="shared" si="2"/>
        <v>0</v>
      </c>
      <c r="G8" s="4">
        <f t="shared" si="3"/>
        <v>0</v>
      </c>
      <c r="H8" s="3">
        <v>30</v>
      </c>
      <c r="I8" s="3">
        <v>-30</v>
      </c>
    </row>
    <row r="9" spans="1:9" ht="12.75" x14ac:dyDescent="0.15">
      <c r="A9" s="3">
        <v>8</v>
      </c>
      <c r="B9" s="3">
        <v>115</v>
      </c>
      <c r="C9" s="3">
        <v>104</v>
      </c>
      <c r="D9" s="4">
        <f t="shared" si="1"/>
        <v>1.1000000000000001</v>
      </c>
      <c r="E9" s="4">
        <f t="shared" si="0"/>
        <v>0.64988208644742607</v>
      </c>
      <c r="F9" s="4">
        <f t="shared" si="2"/>
        <v>0</v>
      </c>
      <c r="G9" s="4">
        <f t="shared" si="3"/>
        <v>0</v>
      </c>
      <c r="H9" s="3">
        <v>30</v>
      </c>
      <c r="I9" s="3">
        <v>-30</v>
      </c>
    </row>
    <row r="10" spans="1:9" ht="12.75" x14ac:dyDescent="0.15">
      <c r="A10" s="3">
        <v>9</v>
      </c>
      <c r="B10" s="3">
        <v>112</v>
      </c>
      <c r="C10" s="3">
        <v>104</v>
      </c>
      <c r="D10" s="4">
        <f t="shared" si="1"/>
        <v>0.8</v>
      </c>
      <c r="E10" s="4">
        <f t="shared" si="0"/>
        <v>0.20752776790806851</v>
      </c>
      <c r="F10" s="4">
        <f t="shared" si="2"/>
        <v>0</v>
      </c>
      <c r="G10" s="4">
        <f t="shared" si="3"/>
        <v>0</v>
      </c>
      <c r="H10" s="3">
        <v>30</v>
      </c>
      <c r="I10" s="3">
        <v>-30</v>
      </c>
    </row>
    <row r="11" spans="1:9" ht="12.75" x14ac:dyDescent="0.15">
      <c r="A11" s="3">
        <v>10</v>
      </c>
      <c r="B11" s="3">
        <v>103</v>
      </c>
      <c r="C11" s="3">
        <v>104</v>
      </c>
      <c r="D11" s="4">
        <f t="shared" si="1"/>
        <v>-0.1</v>
      </c>
      <c r="E11" s="4">
        <f t="shared" si="0"/>
        <v>-1.4492041088342753</v>
      </c>
      <c r="F11" s="4">
        <f t="shared" si="2"/>
        <v>0</v>
      </c>
      <c r="G11" s="4">
        <f t="shared" si="3"/>
        <v>0</v>
      </c>
      <c r="H11" s="3">
        <v>30</v>
      </c>
      <c r="I11" s="3">
        <v>-30</v>
      </c>
    </row>
    <row r="12" spans="1:9" ht="12.75" x14ac:dyDescent="0.15">
      <c r="A12" s="3">
        <v>11</v>
      </c>
      <c r="B12" s="3">
        <v>117</v>
      </c>
      <c r="C12" s="3">
        <v>104</v>
      </c>
      <c r="D12" s="4">
        <f t="shared" si="1"/>
        <v>1.3</v>
      </c>
      <c r="E12" s="4">
        <f t="shared" si="0"/>
        <v>0.91167743581414928</v>
      </c>
      <c r="F12" s="4">
        <f t="shared" si="2"/>
        <v>0</v>
      </c>
      <c r="G12" s="4">
        <f t="shared" si="3"/>
        <v>0</v>
      </c>
      <c r="H12" s="3">
        <v>30</v>
      </c>
      <c r="I12" s="3">
        <v>-30</v>
      </c>
    </row>
    <row r="13" spans="1:9" ht="12.75" x14ac:dyDescent="0.15">
      <c r="A13" s="3">
        <v>12</v>
      </c>
      <c r="B13" s="3">
        <v>103</v>
      </c>
      <c r="C13" s="3">
        <v>104</v>
      </c>
      <c r="D13" s="4">
        <f t="shared" si="1"/>
        <v>-0.1</v>
      </c>
      <c r="E13" s="4">
        <f t="shared" si="0"/>
        <v>-1.4492041088342753</v>
      </c>
      <c r="F13" s="4">
        <f t="shared" si="2"/>
        <v>0</v>
      </c>
      <c r="G13" s="4">
        <f t="shared" si="3"/>
        <v>0</v>
      </c>
      <c r="H13" s="3">
        <v>30</v>
      </c>
      <c r="I13" s="3">
        <v>-30</v>
      </c>
    </row>
    <row r="14" spans="1:9" ht="12.75" x14ac:dyDescent="0.15">
      <c r="A14" s="3">
        <v>13</v>
      </c>
      <c r="B14" s="3">
        <v>100</v>
      </c>
      <c r="C14" s="3">
        <v>104</v>
      </c>
      <c r="D14" s="4">
        <f t="shared" si="1"/>
        <v>-0.4</v>
      </c>
      <c r="E14" s="4">
        <f t="shared" si="0"/>
        <v>-0.54310735806969657</v>
      </c>
      <c r="F14" s="4">
        <f t="shared" si="2"/>
        <v>0</v>
      </c>
      <c r="G14" s="4">
        <f t="shared" si="3"/>
        <v>0</v>
      </c>
      <c r="H14" s="3">
        <v>30</v>
      </c>
      <c r="I14" s="3">
        <v>-30</v>
      </c>
    </row>
    <row r="15" spans="1:9" ht="12.75" x14ac:dyDescent="0.15">
      <c r="A15" s="3">
        <v>14</v>
      </c>
      <c r="B15" s="3">
        <v>105</v>
      </c>
      <c r="C15" s="3">
        <v>104</v>
      </c>
      <c r="D15" s="4">
        <f t="shared" si="1"/>
        <v>0.1</v>
      </c>
      <c r="E15" s="4">
        <f t="shared" si="0"/>
        <v>-1.4492041088342753</v>
      </c>
      <c r="F15" s="4">
        <f t="shared" si="2"/>
        <v>0</v>
      </c>
      <c r="G15" s="4">
        <f t="shared" si="3"/>
        <v>0</v>
      </c>
      <c r="H15" s="3">
        <v>30</v>
      </c>
      <c r="I15" s="3">
        <v>-30</v>
      </c>
    </row>
    <row r="16" spans="1:9" ht="12.75" x14ac:dyDescent="0.15">
      <c r="A16" s="3">
        <v>15</v>
      </c>
      <c r="B16" s="3">
        <v>100</v>
      </c>
      <c r="C16" s="3">
        <v>104</v>
      </c>
      <c r="D16" s="4">
        <f t="shared" si="1"/>
        <v>-0.4</v>
      </c>
      <c r="E16" s="4">
        <f t="shared" si="0"/>
        <v>-0.54310735806969657</v>
      </c>
      <c r="F16" s="4">
        <f t="shared" si="2"/>
        <v>0</v>
      </c>
      <c r="G16" s="4">
        <f t="shared" si="3"/>
        <v>0</v>
      </c>
      <c r="H16" s="3">
        <v>30</v>
      </c>
      <c r="I16" s="3">
        <v>-30</v>
      </c>
    </row>
    <row r="17" spans="1:9" ht="12.75" x14ac:dyDescent="0.15">
      <c r="A17" s="3">
        <v>16</v>
      </c>
      <c r="B17" s="3">
        <v>115</v>
      </c>
      <c r="C17" s="3">
        <v>104</v>
      </c>
      <c r="D17" s="4">
        <f t="shared" si="1"/>
        <v>1.1000000000000001</v>
      </c>
      <c r="E17" s="4">
        <f t="shared" si="0"/>
        <v>0.64988208644742607</v>
      </c>
      <c r="F17" s="4">
        <f t="shared" si="2"/>
        <v>0</v>
      </c>
      <c r="G17" s="4">
        <f t="shared" si="3"/>
        <v>0</v>
      </c>
      <c r="H17" s="3">
        <v>30</v>
      </c>
      <c r="I17" s="3">
        <v>-30</v>
      </c>
    </row>
    <row r="18" spans="1:9" ht="12.75" x14ac:dyDescent="0.15">
      <c r="A18" s="3">
        <v>17</v>
      </c>
      <c r="B18" s="3">
        <v>113</v>
      </c>
      <c r="C18" s="3">
        <v>104</v>
      </c>
      <c r="D18" s="4">
        <f t="shared" si="1"/>
        <v>0.9</v>
      </c>
      <c r="E18" s="4">
        <f t="shared" si="0"/>
        <v>0.36298939269488201</v>
      </c>
      <c r="F18" s="4">
        <f t="shared" si="2"/>
        <v>0</v>
      </c>
      <c r="G18" s="4">
        <f t="shared" si="3"/>
        <v>0</v>
      </c>
      <c r="H18" s="3">
        <v>30</v>
      </c>
      <c r="I18" s="3">
        <v>-30</v>
      </c>
    </row>
    <row r="19" spans="1:9" ht="12.75" x14ac:dyDescent="0.15">
      <c r="A19" s="3">
        <v>18</v>
      </c>
      <c r="B19" s="3">
        <v>107</v>
      </c>
      <c r="C19" s="3">
        <v>104</v>
      </c>
      <c r="D19" s="4">
        <f t="shared" si="1"/>
        <v>0.3</v>
      </c>
      <c r="E19" s="4">
        <f t="shared" si="0"/>
        <v>-0.78589525070152977</v>
      </c>
      <c r="F19" s="4">
        <f t="shared" si="2"/>
        <v>0</v>
      </c>
      <c r="G19" s="4">
        <f t="shared" si="3"/>
        <v>0</v>
      </c>
      <c r="H19" s="3">
        <v>30</v>
      </c>
      <c r="I19" s="3">
        <v>-30</v>
      </c>
    </row>
    <row r="20" spans="1:9" ht="12.75" x14ac:dyDescent="0.15">
      <c r="A20" s="3">
        <v>19</v>
      </c>
      <c r="B20" s="3">
        <v>117</v>
      </c>
      <c r="C20" s="3">
        <v>104</v>
      </c>
      <c r="D20" s="4">
        <f t="shared" si="1"/>
        <v>1.3</v>
      </c>
      <c r="E20" s="4">
        <f t="shared" si="0"/>
        <v>0.91167743581414928</v>
      </c>
      <c r="F20" s="4">
        <f t="shared" si="2"/>
        <v>0</v>
      </c>
      <c r="G20" s="4">
        <f>MAX(0,-5-E20+G19)</f>
        <v>0</v>
      </c>
      <c r="H20" s="3">
        <v>30</v>
      </c>
      <c r="I20" s="3">
        <v>-30</v>
      </c>
    </row>
    <row r="21" spans="1:9" ht="12.75" x14ac:dyDescent="0.15">
      <c r="A21" s="3">
        <v>20</v>
      </c>
      <c r="B21" s="3">
        <v>96</v>
      </c>
      <c r="C21" s="3">
        <v>104</v>
      </c>
      <c r="D21" s="4">
        <f t="shared" si="1"/>
        <v>-0.8</v>
      </c>
      <c r="E21" s="4">
        <f t="shared" si="0"/>
        <v>0.20752776790806851</v>
      </c>
      <c r="F21" s="4">
        <f t="shared" si="2"/>
        <v>0</v>
      </c>
      <c r="G21" s="4">
        <f t="shared" si="3"/>
        <v>0</v>
      </c>
      <c r="H21" s="3">
        <v>30</v>
      </c>
      <c r="I21" s="3">
        <v>-30</v>
      </c>
    </row>
    <row r="22" spans="1:9" ht="12.75" x14ac:dyDescent="0.15">
      <c r="A22" s="3">
        <v>21</v>
      </c>
      <c r="B22" s="3">
        <v>107</v>
      </c>
      <c r="C22" s="3">
        <v>104</v>
      </c>
      <c r="D22" s="4">
        <f t="shared" si="1"/>
        <v>0.3</v>
      </c>
      <c r="E22" s="4">
        <f t="shared" si="0"/>
        <v>-0.78589525070152977</v>
      </c>
      <c r="F22" s="4">
        <f t="shared" si="2"/>
        <v>0</v>
      </c>
      <c r="G22" s="4">
        <f t="shared" si="3"/>
        <v>0</v>
      </c>
      <c r="H22" s="3">
        <v>30</v>
      </c>
      <c r="I22" s="3">
        <v>-30</v>
      </c>
    </row>
    <row r="23" spans="1:9" ht="12.75" x14ac:dyDescent="0.15">
      <c r="A23" s="3">
        <v>22</v>
      </c>
      <c r="B23" s="3">
        <v>90</v>
      </c>
      <c r="C23" s="3">
        <v>104</v>
      </c>
      <c r="D23" s="4">
        <f t="shared" si="1"/>
        <v>-1.4</v>
      </c>
      <c r="E23" s="4">
        <f t="shared" si="0"/>
        <v>1.0350027410312987</v>
      </c>
      <c r="F23" s="4">
        <f>MAX(0,E23-5+F22)</f>
        <v>0</v>
      </c>
      <c r="G23" s="4">
        <f t="shared" si="3"/>
        <v>0</v>
      </c>
      <c r="H23" s="3">
        <v>30</v>
      </c>
      <c r="I23" s="3">
        <v>-30</v>
      </c>
    </row>
    <row r="24" spans="1:9" ht="12.75" x14ac:dyDescent="0.15">
      <c r="A24" s="3">
        <v>23</v>
      </c>
      <c r="B24" s="3">
        <v>119</v>
      </c>
      <c r="C24" s="3">
        <v>104</v>
      </c>
      <c r="D24" s="4">
        <f t="shared" si="1"/>
        <v>1.5</v>
      </c>
      <c r="E24" s="4">
        <f t="shared" si="0"/>
        <v>1.1539967661650115</v>
      </c>
      <c r="F24" s="4">
        <f t="shared" si="2"/>
        <v>0</v>
      </c>
      <c r="G24" s="4">
        <f t="shared" si="3"/>
        <v>0</v>
      </c>
      <c r="H24" s="3">
        <v>30</v>
      </c>
      <c r="I24" s="3">
        <v>-30</v>
      </c>
    </row>
    <row r="25" spans="1:9" ht="12.75" x14ac:dyDescent="0.15">
      <c r="A25" s="3">
        <v>24</v>
      </c>
      <c r="B25" s="3">
        <v>85</v>
      </c>
      <c r="C25" s="3">
        <v>104</v>
      </c>
      <c r="D25" s="4">
        <f t="shared" si="1"/>
        <v>-1.9</v>
      </c>
      <c r="E25" s="4">
        <f t="shared" si="0"/>
        <v>1.5942833100545049</v>
      </c>
      <c r="F25" s="4">
        <f t="shared" si="2"/>
        <v>0</v>
      </c>
      <c r="G25" s="4">
        <f t="shared" si="3"/>
        <v>0</v>
      </c>
      <c r="H25" s="3">
        <v>30</v>
      </c>
      <c r="I25" s="3">
        <v>-30</v>
      </c>
    </row>
    <row r="26" spans="1:9" ht="12.75" x14ac:dyDescent="0.15">
      <c r="A26" s="3">
        <v>25</v>
      </c>
      <c r="B26" s="3">
        <v>107</v>
      </c>
      <c r="C26" s="3">
        <v>104</v>
      </c>
      <c r="D26" s="4">
        <f t="shared" si="1"/>
        <v>0.3</v>
      </c>
      <c r="E26" s="4">
        <f t="shared" si="0"/>
        <v>-0.78589525070152977</v>
      </c>
      <c r="F26" s="4">
        <f t="shared" si="2"/>
        <v>0</v>
      </c>
      <c r="G26" s="4">
        <f t="shared" si="3"/>
        <v>0</v>
      </c>
      <c r="H26" s="3">
        <v>30</v>
      </c>
      <c r="I26" s="3">
        <v>-30</v>
      </c>
    </row>
    <row r="27" spans="1:9" ht="12.75" x14ac:dyDescent="0.15">
      <c r="A27" s="4"/>
      <c r="B27" s="3">
        <v>2614</v>
      </c>
      <c r="C27" s="4"/>
      <c r="D27" s="4"/>
      <c r="E27" s="4"/>
      <c r="F27" s="4"/>
      <c r="G27" s="4"/>
      <c r="H27" s="4"/>
      <c r="I27" s="4"/>
    </row>
    <row r="28" spans="1:9" ht="12.75" x14ac:dyDescent="0.15">
      <c r="B28" s="1" t="s">
        <v>9</v>
      </c>
    </row>
    <row r="29" spans="1:9" ht="12.75" x14ac:dyDescent="0.15">
      <c r="B29" s="1" t="s">
        <v>10</v>
      </c>
    </row>
    <row r="30" spans="1:9" ht="12.75" x14ac:dyDescent="0.15">
      <c r="B30" s="1">
        <v>10.075051699999999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4B17-322A-384A-A339-77A0427DC07E}">
  <dimension ref="A1:L83"/>
  <sheetViews>
    <sheetView zoomScaleNormal="60" zoomScaleSheetLayoutView="100" workbookViewId="0">
      <selection activeCell="G2" sqref="G2"/>
    </sheetView>
  </sheetViews>
  <sheetFormatPr defaultRowHeight="12.75" x14ac:dyDescent="0.15"/>
  <cols>
    <col min="4" max="4" width="17.2578125" customWidth="1"/>
    <col min="5" max="5" width="23.19140625" customWidth="1"/>
    <col min="6" max="6" width="23.4609375" customWidth="1"/>
    <col min="7" max="7" width="31.41796875" style="8" bestFit="1" customWidth="1"/>
    <col min="8" max="8" width="29.66796875" customWidth="1"/>
    <col min="10" max="10" width="26.16015625" customWidth="1"/>
    <col min="11" max="11" width="31.95703125" customWidth="1"/>
  </cols>
  <sheetData>
    <row r="1" spans="1:12" x14ac:dyDescent="0.15">
      <c r="A1" s="3" t="s">
        <v>0</v>
      </c>
      <c r="B1" s="3" t="s">
        <v>17</v>
      </c>
      <c r="C1" s="3" t="s">
        <v>2</v>
      </c>
      <c r="D1" s="4" t="s">
        <v>53</v>
      </c>
      <c r="E1" s="4" t="s">
        <v>51</v>
      </c>
      <c r="F1" s="4" t="s">
        <v>2</v>
      </c>
      <c r="G1" s="7" t="s">
        <v>54</v>
      </c>
      <c r="H1" s="4" t="s">
        <v>55</v>
      </c>
      <c r="I1" s="4" t="s">
        <v>52</v>
      </c>
      <c r="J1" t="s">
        <v>56</v>
      </c>
      <c r="K1" t="s">
        <v>57</v>
      </c>
    </row>
    <row r="2" spans="1:12" x14ac:dyDescent="0.15">
      <c r="A2" s="3">
        <v>1</v>
      </c>
      <c r="B2" s="3">
        <v>82</v>
      </c>
      <c r="C2" s="3">
        <v>74.84</v>
      </c>
      <c r="D2" s="4">
        <f>SUM(B2-74.84)</f>
        <v>7.1599999999999966</v>
      </c>
      <c r="E2" s="4">
        <f>D2</f>
        <v>7.1599999999999966</v>
      </c>
      <c r="F2" s="4">
        <f>74.84</f>
        <v>74.84</v>
      </c>
      <c r="G2" s="7">
        <f>B2-100.9</f>
        <v>-18.900000000000006</v>
      </c>
      <c r="H2" s="4">
        <v>0</v>
      </c>
      <c r="I2" s="4"/>
      <c r="J2">
        <f>SUM(48.74,-B2)</f>
        <v>-33.26</v>
      </c>
      <c r="K2">
        <v>0</v>
      </c>
      <c r="L2" t="s">
        <v>58</v>
      </c>
    </row>
    <row r="3" spans="1:12" x14ac:dyDescent="0.15">
      <c r="A3" s="3">
        <v>2</v>
      </c>
      <c r="B3" s="3">
        <v>66</v>
      </c>
      <c r="C3" s="3">
        <v>74.84</v>
      </c>
      <c r="D3" s="4">
        <f t="shared" ref="D3:D26" si="0">SUM(B3-74.84)</f>
        <v>-8.8400000000000034</v>
      </c>
      <c r="E3" s="4">
        <f>SUM(D3,E2)</f>
        <v>-1.6800000000000068</v>
      </c>
      <c r="F3" s="4"/>
      <c r="G3" s="7">
        <f t="shared" ref="G3:G25" si="1">SUM(D3,100.9)</f>
        <v>92.06</v>
      </c>
      <c r="H3" s="4">
        <f>SUM(B3,-100.9+H2)</f>
        <v>-34.900000000000006</v>
      </c>
      <c r="I3" s="4"/>
      <c r="J3">
        <f t="shared" ref="J3:J26" si="2">SUM(48.74,-B3)</f>
        <v>-17.259999999999998</v>
      </c>
      <c r="K3">
        <f>SUM(48.74,-B3+K2)</f>
        <v>-17.259999999999998</v>
      </c>
      <c r="L3" t="s">
        <v>59</v>
      </c>
    </row>
    <row r="4" spans="1:12" x14ac:dyDescent="0.15">
      <c r="A4" s="3">
        <v>3</v>
      </c>
      <c r="B4" s="3">
        <v>76</v>
      </c>
      <c r="C4" s="3">
        <v>74.84</v>
      </c>
      <c r="D4" s="4">
        <f t="shared" si="0"/>
        <v>1.1599999999999966</v>
      </c>
      <c r="E4" s="4">
        <f t="shared" ref="E4:E26" si="3">SUM(D4,E3)</f>
        <v>-0.52000000000001023</v>
      </c>
      <c r="F4" s="4"/>
      <c r="G4" s="7">
        <f t="shared" si="1"/>
        <v>102.06</v>
      </c>
      <c r="H4" s="4">
        <f t="shared" ref="H4:H26" si="4">SUM(B4,-100.9+H3)</f>
        <v>-59.800000000000011</v>
      </c>
      <c r="I4" s="4"/>
      <c r="J4">
        <f t="shared" si="2"/>
        <v>-27.259999999999998</v>
      </c>
      <c r="K4">
        <f t="shared" ref="K4:K26" si="5">SUM(48.74,-B4+K3)</f>
        <v>-44.519999999999989</v>
      </c>
    </row>
    <row r="5" spans="1:12" x14ac:dyDescent="0.15">
      <c r="A5" s="3">
        <v>4</v>
      </c>
      <c r="B5" s="3">
        <v>66</v>
      </c>
      <c r="C5" s="3">
        <v>74.84</v>
      </c>
      <c r="D5" s="4">
        <f t="shared" si="0"/>
        <v>-8.8400000000000034</v>
      </c>
      <c r="E5" s="4">
        <f t="shared" si="3"/>
        <v>-9.3600000000000136</v>
      </c>
      <c r="F5" s="4"/>
      <c r="G5" s="7">
        <f t="shared" si="1"/>
        <v>92.06</v>
      </c>
      <c r="H5" s="4">
        <f t="shared" si="4"/>
        <v>-94.700000000000017</v>
      </c>
      <c r="I5" s="4"/>
      <c r="J5">
        <f t="shared" si="2"/>
        <v>-17.259999999999998</v>
      </c>
      <c r="K5">
        <f t="shared" si="5"/>
        <v>-61.77999999999998</v>
      </c>
    </row>
    <row r="6" spans="1:12" x14ac:dyDescent="0.15">
      <c r="A6" s="3">
        <v>5</v>
      </c>
      <c r="B6" s="3">
        <v>78</v>
      </c>
      <c r="C6" s="3">
        <v>74.84</v>
      </c>
      <c r="D6" s="4">
        <f t="shared" si="0"/>
        <v>3.1599999999999966</v>
      </c>
      <c r="E6" s="4">
        <f t="shared" si="3"/>
        <v>-6.2000000000000171</v>
      </c>
      <c r="F6" s="4"/>
      <c r="G6" s="7">
        <f t="shared" si="1"/>
        <v>104.06</v>
      </c>
      <c r="H6" s="4">
        <f t="shared" si="4"/>
        <v>-117.60000000000002</v>
      </c>
      <c r="I6" s="4"/>
      <c r="J6">
        <f t="shared" si="2"/>
        <v>-29.259999999999998</v>
      </c>
      <c r="K6">
        <f t="shared" si="5"/>
        <v>-91.039999999999964</v>
      </c>
    </row>
    <row r="7" spans="1:12" x14ac:dyDescent="0.15">
      <c r="A7" s="3">
        <v>6</v>
      </c>
      <c r="B7" s="3">
        <v>71</v>
      </c>
      <c r="C7" s="3">
        <v>74.84</v>
      </c>
      <c r="D7" s="4">
        <f t="shared" si="0"/>
        <v>-3.8400000000000034</v>
      </c>
      <c r="E7" s="4">
        <f t="shared" si="3"/>
        <v>-10.04000000000002</v>
      </c>
      <c r="F7" s="4"/>
      <c r="G7" s="7">
        <f t="shared" si="1"/>
        <v>97.06</v>
      </c>
      <c r="H7" s="4">
        <f t="shared" si="4"/>
        <v>-147.50000000000003</v>
      </c>
      <c r="I7" s="4"/>
      <c r="J7">
        <f t="shared" si="2"/>
        <v>-22.259999999999998</v>
      </c>
      <c r="K7">
        <f t="shared" si="5"/>
        <v>-113.29999999999995</v>
      </c>
    </row>
    <row r="8" spans="1:12" x14ac:dyDescent="0.15">
      <c r="A8" s="3">
        <v>7</v>
      </c>
      <c r="B8" s="3">
        <v>84</v>
      </c>
      <c r="C8" s="3">
        <v>74.84</v>
      </c>
      <c r="D8" s="4">
        <f t="shared" si="0"/>
        <v>9.1599999999999966</v>
      </c>
      <c r="E8" s="4">
        <f t="shared" si="3"/>
        <v>-0.88000000000002387</v>
      </c>
      <c r="F8" s="4"/>
      <c r="G8" s="7">
        <f t="shared" si="1"/>
        <v>110.06</v>
      </c>
      <c r="H8" s="4">
        <f t="shared" si="4"/>
        <v>-164.40000000000003</v>
      </c>
      <c r="I8" s="4"/>
      <c r="J8">
        <f t="shared" si="2"/>
        <v>-35.26</v>
      </c>
      <c r="K8">
        <f t="shared" si="5"/>
        <v>-148.55999999999995</v>
      </c>
    </row>
    <row r="9" spans="1:12" x14ac:dyDescent="0.15">
      <c r="A9" s="3">
        <v>8</v>
      </c>
      <c r="B9" s="3">
        <v>61</v>
      </c>
      <c r="C9" s="3">
        <v>74.84</v>
      </c>
      <c r="D9" s="4">
        <f t="shared" si="0"/>
        <v>-13.840000000000003</v>
      </c>
      <c r="E9" s="4">
        <f t="shared" si="3"/>
        <v>-14.720000000000027</v>
      </c>
      <c r="F9" s="4"/>
      <c r="G9" s="7">
        <f t="shared" si="1"/>
        <v>87.06</v>
      </c>
      <c r="H9" s="4">
        <f t="shared" si="4"/>
        <v>-204.30000000000007</v>
      </c>
      <c r="I9" s="4"/>
      <c r="J9">
        <f t="shared" si="2"/>
        <v>-12.259999999999998</v>
      </c>
      <c r="K9">
        <f t="shared" si="5"/>
        <v>-160.81999999999994</v>
      </c>
    </row>
    <row r="10" spans="1:12" x14ac:dyDescent="0.15">
      <c r="A10" s="3">
        <v>9</v>
      </c>
      <c r="B10" s="3">
        <v>77</v>
      </c>
      <c r="C10" s="3">
        <v>74.84</v>
      </c>
      <c r="D10" s="4">
        <f t="shared" si="0"/>
        <v>2.1599999999999966</v>
      </c>
      <c r="E10" s="4">
        <f t="shared" si="3"/>
        <v>-12.560000000000031</v>
      </c>
      <c r="F10" s="4"/>
      <c r="G10" s="7">
        <f t="shared" si="1"/>
        <v>103.06</v>
      </c>
      <c r="H10" s="4">
        <f t="shared" si="4"/>
        <v>-228.20000000000005</v>
      </c>
      <c r="I10" s="4"/>
      <c r="J10">
        <f t="shared" si="2"/>
        <v>-28.259999999999998</v>
      </c>
      <c r="K10">
        <f t="shared" si="5"/>
        <v>-189.07999999999993</v>
      </c>
    </row>
    <row r="11" spans="1:12" x14ac:dyDescent="0.15">
      <c r="A11" s="3">
        <v>10</v>
      </c>
      <c r="B11" s="3">
        <v>74</v>
      </c>
      <c r="C11" s="3">
        <v>74.84</v>
      </c>
      <c r="D11" s="4">
        <f t="shared" si="0"/>
        <v>-0.84000000000000341</v>
      </c>
      <c r="E11" s="4">
        <f t="shared" si="3"/>
        <v>-13.400000000000034</v>
      </c>
      <c r="F11" s="4"/>
      <c r="G11" s="7">
        <f t="shared" si="1"/>
        <v>100.06</v>
      </c>
      <c r="H11" s="4">
        <f t="shared" si="4"/>
        <v>-255.10000000000002</v>
      </c>
      <c r="I11" s="4"/>
      <c r="J11">
        <f t="shared" si="2"/>
        <v>-25.259999999999998</v>
      </c>
      <c r="K11">
        <f t="shared" si="5"/>
        <v>-214.33999999999992</v>
      </c>
    </row>
    <row r="12" spans="1:12" x14ac:dyDescent="0.15">
      <c r="A12" s="3">
        <v>11</v>
      </c>
      <c r="B12" s="3">
        <v>59</v>
      </c>
      <c r="C12" s="3">
        <v>74.84</v>
      </c>
      <c r="D12" s="4">
        <f t="shared" si="0"/>
        <v>-15.840000000000003</v>
      </c>
      <c r="E12" s="4">
        <f t="shared" si="3"/>
        <v>-29.240000000000038</v>
      </c>
      <c r="F12" s="4"/>
      <c r="G12" s="7">
        <f t="shared" si="1"/>
        <v>85.06</v>
      </c>
      <c r="H12" s="4">
        <f t="shared" si="4"/>
        <v>-297</v>
      </c>
      <c r="I12" s="4"/>
      <c r="J12">
        <f t="shared" si="2"/>
        <v>-10.259999999999998</v>
      </c>
      <c r="K12">
        <f t="shared" si="5"/>
        <v>-224.59999999999991</v>
      </c>
    </row>
    <row r="13" spans="1:12" x14ac:dyDescent="0.15">
      <c r="A13" s="3">
        <v>12</v>
      </c>
      <c r="B13" s="3">
        <v>85</v>
      </c>
      <c r="C13" s="3">
        <v>74.84</v>
      </c>
      <c r="D13" s="4">
        <f t="shared" si="0"/>
        <v>10.159999999999997</v>
      </c>
      <c r="E13" s="4">
        <f t="shared" si="3"/>
        <v>-19.080000000000041</v>
      </c>
      <c r="F13" s="4"/>
      <c r="G13" s="7">
        <f t="shared" si="1"/>
        <v>111.06</v>
      </c>
      <c r="H13" s="4">
        <f t="shared" si="4"/>
        <v>-312.89999999999998</v>
      </c>
      <c r="I13" s="4"/>
      <c r="J13">
        <f t="shared" si="2"/>
        <v>-36.26</v>
      </c>
      <c r="K13">
        <f t="shared" si="5"/>
        <v>-260.8599999999999</v>
      </c>
    </row>
    <row r="14" spans="1:12" x14ac:dyDescent="0.15">
      <c r="A14" s="3">
        <v>13</v>
      </c>
      <c r="B14" s="3">
        <v>64</v>
      </c>
      <c r="C14" s="3">
        <v>74.84</v>
      </c>
      <c r="D14" s="4">
        <f t="shared" si="0"/>
        <v>-10.840000000000003</v>
      </c>
      <c r="E14" s="4">
        <f t="shared" si="3"/>
        <v>-29.920000000000044</v>
      </c>
      <c r="F14" s="4"/>
      <c r="G14" s="7">
        <f t="shared" si="1"/>
        <v>90.06</v>
      </c>
      <c r="H14" s="4">
        <f t="shared" si="4"/>
        <v>-349.79999999999995</v>
      </c>
      <c r="I14" s="4"/>
      <c r="J14">
        <f t="shared" si="2"/>
        <v>-15.259999999999998</v>
      </c>
      <c r="K14">
        <f t="shared" si="5"/>
        <v>-276.11999999999989</v>
      </c>
    </row>
    <row r="15" spans="1:12" x14ac:dyDescent="0.15">
      <c r="A15" s="3">
        <v>14</v>
      </c>
      <c r="B15" s="3">
        <v>71</v>
      </c>
      <c r="C15" s="3">
        <v>74.84</v>
      </c>
      <c r="D15" s="4">
        <f t="shared" si="0"/>
        <v>-3.8400000000000034</v>
      </c>
      <c r="E15" s="4">
        <f t="shared" si="3"/>
        <v>-33.760000000000048</v>
      </c>
      <c r="F15" s="4"/>
      <c r="G15" s="7">
        <f t="shared" si="1"/>
        <v>97.06</v>
      </c>
      <c r="H15" s="4">
        <f t="shared" si="4"/>
        <v>-379.69999999999993</v>
      </c>
      <c r="I15" s="4"/>
      <c r="J15">
        <f t="shared" si="2"/>
        <v>-22.259999999999998</v>
      </c>
      <c r="K15">
        <f t="shared" si="5"/>
        <v>-298.37999999999988</v>
      </c>
    </row>
    <row r="16" spans="1:12" x14ac:dyDescent="0.15">
      <c r="A16" s="3">
        <v>15</v>
      </c>
      <c r="B16" s="3">
        <v>85</v>
      </c>
      <c r="C16" s="3">
        <v>74.84</v>
      </c>
      <c r="D16" s="4">
        <f t="shared" si="0"/>
        <v>10.159999999999997</v>
      </c>
      <c r="E16" s="4">
        <f t="shared" si="3"/>
        <v>-23.600000000000051</v>
      </c>
      <c r="F16" s="4"/>
      <c r="G16" s="7">
        <f t="shared" si="1"/>
        <v>111.06</v>
      </c>
      <c r="H16" s="4">
        <f t="shared" si="4"/>
        <v>-395.59999999999991</v>
      </c>
      <c r="I16" s="4"/>
      <c r="J16">
        <f t="shared" si="2"/>
        <v>-36.26</v>
      </c>
      <c r="K16">
        <f t="shared" si="5"/>
        <v>-334.63999999999987</v>
      </c>
    </row>
    <row r="17" spans="1:11" x14ac:dyDescent="0.15">
      <c r="A17" s="3">
        <v>16</v>
      </c>
      <c r="B17" s="3">
        <v>65</v>
      </c>
      <c r="C17" s="3">
        <v>74.84</v>
      </c>
      <c r="D17" s="4">
        <f t="shared" si="0"/>
        <v>-9.8400000000000034</v>
      </c>
      <c r="E17" s="4">
        <f t="shared" si="3"/>
        <v>-33.440000000000055</v>
      </c>
      <c r="F17" s="4"/>
      <c r="G17" s="7">
        <f t="shared" si="1"/>
        <v>91.06</v>
      </c>
      <c r="H17" s="4">
        <f t="shared" si="4"/>
        <v>-431.49999999999989</v>
      </c>
      <c r="I17" s="4"/>
      <c r="J17">
        <f t="shared" si="2"/>
        <v>-16.259999999999998</v>
      </c>
      <c r="K17">
        <f t="shared" si="5"/>
        <v>-350.89999999999986</v>
      </c>
    </row>
    <row r="18" spans="1:11" x14ac:dyDescent="0.15">
      <c r="A18" s="3">
        <v>17</v>
      </c>
      <c r="B18" s="3">
        <v>78</v>
      </c>
      <c r="C18" s="3">
        <v>74.84</v>
      </c>
      <c r="D18" s="4">
        <f t="shared" si="0"/>
        <v>3.1599999999999966</v>
      </c>
      <c r="E18" s="4">
        <f t="shared" si="3"/>
        <v>-30.280000000000058</v>
      </c>
      <c r="F18" s="4"/>
      <c r="G18" s="7">
        <f t="shared" si="1"/>
        <v>104.06</v>
      </c>
      <c r="H18" s="4">
        <f t="shared" si="4"/>
        <v>-454.39999999999986</v>
      </c>
      <c r="I18" s="4"/>
      <c r="J18">
        <f t="shared" si="2"/>
        <v>-29.259999999999998</v>
      </c>
      <c r="K18">
        <f t="shared" si="5"/>
        <v>-380.15999999999985</v>
      </c>
    </row>
    <row r="19" spans="1:11" x14ac:dyDescent="0.15">
      <c r="A19" s="3">
        <v>18</v>
      </c>
      <c r="B19" s="3">
        <v>76</v>
      </c>
      <c r="C19" s="3">
        <v>74.84</v>
      </c>
      <c r="D19" s="4">
        <f t="shared" si="0"/>
        <v>1.1599999999999966</v>
      </c>
      <c r="E19" s="4">
        <f t="shared" si="3"/>
        <v>-29.120000000000061</v>
      </c>
      <c r="F19" s="4"/>
      <c r="G19" s="7">
        <f t="shared" si="1"/>
        <v>102.06</v>
      </c>
      <c r="H19" s="4">
        <f t="shared" si="4"/>
        <v>-479.29999999999984</v>
      </c>
      <c r="I19" s="4"/>
      <c r="J19">
        <f t="shared" si="2"/>
        <v>-27.259999999999998</v>
      </c>
      <c r="K19">
        <f t="shared" si="5"/>
        <v>-407.41999999999985</v>
      </c>
    </row>
    <row r="20" spans="1:11" x14ac:dyDescent="0.15">
      <c r="A20" s="3">
        <v>19</v>
      </c>
      <c r="B20" s="3">
        <v>90</v>
      </c>
      <c r="C20" s="3">
        <v>74.84</v>
      </c>
      <c r="D20" s="4">
        <f t="shared" si="0"/>
        <v>15.159999999999997</v>
      </c>
      <c r="E20" s="4">
        <f t="shared" si="3"/>
        <v>-13.960000000000065</v>
      </c>
      <c r="F20" s="4"/>
      <c r="G20" s="7">
        <f t="shared" si="1"/>
        <v>116.06</v>
      </c>
      <c r="H20" s="4">
        <f t="shared" si="4"/>
        <v>-490.19999999999982</v>
      </c>
      <c r="I20" s="4"/>
      <c r="J20">
        <f t="shared" si="2"/>
        <v>-41.26</v>
      </c>
      <c r="K20">
        <f t="shared" si="5"/>
        <v>-448.67999999999984</v>
      </c>
    </row>
    <row r="21" spans="1:11" x14ac:dyDescent="0.15">
      <c r="A21" s="3">
        <v>20</v>
      </c>
      <c r="B21" s="3">
        <v>81</v>
      </c>
      <c r="C21" s="3">
        <v>74.84</v>
      </c>
      <c r="D21" s="4">
        <f t="shared" si="0"/>
        <v>6.1599999999999966</v>
      </c>
      <c r="E21" s="4">
        <f t="shared" si="3"/>
        <v>-7.8000000000000682</v>
      </c>
      <c r="F21" s="4"/>
      <c r="G21" s="7">
        <f t="shared" si="1"/>
        <v>107.06</v>
      </c>
      <c r="H21" s="4">
        <f t="shared" si="4"/>
        <v>-510.0999999999998</v>
      </c>
      <c r="I21" s="4"/>
      <c r="J21">
        <f t="shared" si="2"/>
        <v>-32.26</v>
      </c>
      <c r="K21">
        <f t="shared" si="5"/>
        <v>-480.93999999999983</v>
      </c>
    </row>
    <row r="22" spans="1:11" x14ac:dyDescent="0.15">
      <c r="A22" s="3">
        <v>21</v>
      </c>
      <c r="B22" s="3">
        <v>72</v>
      </c>
      <c r="C22" s="3">
        <v>74.84</v>
      </c>
      <c r="D22" s="4">
        <f t="shared" si="0"/>
        <v>-2.8400000000000034</v>
      </c>
      <c r="E22" s="4">
        <f t="shared" si="3"/>
        <v>-10.640000000000072</v>
      </c>
      <c r="F22" s="4"/>
      <c r="G22" s="7">
        <f t="shared" si="1"/>
        <v>98.06</v>
      </c>
      <c r="H22" s="4">
        <f t="shared" si="4"/>
        <v>-538.99999999999977</v>
      </c>
      <c r="I22" s="4"/>
      <c r="J22">
        <f t="shared" si="2"/>
        <v>-23.259999999999998</v>
      </c>
      <c r="K22">
        <f t="shared" si="5"/>
        <v>-504.19999999999982</v>
      </c>
    </row>
    <row r="23" spans="1:11" x14ac:dyDescent="0.15">
      <c r="A23" s="3">
        <v>22</v>
      </c>
      <c r="B23" s="3">
        <v>89</v>
      </c>
      <c r="C23" s="3">
        <v>74.84</v>
      </c>
      <c r="D23" s="4">
        <f t="shared" si="0"/>
        <v>14.159999999999997</v>
      </c>
      <c r="E23" s="4">
        <f t="shared" si="3"/>
        <v>3.519999999999925</v>
      </c>
      <c r="F23" s="4"/>
      <c r="G23" s="7">
        <f t="shared" si="1"/>
        <v>115.06</v>
      </c>
      <c r="H23" s="4">
        <f t="shared" si="4"/>
        <v>-550.89999999999975</v>
      </c>
      <c r="I23" s="4"/>
      <c r="J23">
        <f t="shared" si="2"/>
        <v>-40.26</v>
      </c>
      <c r="K23">
        <f t="shared" si="5"/>
        <v>-544.45999999999981</v>
      </c>
    </row>
    <row r="24" spans="1:11" x14ac:dyDescent="0.15">
      <c r="A24" s="3">
        <v>23</v>
      </c>
      <c r="B24" s="3">
        <v>61</v>
      </c>
      <c r="C24" s="3">
        <v>74.84</v>
      </c>
      <c r="D24" s="4">
        <f t="shared" si="0"/>
        <v>-13.840000000000003</v>
      </c>
      <c r="E24" s="4">
        <f t="shared" si="3"/>
        <v>-10.320000000000078</v>
      </c>
      <c r="F24" s="4"/>
      <c r="G24" s="7">
        <f t="shared" si="1"/>
        <v>87.06</v>
      </c>
      <c r="H24" s="4">
        <f t="shared" si="4"/>
        <v>-590.79999999999973</v>
      </c>
      <c r="I24" s="4"/>
      <c r="J24">
        <f t="shared" si="2"/>
        <v>-12.259999999999998</v>
      </c>
      <c r="K24">
        <f t="shared" si="5"/>
        <v>-556.7199999999998</v>
      </c>
    </row>
    <row r="25" spans="1:11" x14ac:dyDescent="0.15">
      <c r="A25" s="3">
        <v>24</v>
      </c>
      <c r="B25" s="3">
        <v>77</v>
      </c>
      <c r="C25" s="3">
        <v>74.84</v>
      </c>
      <c r="D25" s="4">
        <f t="shared" si="0"/>
        <v>2.1599999999999966</v>
      </c>
      <c r="E25" s="4">
        <f t="shared" si="3"/>
        <v>-8.1600000000000819</v>
      </c>
      <c r="F25" s="4"/>
      <c r="G25" s="7">
        <f t="shared" si="1"/>
        <v>103.06</v>
      </c>
      <c r="H25" s="4">
        <f t="shared" si="4"/>
        <v>-614.6999999999997</v>
      </c>
      <c r="I25" s="4"/>
      <c r="J25">
        <f t="shared" si="2"/>
        <v>-28.259999999999998</v>
      </c>
      <c r="K25">
        <f t="shared" si="5"/>
        <v>-584.97999999999979</v>
      </c>
    </row>
    <row r="26" spans="1:11" x14ac:dyDescent="0.15">
      <c r="A26" s="3">
        <v>25</v>
      </c>
      <c r="B26" s="3">
        <v>83</v>
      </c>
      <c r="C26" s="3">
        <v>74.84</v>
      </c>
      <c r="D26" s="4">
        <f t="shared" si="0"/>
        <v>8.1599999999999966</v>
      </c>
      <c r="E26" s="4">
        <v>0</v>
      </c>
      <c r="F26" s="4"/>
      <c r="G26" s="7">
        <f>SUM(D26,100.9)</f>
        <v>109.06</v>
      </c>
      <c r="H26" s="4">
        <f t="shared" si="4"/>
        <v>-632.59999999999968</v>
      </c>
      <c r="I26" s="4"/>
      <c r="J26">
        <f t="shared" si="2"/>
        <v>-34.26</v>
      </c>
      <c r="K26">
        <f t="shared" si="5"/>
        <v>-619.23999999999978</v>
      </c>
    </row>
    <row r="27" spans="1:11" x14ac:dyDescent="0.15">
      <c r="A27" s="4"/>
      <c r="B27" s="3" t="s">
        <v>21</v>
      </c>
      <c r="C27" s="4"/>
      <c r="D27" s="4"/>
      <c r="E27" s="4"/>
      <c r="F27" s="4"/>
      <c r="G27" s="7"/>
      <c r="H27" s="4"/>
      <c r="I27" s="4"/>
    </row>
    <row r="28" spans="1:11" x14ac:dyDescent="0.15">
      <c r="A28" s="4"/>
      <c r="B28" s="3" t="s">
        <v>22</v>
      </c>
      <c r="C28" s="4"/>
      <c r="D28" s="4"/>
      <c r="E28" s="4"/>
      <c r="F28" s="4"/>
      <c r="G28" s="7"/>
      <c r="H28" s="4"/>
      <c r="I28" s="4"/>
    </row>
    <row r="29" spans="1:11" x14ac:dyDescent="0.15">
      <c r="A29" s="4"/>
      <c r="B29" s="4"/>
      <c r="C29" s="4"/>
      <c r="D29" s="4"/>
      <c r="E29" s="4"/>
      <c r="F29" s="4"/>
      <c r="G29" s="7"/>
      <c r="H29" s="4"/>
      <c r="I29" s="4"/>
    </row>
    <row r="30" spans="1:11" x14ac:dyDescent="0.15">
      <c r="A30" s="4"/>
      <c r="B30" s="4"/>
      <c r="C30" s="4"/>
      <c r="D30" s="4"/>
      <c r="E30" s="4"/>
      <c r="F30" s="4"/>
      <c r="G30" s="7"/>
      <c r="H30" s="4"/>
      <c r="I30" s="4"/>
    </row>
    <row r="31" spans="1:11" x14ac:dyDescent="0.15">
      <c r="A31" s="4"/>
      <c r="B31" s="4"/>
      <c r="C31" s="4"/>
      <c r="D31" s="4"/>
      <c r="E31" s="4"/>
      <c r="F31" s="4"/>
      <c r="G31" s="7"/>
      <c r="H31" s="4"/>
      <c r="I31" s="4"/>
    </row>
    <row r="32" spans="1:11" x14ac:dyDescent="0.15">
      <c r="A32" s="4"/>
      <c r="B32" s="4"/>
      <c r="C32" s="4"/>
      <c r="D32" s="4"/>
      <c r="E32" s="4"/>
      <c r="F32" s="4"/>
      <c r="G32" s="7"/>
      <c r="H32" s="4"/>
      <c r="I32" s="4"/>
    </row>
    <row r="33" spans="1:9" x14ac:dyDescent="0.15">
      <c r="A33" s="4"/>
      <c r="B33" s="4"/>
      <c r="C33" s="4"/>
      <c r="D33" s="4"/>
      <c r="E33" s="4"/>
      <c r="F33" s="4"/>
      <c r="G33" s="7"/>
      <c r="H33" s="4"/>
      <c r="I33" s="4"/>
    </row>
    <row r="34" spans="1:9" x14ac:dyDescent="0.15">
      <c r="A34" s="4"/>
      <c r="B34" s="4"/>
      <c r="C34" s="4"/>
      <c r="D34" s="4"/>
      <c r="E34" s="4"/>
      <c r="F34" s="4"/>
      <c r="G34" s="7"/>
      <c r="H34" s="4"/>
      <c r="I34" s="4"/>
    </row>
    <row r="35" spans="1:9" x14ac:dyDescent="0.15">
      <c r="A35" s="4"/>
      <c r="B35" s="4"/>
      <c r="C35" s="4"/>
      <c r="D35" s="4"/>
      <c r="E35" s="4"/>
      <c r="F35" s="4"/>
      <c r="G35" s="7"/>
      <c r="H35" s="4"/>
      <c r="I35" s="4"/>
    </row>
    <row r="36" spans="1:9" x14ac:dyDescent="0.15">
      <c r="A36" s="4"/>
      <c r="B36" s="4"/>
      <c r="C36" s="4"/>
      <c r="D36" s="4"/>
      <c r="E36" s="4"/>
      <c r="F36" s="4"/>
      <c r="G36" s="7"/>
      <c r="H36" s="4"/>
      <c r="I36" s="4"/>
    </row>
    <row r="37" spans="1:9" x14ac:dyDescent="0.15">
      <c r="A37" s="4"/>
      <c r="B37" s="4"/>
      <c r="C37" s="4"/>
      <c r="D37" s="4"/>
      <c r="E37" s="4"/>
      <c r="F37" s="4"/>
      <c r="G37" s="7"/>
      <c r="H37" s="4"/>
      <c r="I37" s="4"/>
    </row>
    <row r="38" spans="1:9" x14ac:dyDescent="0.15">
      <c r="A38" s="4"/>
      <c r="B38" s="4"/>
      <c r="C38" s="4"/>
      <c r="D38" s="4"/>
      <c r="E38" s="4"/>
      <c r="F38" s="4"/>
      <c r="G38" s="7"/>
      <c r="H38" s="4"/>
      <c r="I38" s="4"/>
    </row>
    <row r="39" spans="1:9" x14ac:dyDescent="0.15">
      <c r="A39" s="4"/>
      <c r="B39" s="4"/>
      <c r="C39" s="4"/>
      <c r="D39" s="4"/>
      <c r="E39" s="4"/>
      <c r="F39" s="4"/>
      <c r="G39" s="7"/>
      <c r="H39" s="4"/>
      <c r="I39" s="4"/>
    </row>
    <row r="40" spans="1:9" x14ac:dyDescent="0.15">
      <c r="A40" s="4"/>
      <c r="B40" s="4"/>
      <c r="C40" s="4"/>
      <c r="D40" s="4"/>
      <c r="E40" s="4"/>
      <c r="F40" s="4"/>
      <c r="G40" s="7"/>
      <c r="H40" s="4"/>
      <c r="I40" s="4"/>
    </row>
    <row r="41" spans="1:9" x14ac:dyDescent="0.15">
      <c r="A41" s="4"/>
      <c r="B41" s="4"/>
      <c r="C41" s="4"/>
      <c r="D41" s="4"/>
      <c r="E41" s="4"/>
      <c r="F41" s="4"/>
      <c r="G41" s="7"/>
      <c r="H41" s="4"/>
      <c r="I41" s="4"/>
    </row>
    <row r="42" spans="1:9" x14ac:dyDescent="0.15">
      <c r="A42" s="4"/>
      <c r="B42" s="4"/>
      <c r="C42" s="4"/>
      <c r="D42" s="4"/>
      <c r="E42" s="4"/>
      <c r="F42" s="4"/>
      <c r="G42" s="7"/>
      <c r="H42" s="4"/>
      <c r="I42" s="4"/>
    </row>
    <row r="43" spans="1:9" x14ac:dyDescent="0.15">
      <c r="A43" s="4"/>
      <c r="B43" s="4"/>
      <c r="C43" s="4"/>
      <c r="D43" s="4"/>
      <c r="E43" s="4"/>
      <c r="F43" s="4"/>
      <c r="G43" s="7"/>
      <c r="H43" s="4"/>
      <c r="I43" s="4"/>
    </row>
    <row r="44" spans="1:9" x14ac:dyDescent="0.15">
      <c r="A44" s="4"/>
      <c r="B44" s="4"/>
      <c r="C44" s="4"/>
      <c r="D44" s="4"/>
      <c r="E44" s="4"/>
      <c r="F44" s="4"/>
      <c r="G44" s="7"/>
      <c r="H44" s="4"/>
      <c r="I44" s="4"/>
    </row>
    <row r="45" spans="1:9" x14ac:dyDescent="0.15">
      <c r="A45" s="4"/>
      <c r="B45" s="4"/>
      <c r="C45" s="4"/>
      <c r="D45" s="4"/>
      <c r="E45" s="4"/>
      <c r="F45" s="4"/>
      <c r="G45" s="7"/>
      <c r="H45" s="4"/>
      <c r="I45" s="4"/>
    </row>
    <row r="46" spans="1:9" x14ac:dyDescent="0.15">
      <c r="A46" s="4"/>
      <c r="B46" s="4"/>
      <c r="C46" s="4"/>
      <c r="D46" s="4"/>
      <c r="E46" s="4"/>
      <c r="F46" s="4"/>
      <c r="G46" s="7"/>
      <c r="H46" s="4"/>
      <c r="I46" s="4"/>
    </row>
    <row r="47" spans="1:9" x14ac:dyDescent="0.15">
      <c r="A47" s="4"/>
      <c r="B47" s="4"/>
      <c r="C47" s="4"/>
      <c r="D47" s="4"/>
      <c r="E47" s="4"/>
      <c r="F47" s="4"/>
      <c r="G47" s="7"/>
      <c r="H47" s="4"/>
      <c r="I47" s="4"/>
    </row>
    <row r="48" spans="1:9" x14ac:dyDescent="0.15">
      <c r="A48" s="4"/>
      <c r="B48" s="4"/>
      <c r="C48" s="4"/>
      <c r="D48" s="4"/>
      <c r="E48" s="4"/>
      <c r="F48" s="4"/>
      <c r="G48" s="7"/>
      <c r="H48" s="4"/>
      <c r="I48" s="4"/>
    </row>
    <row r="49" spans="1:9" x14ac:dyDescent="0.15">
      <c r="A49" s="4"/>
      <c r="B49" s="4"/>
      <c r="C49" s="4"/>
      <c r="D49" s="4"/>
      <c r="E49" s="4"/>
      <c r="F49" s="4"/>
      <c r="G49" s="7"/>
      <c r="H49" s="4"/>
      <c r="I49" s="4"/>
    </row>
    <row r="50" spans="1:9" x14ac:dyDescent="0.15">
      <c r="A50" s="4"/>
      <c r="B50" s="4"/>
      <c r="C50" s="4"/>
      <c r="D50" s="4"/>
      <c r="E50" s="4"/>
      <c r="F50" s="4"/>
      <c r="G50" s="7"/>
      <c r="H50" s="4"/>
      <c r="I50" s="4"/>
    </row>
    <row r="51" spans="1:9" x14ac:dyDescent="0.15">
      <c r="A51" s="4"/>
      <c r="B51" s="4"/>
      <c r="C51" s="4"/>
      <c r="D51" s="4"/>
      <c r="E51" s="4"/>
      <c r="F51" s="4"/>
      <c r="G51" s="7"/>
      <c r="H51" s="4"/>
      <c r="I51" s="4"/>
    </row>
    <row r="52" spans="1:9" x14ac:dyDescent="0.15">
      <c r="A52" s="4"/>
      <c r="B52" s="4"/>
      <c r="C52" s="4"/>
      <c r="D52" s="4"/>
      <c r="E52" s="4"/>
      <c r="F52" s="4"/>
      <c r="G52" s="7"/>
      <c r="H52" s="4"/>
      <c r="I52" s="4"/>
    </row>
    <row r="53" spans="1:9" x14ac:dyDescent="0.15">
      <c r="A53" s="4"/>
      <c r="B53" s="4"/>
      <c r="C53" s="4"/>
      <c r="D53" s="4"/>
      <c r="E53" s="4"/>
      <c r="F53" s="4"/>
      <c r="G53" s="7"/>
      <c r="H53" s="4"/>
      <c r="I53" s="4"/>
    </row>
    <row r="54" spans="1:9" x14ac:dyDescent="0.15">
      <c r="A54" s="4"/>
      <c r="B54" s="4"/>
      <c r="C54" s="4"/>
      <c r="D54" s="4"/>
      <c r="E54" s="4"/>
      <c r="F54" s="4"/>
      <c r="G54" s="7"/>
      <c r="H54" s="4"/>
      <c r="I54" s="4"/>
    </row>
    <row r="55" spans="1:9" x14ac:dyDescent="0.15">
      <c r="A55" s="4"/>
      <c r="B55" s="4"/>
      <c r="C55" s="4"/>
      <c r="D55" s="4"/>
      <c r="E55" s="4"/>
      <c r="F55" s="4"/>
      <c r="G55" s="7"/>
      <c r="H55" s="4"/>
      <c r="I55" s="4"/>
    </row>
    <row r="56" spans="1:9" x14ac:dyDescent="0.15">
      <c r="A56" s="4"/>
      <c r="B56" s="4"/>
      <c r="C56" s="4"/>
      <c r="D56" s="4"/>
      <c r="E56" s="4"/>
      <c r="F56" s="4"/>
      <c r="G56" s="7"/>
      <c r="H56" s="4"/>
      <c r="I56" s="4"/>
    </row>
    <row r="57" spans="1:9" x14ac:dyDescent="0.15">
      <c r="A57" s="4"/>
      <c r="B57" s="4"/>
      <c r="C57" s="4"/>
      <c r="D57" s="4"/>
      <c r="E57" s="4"/>
      <c r="F57" s="4"/>
      <c r="G57" s="7"/>
      <c r="H57" s="4"/>
      <c r="I57" s="4"/>
    </row>
    <row r="58" spans="1:9" x14ac:dyDescent="0.15">
      <c r="A58" s="4"/>
      <c r="B58" s="4"/>
      <c r="C58" s="4"/>
      <c r="D58" s="4"/>
      <c r="E58" s="4"/>
      <c r="F58" s="4"/>
      <c r="G58" s="7"/>
      <c r="H58" s="4"/>
      <c r="I58" s="4"/>
    </row>
    <row r="59" spans="1:9" x14ac:dyDescent="0.15">
      <c r="A59" s="4"/>
      <c r="B59" s="4"/>
      <c r="C59" s="4"/>
      <c r="D59" s="4"/>
      <c r="E59" s="4"/>
      <c r="F59" s="4"/>
      <c r="G59" s="7"/>
      <c r="H59" s="4"/>
      <c r="I59" s="4"/>
    </row>
    <row r="60" spans="1:9" x14ac:dyDescent="0.15">
      <c r="A60" s="4"/>
      <c r="B60" s="4"/>
      <c r="C60" s="4"/>
      <c r="D60" s="4"/>
      <c r="E60" s="4"/>
      <c r="F60" s="4"/>
      <c r="G60" s="7"/>
      <c r="H60" s="4"/>
      <c r="I60" s="4"/>
    </row>
    <row r="61" spans="1:9" x14ac:dyDescent="0.15">
      <c r="A61" s="4"/>
      <c r="B61" s="4"/>
      <c r="C61" s="4"/>
      <c r="D61" s="4"/>
      <c r="E61" s="4"/>
      <c r="F61" s="4"/>
      <c r="G61" s="7"/>
      <c r="H61" s="4"/>
      <c r="I61" s="4"/>
    </row>
    <row r="62" spans="1:9" x14ac:dyDescent="0.15">
      <c r="A62" s="4"/>
      <c r="B62" s="4"/>
      <c r="C62" s="4"/>
      <c r="D62" s="4"/>
      <c r="E62" s="4"/>
      <c r="F62" s="4"/>
      <c r="G62" s="7"/>
      <c r="H62" s="4"/>
      <c r="I62" s="4"/>
    </row>
    <row r="63" spans="1:9" x14ac:dyDescent="0.15">
      <c r="A63" s="4"/>
      <c r="B63" s="4"/>
      <c r="C63" s="4"/>
      <c r="D63" s="4"/>
      <c r="E63" s="4"/>
      <c r="F63" s="4"/>
      <c r="G63" s="7"/>
      <c r="H63" s="4"/>
      <c r="I63" s="4"/>
    </row>
    <row r="64" spans="1:9" x14ac:dyDescent="0.15">
      <c r="A64" s="4"/>
      <c r="B64" s="4"/>
      <c r="C64" s="4"/>
      <c r="D64" s="4"/>
      <c r="E64" s="4"/>
      <c r="F64" s="4"/>
      <c r="G64" s="7"/>
      <c r="H64" s="4"/>
      <c r="I64" s="4"/>
    </row>
    <row r="65" spans="1:9" x14ac:dyDescent="0.15">
      <c r="A65" s="4"/>
      <c r="B65" s="4"/>
      <c r="C65" s="4"/>
      <c r="D65" s="4"/>
      <c r="E65" s="4"/>
      <c r="F65" s="4"/>
      <c r="G65" s="7"/>
      <c r="H65" s="4"/>
      <c r="I65" s="4"/>
    </row>
    <row r="66" spans="1:9" x14ac:dyDescent="0.15">
      <c r="A66" s="4"/>
      <c r="B66" s="4"/>
      <c r="C66" s="4"/>
      <c r="D66" s="4"/>
      <c r="E66" s="4"/>
      <c r="F66" s="4"/>
      <c r="G66" s="7"/>
      <c r="H66" s="4"/>
      <c r="I66" s="4"/>
    </row>
    <row r="67" spans="1:9" x14ac:dyDescent="0.15">
      <c r="A67" s="4"/>
      <c r="B67" s="4"/>
      <c r="C67" s="4"/>
      <c r="D67" s="4"/>
      <c r="E67" s="4"/>
      <c r="F67" s="4"/>
      <c r="G67" s="7"/>
      <c r="H67" s="4"/>
      <c r="I67" s="4"/>
    </row>
    <row r="68" spans="1:9" x14ac:dyDescent="0.15">
      <c r="A68" s="4"/>
      <c r="B68" s="4"/>
      <c r="C68" s="4"/>
      <c r="D68" s="4"/>
      <c r="E68" s="4"/>
      <c r="F68" s="4"/>
      <c r="G68" s="7"/>
      <c r="H68" s="4"/>
      <c r="I68" s="4"/>
    </row>
    <row r="69" spans="1:9" x14ac:dyDescent="0.15">
      <c r="A69" s="4"/>
      <c r="B69" s="4"/>
      <c r="C69" s="4"/>
      <c r="D69" s="4"/>
      <c r="E69" s="4"/>
      <c r="F69" s="4"/>
      <c r="G69" s="7"/>
      <c r="H69" s="4"/>
      <c r="I69" s="4"/>
    </row>
    <row r="70" spans="1:9" x14ac:dyDescent="0.15">
      <c r="A70" s="4"/>
      <c r="B70" s="4"/>
      <c r="C70" s="4"/>
      <c r="D70" s="4"/>
      <c r="E70" s="4"/>
      <c r="F70" s="4"/>
      <c r="G70" s="7"/>
      <c r="H70" s="4"/>
      <c r="I70" s="4"/>
    </row>
    <row r="71" spans="1:9" x14ac:dyDescent="0.15">
      <c r="A71" s="4"/>
      <c r="B71" s="4"/>
      <c r="C71" s="4"/>
      <c r="D71" s="4"/>
      <c r="E71" s="4"/>
      <c r="F71" s="4"/>
      <c r="G71" s="7"/>
      <c r="H71" s="4"/>
      <c r="I71" s="4"/>
    </row>
    <row r="72" spans="1:9" x14ac:dyDescent="0.15">
      <c r="A72" s="4"/>
      <c r="B72" s="4"/>
      <c r="C72" s="4"/>
      <c r="D72" s="4"/>
      <c r="E72" s="4"/>
      <c r="F72" s="4"/>
      <c r="G72" s="7"/>
      <c r="H72" s="4"/>
      <c r="I72" s="4"/>
    </row>
    <row r="73" spans="1:9" x14ac:dyDescent="0.15">
      <c r="A73" s="4"/>
      <c r="B73" s="4"/>
      <c r="C73" s="4"/>
      <c r="D73" s="4"/>
      <c r="E73" s="4"/>
      <c r="F73" s="4"/>
      <c r="G73" s="7"/>
      <c r="H73" s="4"/>
      <c r="I73" s="4"/>
    </row>
    <row r="74" spans="1:9" x14ac:dyDescent="0.15">
      <c r="A74" s="4"/>
      <c r="B74" s="4"/>
      <c r="C74" s="4"/>
      <c r="D74" s="4"/>
      <c r="E74" s="4"/>
      <c r="F74" s="4"/>
      <c r="G74" s="7"/>
      <c r="H74" s="4"/>
      <c r="I74" s="4"/>
    </row>
    <row r="75" spans="1:9" x14ac:dyDescent="0.15">
      <c r="A75" s="4"/>
      <c r="B75" s="4"/>
      <c r="C75" s="4"/>
      <c r="D75" s="4"/>
      <c r="E75" s="4"/>
      <c r="F75" s="4"/>
      <c r="G75" s="7"/>
      <c r="H75" s="4"/>
      <c r="I75" s="4"/>
    </row>
    <row r="76" spans="1:9" x14ac:dyDescent="0.15">
      <c r="A76" s="4"/>
      <c r="B76" s="4"/>
      <c r="C76" s="4"/>
      <c r="D76" s="4"/>
      <c r="E76" s="4"/>
      <c r="F76" s="4"/>
      <c r="G76" s="7"/>
      <c r="H76" s="4"/>
      <c r="I76" s="4"/>
    </row>
    <row r="77" spans="1:9" x14ac:dyDescent="0.15">
      <c r="A77" s="4"/>
      <c r="B77" s="4"/>
      <c r="C77" s="4"/>
      <c r="D77" s="4"/>
      <c r="E77" s="4"/>
      <c r="F77" s="4"/>
      <c r="G77" s="7"/>
      <c r="H77" s="4"/>
      <c r="I77" s="4"/>
    </row>
    <row r="78" spans="1:9" x14ac:dyDescent="0.15">
      <c r="A78" s="4"/>
      <c r="B78" s="4"/>
      <c r="C78" s="4"/>
      <c r="D78" s="4"/>
      <c r="E78" s="4"/>
      <c r="F78" s="4"/>
      <c r="G78" s="7"/>
      <c r="H78" s="4"/>
      <c r="I78" s="4"/>
    </row>
    <row r="79" spans="1:9" x14ac:dyDescent="0.15">
      <c r="A79" s="4"/>
      <c r="B79" s="4"/>
      <c r="C79" s="4"/>
      <c r="D79" s="4"/>
      <c r="E79" s="4"/>
      <c r="F79" s="4"/>
      <c r="G79" s="7"/>
      <c r="H79" s="4"/>
      <c r="I79" s="4"/>
    </row>
    <row r="80" spans="1:9" x14ac:dyDescent="0.15">
      <c r="A80" s="4"/>
      <c r="B80" s="4"/>
      <c r="C80" s="4"/>
      <c r="D80" s="4"/>
      <c r="E80" s="4"/>
      <c r="F80" s="4"/>
      <c r="G80" s="7"/>
      <c r="H80" s="4"/>
      <c r="I80" s="4"/>
    </row>
    <row r="81" spans="1:9" x14ac:dyDescent="0.15">
      <c r="A81" s="4"/>
      <c r="B81" s="4"/>
      <c r="C81" s="4"/>
      <c r="D81" s="4"/>
      <c r="E81" s="4"/>
      <c r="F81" s="4"/>
      <c r="G81" s="7"/>
      <c r="H81" s="4"/>
      <c r="I81" s="4"/>
    </row>
    <row r="82" spans="1:9" x14ac:dyDescent="0.15">
      <c r="A82" s="4"/>
      <c r="B82" s="4"/>
      <c r="C82" s="4"/>
      <c r="D82" s="4"/>
      <c r="E82" s="4"/>
      <c r="F82" s="4"/>
      <c r="G82" s="7"/>
      <c r="H82" s="4"/>
      <c r="I82" s="4"/>
    </row>
    <row r="83" spans="1:9" x14ac:dyDescent="0.15">
      <c r="A83" s="4"/>
      <c r="B83" s="4"/>
      <c r="C83" s="4"/>
      <c r="D83" s="4"/>
      <c r="E83" s="4"/>
      <c r="F83" s="4"/>
      <c r="G83" s="7"/>
      <c r="H83" s="4"/>
      <c r="I8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2A82-7756-D447-B68C-BE3B145543DC}">
  <dimension ref="A1:H29"/>
  <sheetViews>
    <sheetView zoomScaleNormal="60" zoomScaleSheetLayoutView="100" workbookViewId="0">
      <selection activeCell="B1" sqref="B1:G26"/>
    </sheetView>
  </sheetViews>
  <sheetFormatPr defaultColWidth="8.62890625" defaultRowHeight="12.75" x14ac:dyDescent="0.15"/>
  <cols>
    <col min="4" max="4" width="9.70703125" customWidth="1"/>
    <col min="5" max="5" width="17.80078125" customWidth="1"/>
    <col min="6" max="6" width="22.921875" customWidth="1"/>
    <col min="7" max="7" width="21.03515625" customWidth="1"/>
    <col min="8" max="8" width="29.125" customWidth="1"/>
  </cols>
  <sheetData>
    <row r="1" spans="1:8" x14ac:dyDescent="0.15">
      <c r="A1" s="3" t="s">
        <v>0</v>
      </c>
      <c r="B1" s="3" t="s">
        <v>50</v>
      </c>
      <c r="C1" s="3" t="s">
        <v>2</v>
      </c>
      <c r="D1" s="4" t="s">
        <v>36</v>
      </c>
      <c r="E1" s="4" t="s">
        <v>49</v>
      </c>
      <c r="F1" s="4" t="s">
        <v>37</v>
      </c>
      <c r="G1" s="4" t="s">
        <v>38</v>
      </c>
      <c r="H1" s="4" t="s">
        <v>39</v>
      </c>
    </row>
    <row r="2" spans="1:8" x14ac:dyDescent="0.15">
      <c r="A2" s="3">
        <v>1</v>
      </c>
      <c r="B2" s="3">
        <v>56</v>
      </c>
      <c r="C2" s="3">
        <v>67</v>
      </c>
      <c r="D2" s="4">
        <v>56</v>
      </c>
      <c r="E2" s="4">
        <v>7.2</v>
      </c>
      <c r="F2" s="4">
        <f>67+(18/SQRT(5))</f>
        <v>75.049844718999239</v>
      </c>
      <c r="G2" s="4">
        <f>67-18/SQRT(5)</f>
        <v>58.950155281000761</v>
      </c>
      <c r="H2" s="4" t="s">
        <v>40</v>
      </c>
    </row>
    <row r="3" spans="1:8" x14ac:dyDescent="0.15">
      <c r="A3" s="3">
        <v>2</v>
      </c>
      <c r="B3" s="3">
        <v>73</v>
      </c>
      <c r="C3" s="3">
        <v>67</v>
      </c>
      <c r="D3" s="4">
        <f>(56+73)/2</f>
        <v>64.5</v>
      </c>
      <c r="E3" s="4">
        <v>7.2</v>
      </c>
      <c r="F3" s="4">
        <f t="shared" ref="F3:F26" si="0">67+(18/SQRT(5))</f>
        <v>75.049844718999239</v>
      </c>
      <c r="G3" s="4">
        <f t="shared" ref="G3:G26" si="1">67-18/SQRT(5)</f>
        <v>58.950155281000761</v>
      </c>
      <c r="H3" s="4"/>
    </row>
    <row r="4" spans="1:8" x14ac:dyDescent="0.15">
      <c r="A4" s="3">
        <v>3</v>
      </c>
      <c r="B4" s="3">
        <v>62</v>
      </c>
      <c r="C4" s="3">
        <v>67</v>
      </c>
      <c r="D4" s="4">
        <v>63.66</v>
      </c>
      <c r="E4" s="4">
        <v>7.2</v>
      </c>
      <c r="F4" s="4">
        <f t="shared" si="0"/>
        <v>75.049844718999239</v>
      </c>
      <c r="G4" s="4">
        <f t="shared" si="1"/>
        <v>58.950155281000761</v>
      </c>
      <c r="H4" s="4" t="s">
        <v>41</v>
      </c>
    </row>
    <row r="5" spans="1:8" x14ac:dyDescent="0.15">
      <c r="A5" s="3">
        <v>4</v>
      </c>
      <c r="B5" s="3">
        <v>61</v>
      </c>
      <c r="C5" s="3">
        <v>67</v>
      </c>
      <c r="D5" s="4">
        <f>(56+73+61+62)/4</f>
        <v>63</v>
      </c>
      <c r="E5" s="4">
        <v>7.2</v>
      </c>
      <c r="F5" s="4">
        <f t="shared" si="0"/>
        <v>75.049844718999239</v>
      </c>
      <c r="G5" s="4">
        <f t="shared" si="1"/>
        <v>58.950155281000761</v>
      </c>
    </row>
    <row r="6" spans="1:8" x14ac:dyDescent="0.15">
      <c r="A6" s="3">
        <v>5</v>
      </c>
      <c r="B6" s="3">
        <v>68</v>
      </c>
      <c r="C6" s="3">
        <v>67</v>
      </c>
      <c r="D6" s="4">
        <f>(B6+B5+B4+B3+B2)/5</f>
        <v>64</v>
      </c>
      <c r="E6" s="4">
        <v>7.2</v>
      </c>
      <c r="F6" s="4">
        <f t="shared" si="0"/>
        <v>75.049844718999239</v>
      </c>
      <c r="G6" s="4">
        <f t="shared" si="1"/>
        <v>58.950155281000761</v>
      </c>
    </row>
    <row r="7" spans="1:8" x14ac:dyDescent="0.15">
      <c r="A7" s="3">
        <v>6</v>
      </c>
      <c r="B7" s="3">
        <v>65</v>
      </c>
      <c r="C7" s="3">
        <v>67</v>
      </c>
      <c r="D7" s="4">
        <f>(B6+B5+B4+B3+B7)/5</f>
        <v>65.8</v>
      </c>
      <c r="E7" s="4">
        <v>7.2</v>
      </c>
      <c r="F7" s="4">
        <f t="shared" si="0"/>
        <v>75.049844718999239</v>
      </c>
      <c r="G7" s="4">
        <f t="shared" si="1"/>
        <v>58.950155281000761</v>
      </c>
    </row>
    <row r="8" spans="1:8" x14ac:dyDescent="0.15">
      <c r="A8" s="3">
        <v>7</v>
      </c>
      <c r="B8" s="3">
        <v>64</v>
      </c>
      <c r="C8" s="3">
        <v>67</v>
      </c>
      <c r="D8" s="4">
        <f>(B6+B5+B4+B8+B7)/5</f>
        <v>64</v>
      </c>
      <c r="E8" s="4">
        <v>7.2</v>
      </c>
      <c r="F8" s="4">
        <f t="shared" si="0"/>
        <v>75.049844718999239</v>
      </c>
      <c r="G8" s="4">
        <f t="shared" si="1"/>
        <v>58.950155281000761</v>
      </c>
    </row>
    <row r="9" spans="1:8" x14ac:dyDescent="0.15">
      <c r="A9" s="3">
        <v>8</v>
      </c>
      <c r="B9" s="3">
        <v>72</v>
      </c>
      <c r="C9" s="3">
        <v>67</v>
      </c>
      <c r="D9" s="4">
        <f>(B6+B5+B9+B8+B7)/5</f>
        <v>66</v>
      </c>
      <c r="E9" s="4">
        <v>7.2</v>
      </c>
      <c r="F9" s="4">
        <f t="shared" si="0"/>
        <v>75.049844718999239</v>
      </c>
      <c r="G9" s="4">
        <f t="shared" si="1"/>
        <v>58.950155281000761</v>
      </c>
    </row>
    <row r="10" spans="1:8" x14ac:dyDescent="0.15">
      <c r="A10" s="3">
        <v>9</v>
      </c>
      <c r="B10" s="3">
        <v>72</v>
      </c>
      <c r="C10" s="3">
        <v>67</v>
      </c>
      <c r="D10" s="4">
        <f>(B6+B10+B9+B8+B7)/5</f>
        <v>68.2</v>
      </c>
      <c r="E10" s="4">
        <v>7.2</v>
      </c>
      <c r="F10" s="4">
        <f t="shared" si="0"/>
        <v>75.049844718999239</v>
      </c>
      <c r="G10" s="4">
        <f t="shared" si="1"/>
        <v>58.950155281000761</v>
      </c>
    </row>
    <row r="11" spans="1:8" x14ac:dyDescent="0.15">
      <c r="A11" s="3">
        <v>10</v>
      </c>
      <c r="B11" s="3">
        <v>63</v>
      </c>
      <c r="C11" s="3">
        <v>67</v>
      </c>
      <c r="D11" s="4">
        <f>(B11+B10+B9+B8+B7)/5</f>
        <v>67.2</v>
      </c>
      <c r="E11" s="4">
        <v>7.2</v>
      </c>
      <c r="F11" s="4">
        <f t="shared" si="0"/>
        <v>75.049844718999239</v>
      </c>
      <c r="G11" s="4">
        <f t="shared" si="1"/>
        <v>58.950155281000761</v>
      </c>
    </row>
    <row r="12" spans="1:8" x14ac:dyDescent="0.15">
      <c r="A12" s="3">
        <v>11</v>
      </c>
      <c r="B12" s="3">
        <v>72</v>
      </c>
      <c r="C12" s="3">
        <v>67</v>
      </c>
      <c r="D12" s="4">
        <f>(B11+B10+B9+B8+B12)/5</f>
        <v>68.599999999999994</v>
      </c>
      <c r="E12" s="4">
        <v>7.2</v>
      </c>
      <c r="F12" s="4">
        <f t="shared" si="0"/>
        <v>75.049844718999239</v>
      </c>
      <c r="G12" s="4">
        <f t="shared" si="1"/>
        <v>58.950155281000761</v>
      </c>
    </row>
    <row r="13" spans="1:8" x14ac:dyDescent="0.15">
      <c r="A13" s="3">
        <v>12</v>
      </c>
      <c r="B13" s="3">
        <v>71</v>
      </c>
      <c r="C13" s="3">
        <v>67</v>
      </c>
      <c r="D13" s="4">
        <f>(B11+B10+B9+B13+B12)/5</f>
        <v>70</v>
      </c>
      <c r="E13" s="4">
        <v>7.2</v>
      </c>
      <c r="F13" s="4">
        <f t="shared" si="0"/>
        <v>75.049844718999239</v>
      </c>
      <c r="G13" s="4">
        <f t="shared" si="1"/>
        <v>58.950155281000761</v>
      </c>
    </row>
    <row r="14" spans="1:8" x14ac:dyDescent="0.15">
      <c r="A14" s="3">
        <v>13</v>
      </c>
      <c r="B14" s="3">
        <v>65</v>
      </c>
      <c r="C14" s="3">
        <v>67</v>
      </c>
      <c r="D14" s="4">
        <f>(B11+B10+B14+B13+B12)/5</f>
        <v>68.599999999999994</v>
      </c>
      <c r="E14" s="4">
        <v>7.2</v>
      </c>
      <c r="F14" s="4">
        <f t="shared" si="0"/>
        <v>75.049844718999239</v>
      </c>
      <c r="G14" s="4">
        <f t="shared" si="1"/>
        <v>58.950155281000761</v>
      </c>
    </row>
    <row r="15" spans="1:8" x14ac:dyDescent="0.15">
      <c r="A15" s="3">
        <v>14</v>
      </c>
      <c r="B15" s="3">
        <v>64</v>
      </c>
      <c r="C15" s="3">
        <v>67</v>
      </c>
      <c r="D15" s="4">
        <f>(B11+B15+B14+B13+B12)/5</f>
        <v>67</v>
      </c>
      <c r="E15" s="4">
        <v>7.2</v>
      </c>
      <c r="F15" s="4">
        <f t="shared" si="0"/>
        <v>75.049844718999239</v>
      </c>
      <c r="G15" s="4">
        <f t="shared" si="1"/>
        <v>58.950155281000761</v>
      </c>
    </row>
    <row r="16" spans="1:8" x14ac:dyDescent="0.15">
      <c r="A16" s="3">
        <v>15</v>
      </c>
      <c r="B16" s="3">
        <v>71</v>
      </c>
      <c r="C16" s="3">
        <v>67</v>
      </c>
      <c r="D16" s="4">
        <f>(B16+B15+B14+B13+B12)/5</f>
        <v>68.599999999999994</v>
      </c>
      <c r="E16" s="4">
        <v>7.2</v>
      </c>
      <c r="F16" s="4">
        <f t="shared" si="0"/>
        <v>75.049844718999239</v>
      </c>
      <c r="G16" s="4">
        <f t="shared" si="1"/>
        <v>58.950155281000761</v>
      </c>
    </row>
    <row r="17" spans="1:7" x14ac:dyDescent="0.15">
      <c r="A17" s="3">
        <v>16</v>
      </c>
      <c r="B17" s="3">
        <v>66</v>
      </c>
      <c r="C17" s="3">
        <v>67</v>
      </c>
      <c r="D17" s="4">
        <f>(B16+B15+B14+B13+B17)/5</f>
        <v>67.400000000000006</v>
      </c>
      <c r="E17" s="4">
        <v>7.2</v>
      </c>
      <c r="F17" s="4">
        <f t="shared" si="0"/>
        <v>75.049844718999239</v>
      </c>
      <c r="G17" s="4">
        <f t="shared" si="1"/>
        <v>58.950155281000761</v>
      </c>
    </row>
    <row r="18" spans="1:7" x14ac:dyDescent="0.15">
      <c r="A18" s="3">
        <v>17</v>
      </c>
      <c r="B18" s="3">
        <v>84</v>
      </c>
      <c r="C18" s="3">
        <v>67</v>
      </c>
      <c r="D18" s="4">
        <f>(B16+B15+B14+B18+B17)/5</f>
        <v>70</v>
      </c>
      <c r="E18" s="4">
        <v>7.2</v>
      </c>
      <c r="F18" s="4">
        <f t="shared" si="0"/>
        <v>75.049844718999239</v>
      </c>
      <c r="G18" s="4">
        <f t="shared" si="1"/>
        <v>58.950155281000761</v>
      </c>
    </row>
    <row r="19" spans="1:7" x14ac:dyDescent="0.15">
      <c r="A19" s="3">
        <v>18</v>
      </c>
      <c r="B19" s="3">
        <v>71</v>
      </c>
      <c r="C19" s="3">
        <v>67</v>
      </c>
      <c r="D19" s="4">
        <f>(B16+B15+B19+B18+B17)/5</f>
        <v>71.2</v>
      </c>
      <c r="E19" s="4">
        <v>7.2</v>
      </c>
      <c r="F19" s="4">
        <f t="shared" si="0"/>
        <v>75.049844718999239</v>
      </c>
      <c r="G19" s="4">
        <f t="shared" si="1"/>
        <v>58.950155281000761</v>
      </c>
    </row>
    <row r="20" spans="1:7" x14ac:dyDescent="0.15">
      <c r="A20" s="3">
        <v>19</v>
      </c>
      <c r="B20" s="3">
        <v>74</v>
      </c>
      <c r="C20" s="3">
        <v>67</v>
      </c>
      <c r="D20" s="4">
        <f>(B16+B20+B19+B18+B17)/5</f>
        <v>73.2</v>
      </c>
      <c r="E20" s="4">
        <v>7.2</v>
      </c>
      <c r="F20" s="4">
        <f t="shared" si="0"/>
        <v>75.049844718999239</v>
      </c>
      <c r="G20" s="4">
        <f t="shared" si="1"/>
        <v>58.950155281000761</v>
      </c>
    </row>
    <row r="21" spans="1:7" x14ac:dyDescent="0.15">
      <c r="A21" s="3">
        <v>20</v>
      </c>
      <c r="B21" s="3">
        <v>68</v>
      </c>
      <c r="C21" s="3">
        <v>67</v>
      </c>
      <c r="D21" s="4">
        <f>(B20+B21+B19+B18+B17)/5</f>
        <v>72.599999999999994</v>
      </c>
      <c r="E21" s="4">
        <v>7.2</v>
      </c>
      <c r="F21" s="4">
        <f t="shared" si="0"/>
        <v>75.049844718999239</v>
      </c>
      <c r="G21" s="4">
        <f t="shared" si="1"/>
        <v>58.950155281000761</v>
      </c>
    </row>
    <row r="22" spans="1:7" x14ac:dyDescent="0.15">
      <c r="A22" s="3">
        <v>21</v>
      </c>
      <c r="B22" s="3">
        <v>60</v>
      </c>
      <c r="C22" s="3">
        <v>67</v>
      </c>
      <c r="D22" s="4">
        <f>(B20+B21+B19+B18+B22)/5</f>
        <v>71.400000000000006</v>
      </c>
      <c r="E22" s="4">
        <v>7.2</v>
      </c>
      <c r="F22" s="4">
        <f t="shared" si="0"/>
        <v>75.049844718999239</v>
      </c>
      <c r="G22" s="4">
        <f t="shared" si="1"/>
        <v>58.950155281000761</v>
      </c>
    </row>
    <row r="23" spans="1:7" x14ac:dyDescent="0.15">
      <c r="A23" s="3">
        <v>22</v>
      </c>
      <c r="B23" s="3">
        <v>57</v>
      </c>
      <c r="C23" s="3">
        <v>67</v>
      </c>
      <c r="D23" s="4">
        <f>(B20+B21+B19+B23+B22)/5</f>
        <v>66</v>
      </c>
      <c r="E23" s="4">
        <v>7.2</v>
      </c>
      <c r="F23" s="4">
        <f t="shared" si="0"/>
        <v>75.049844718999239</v>
      </c>
      <c r="G23" s="4">
        <f t="shared" si="1"/>
        <v>58.950155281000761</v>
      </c>
    </row>
    <row r="24" spans="1:7" x14ac:dyDescent="0.15">
      <c r="A24" s="3">
        <v>23</v>
      </c>
      <c r="B24" s="3">
        <v>69</v>
      </c>
      <c r="C24" s="3">
        <v>67</v>
      </c>
      <c r="D24" s="4">
        <f>(B20+B21+B24+B23+B22)/5</f>
        <v>65.599999999999994</v>
      </c>
      <c r="E24" s="4">
        <v>7.2</v>
      </c>
      <c r="F24" s="4">
        <f t="shared" si="0"/>
        <v>75.049844718999239</v>
      </c>
      <c r="G24" s="4">
        <f t="shared" si="1"/>
        <v>58.950155281000761</v>
      </c>
    </row>
    <row r="25" spans="1:7" x14ac:dyDescent="0.15">
      <c r="A25" s="3">
        <v>24</v>
      </c>
      <c r="B25" s="3">
        <v>59</v>
      </c>
      <c r="C25" s="3">
        <v>67</v>
      </c>
      <c r="D25" s="4">
        <f>(B25+B21+B24+B23+B22)/5</f>
        <v>62.6</v>
      </c>
      <c r="E25" s="4">
        <v>7.2</v>
      </c>
      <c r="F25" s="4">
        <f t="shared" si="0"/>
        <v>75.049844718999239</v>
      </c>
      <c r="G25" s="4">
        <f t="shared" si="1"/>
        <v>58.950155281000761</v>
      </c>
    </row>
    <row r="26" spans="1:7" x14ac:dyDescent="0.15">
      <c r="A26" s="3">
        <v>25</v>
      </c>
      <c r="B26" s="3">
        <v>70</v>
      </c>
      <c r="C26" s="3">
        <v>67</v>
      </c>
      <c r="D26" s="4">
        <f>(B26+B25+B24+B23+B22)/5</f>
        <v>63</v>
      </c>
      <c r="E26" s="4">
        <v>7.2</v>
      </c>
      <c r="F26" s="4">
        <f t="shared" si="0"/>
        <v>75.049844718999239</v>
      </c>
      <c r="G26" s="4">
        <f t="shared" si="1"/>
        <v>58.950155281000761</v>
      </c>
    </row>
    <row r="27" spans="1:7" x14ac:dyDescent="0.15">
      <c r="B27" s="1" t="s">
        <v>15</v>
      </c>
    </row>
    <row r="28" spans="1:7" x14ac:dyDescent="0.15">
      <c r="B28" s="1" t="s">
        <v>16</v>
      </c>
    </row>
    <row r="29" spans="1:7" x14ac:dyDescent="0.15">
      <c r="B29" s="1">
        <v>6.2909988610000003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9"/>
  <sheetViews>
    <sheetView topLeftCell="C10" workbookViewId="0">
      <selection activeCell="B1" sqref="B1:I26"/>
    </sheetView>
  </sheetViews>
  <sheetFormatPr defaultColWidth="14.42578125" defaultRowHeight="15.75" customHeight="1" x14ac:dyDescent="0.15"/>
  <cols>
    <col min="5" max="5" width="23.734375" customWidth="1"/>
    <col min="6" max="6" width="21.03515625" customWidth="1"/>
    <col min="7" max="7" width="20.49609375" customWidth="1"/>
  </cols>
  <sheetData>
    <row r="1" spans="1:9" ht="15.75" customHeight="1" x14ac:dyDescent="0.15">
      <c r="A1" s="1" t="s">
        <v>0</v>
      </c>
      <c r="B1" s="1" t="s">
        <v>11</v>
      </c>
      <c r="C1" s="1" t="s">
        <v>2</v>
      </c>
      <c r="D1" s="1" t="s">
        <v>12</v>
      </c>
      <c r="E1" s="1" t="s">
        <v>4</v>
      </c>
      <c r="F1" s="1" t="s">
        <v>13</v>
      </c>
      <c r="G1" s="1" t="s">
        <v>14</v>
      </c>
      <c r="H1" s="1" t="s">
        <v>7</v>
      </c>
      <c r="I1" s="1" t="s">
        <v>8</v>
      </c>
    </row>
    <row r="2" spans="1:9" ht="12.75" x14ac:dyDescent="0.15">
      <c r="A2" s="1">
        <v>1</v>
      </c>
      <c r="B2" s="1">
        <v>56</v>
      </c>
      <c r="C2" s="1">
        <v>67</v>
      </c>
      <c r="D2">
        <f>(B2-67)/6</f>
        <v>-1.8333333333333333</v>
      </c>
      <c r="E2">
        <f>(SQRT(ABS(D2)) -0.822)/0.349</f>
        <v>1.5243736411824071</v>
      </c>
      <c r="F2" s="1">
        <v>0</v>
      </c>
      <c r="G2" s="1">
        <v>0</v>
      </c>
      <c r="H2" s="2">
        <v>30</v>
      </c>
      <c r="I2" s="1">
        <v>-30</v>
      </c>
    </row>
    <row r="3" spans="1:9" ht="12.75" x14ac:dyDescent="0.15">
      <c r="A3" s="1">
        <v>2</v>
      </c>
      <c r="B3" s="1">
        <v>73</v>
      </c>
      <c r="C3" s="1">
        <v>67</v>
      </c>
      <c r="D3">
        <f t="shared" ref="D3:D26" si="0">(B3-67)/6</f>
        <v>1</v>
      </c>
      <c r="E3">
        <f t="shared" ref="E3:E26" si="1">(SQRT(ABS(D3)) -0.822)/0.349</f>
        <v>0.51002865329512914</v>
      </c>
      <c r="F3">
        <f>MAX(0,E3-3+F2)</f>
        <v>0</v>
      </c>
      <c r="G3">
        <f>MAX(0,-3-E3+G2)</f>
        <v>0</v>
      </c>
      <c r="H3" s="2">
        <v>30</v>
      </c>
      <c r="I3" s="1">
        <v>-30</v>
      </c>
    </row>
    <row r="4" spans="1:9" ht="12.75" x14ac:dyDescent="0.15">
      <c r="A4" s="1">
        <v>3</v>
      </c>
      <c r="B4" s="1">
        <v>62</v>
      </c>
      <c r="C4" s="1">
        <v>67</v>
      </c>
      <c r="D4">
        <f t="shared" si="0"/>
        <v>-0.83333333333333337</v>
      </c>
      <c r="E4">
        <f t="shared" si="1"/>
        <v>0.26037515523001992</v>
      </c>
      <c r="F4">
        <f>MAX(0,E4-3+F3)</f>
        <v>0</v>
      </c>
      <c r="G4">
        <f t="shared" ref="G4:G26" si="2">MAX(0,-3-E4+G3)</f>
        <v>0</v>
      </c>
      <c r="H4" s="2">
        <v>30</v>
      </c>
      <c r="I4" s="1">
        <v>-30</v>
      </c>
    </row>
    <row r="5" spans="1:9" ht="12.75" x14ac:dyDescent="0.15">
      <c r="A5" s="1">
        <v>4</v>
      </c>
      <c r="B5" s="1">
        <v>61</v>
      </c>
      <c r="C5" s="1">
        <v>67</v>
      </c>
      <c r="D5">
        <f t="shared" si="0"/>
        <v>-1</v>
      </c>
      <c r="E5">
        <f t="shared" si="1"/>
        <v>0.51002865329512914</v>
      </c>
      <c r="F5">
        <f t="shared" ref="F5:F26" si="3">MAX(0,E5-3+F4)</f>
        <v>0</v>
      </c>
      <c r="G5">
        <f t="shared" si="2"/>
        <v>0</v>
      </c>
      <c r="H5" s="2">
        <v>30</v>
      </c>
      <c r="I5" s="1">
        <v>-30</v>
      </c>
    </row>
    <row r="6" spans="1:9" ht="12.75" x14ac:dyDescent="0.15">
      <c r="A6" s="1">
        <v>5</v>
      </c>
      <c r="B6" s="1">
        <v>68</v>
      </c>
      <c r="C6" s="1">
        <v>67</v>
      </c>
      <c r="D6">
        <f t="shared" si="0"/>
        <v>0.16666666666666666</v>
      </c>
      <c r="E6">
        <f t="shared" si="1"/>
        <v>-1.185534984344232</v>
      </c>
      <c r="F6">
        <f t="shared" si="3"/>
        <v>0</v>
      </c>
      <c r="G6">
        <f t="shared" si="2"/>
        <v>0</v>
      </c>
      <c r="H6" s="2">
        <v>30</v>
      </c>
      <c r="I6" s="1">
        <v>-30</v>
      </c>
    </row>
    <row r="7" spans="1:9" ht="12.75" x14ac:dyDescent="0.15">
      <c r="A7" s="1">
        <v>6</v>
      </c>
      <c r="B7" s="1">
        <v>65</v>
      </c>
      <c r="C7" s="1">
        <v>67</v>
      </c>
      <c r="D7">
        <f t="shared" si="0"/>
        <v>-0.33333333333333331</v>
      </c>
      <c r="E7">
        <f t="shared" si="1"/>
        <v>-0.70100209401253366</v>
      </c>
      <c r="F7">
        <f t="shared" si="3"/>
        <v>0</v>
      </c>
      <c r="G7">
        <f t="shared" si="2"/>
        <v>0</v>
      </c>
      <c r="H7" s="2">
        <v>30</v>
      </c>
      <c r="I7" s="1">
        <v>-30</v>
      </c>
    </row>
    <row r="8" spans="1:9" ht="12.75" x14ac:dyDescent="0.15">
      <c r="A8" s="1">
        <v>7</v>
      </c>
      <c r="B8" s="1">
        <v>64</v>
      </c>
      <c r="C8" s="1">
        <v>67</v>
      </c>
      <c r="D8">
        <f t="shared" si="0"/>
        <v>-0.5</v>
      </c>
      <c r="E8">
        <f t="shared" si="1"/>
        <v>-0.32920693069757129</v>
      </c>
      <c r="F8">
        <f t="shared" si="3"/>
        <v>0</v>
      </c>
      <c r="G8">
        <f t="shared" si="2"/>
        <v>0</v>
      </c>
      <c r="H8" s="2">
        <v>30</v>
      </c>
      <c r="I8" s="1">
        <v>-30</v>
      </c>
    </row>
    <row r="9" spans="1:9" ht="12.75" x14ac:dyDescent="0.15">
      <c r="A9" s="1">
        <v>8</v>
      </c>
      <c r="B9" s="1">
        <v>72</v>
      </c>
      <c r="C9" s="1">
        <v>67</v>
      </c>
      <c r="D9">
        <f t="shared" si="0"/>
        <v>0.83333333333333337</v>
      </c>
      <c r="E9">
        <f t="shared" si="1"/>
        <v>0.26037515523001992</v>
      </c>
      <c r="F9">
        <f t="shared" si="3"/>
        <v>0</v>
      </c>
      <c r="G9">
        <f t="shared" si="2"/>
        <v>0</v>
      </c>
      <c r="H9" s="2">
        <v>30</v>
      </c>
      <c r="I9" s="1">
        <v>-30</v>
      </c>
    </row>
    <row r="10" spans="1:9" ht="12.75" x14ac:dyDescent="0.15">
      <c r="A10" s="1">
        <v>9</v>
      </c>
      <c r="B10" s="1">
        <v>72</v>
      </c>
      <c r="C10" s="1">
        <v>67</v>
      </c>
      <c r="D10">
        <f t="shared" si="0"/>
        <v>0.83333333333333337</v>
      </c>
      <c r="E10">
        <f t="shared" si="1"/>
        <v>0.26037515523001992</v>
      </c>
      <c r="F10">
        <f t="shared" si="3"/>
        <v>0</v>
      </c>
      <c r="G10">
        <f t="shared" si="2"/>
        <v>0</v>
      </c>
      <c r="H10" s="2">
        <v>30</v>
      </c>
      <c r="I10" s="1">
        <v>-30</v>
      </c>
    </row>
    <row r="11" spans="1:9" ht="12.75" x14ac:dyDescent="0.15">
      <c r="A11" s="1">
        <v>10</v>
      </c>
      <c r="B11" s="1">
        <v>63</v>
      </c>
      <c r="C11" s="1">
        <v>67</v>
      </c>
      <c r="D11">
        <f t="shared" si="0"/>
        <v>-0.66666666666666663</v>
      </c>
      <c r="E11">
        <f t="shared" si="1"/>
        <v>-1.5769109089610083E-2</v>
      </c>
      <c r="F11">
        <f t="shared" si="3"/>
        <v>0</v>
      </c>
      <c r="G11">
        <f t="shared" si="2"/>
        <v>0</v>
      </c>
      <c r="H11" s="2">
        <v>30</v>
      </c>
      <c r="I11" s="1">
        <v>-30</v>
      </c>
    </row>
    <row r="12" spans="1:9" ht="12.75" x14ac:dyDescent="0.15">
      <c r="A12" s="1">
        <v>11</v>
      </c>
      <c r="B12" s="1">
        <v>72</v>
      </c>
      <c r="C12" s="1">
        <v>67</v>
      </c>
      <c r="D12">
        <f t="shared" si="0"/>
        <v>0.83333333333333337</v>
      </c>
      <c r="E12">
        <f t="shared" si="1"/>
        <v>0.26037515523001992</v>
      </c>
      <c r="F12">
        <f t="shared" si="3"/>
        <v>0</v>
      </c>
      <c r="G12">
        <f t="shared" si="2"/>
        <v>0</v>
      </c>
      <c r="H12" s="2">
        <v>30</v>
      </c>
      <c r="I12" s="1">
        <v>-30</v>
      </c>
    </row>
    <row r="13" spans="1:9" ht="12.75" x14ac:dyDescent="0.15">
      <c r="A13" s="1">
        <v>12</v>
      </c>
      <c r="B13" s="1">
        <v>71</v>
      </c>
      <c r="C13" s="1">
        <v>67</v>
      </c>
      <c r="D13">
        <f>(B13-67)/6</f>
        <v>0.66666666666666663</v>
      </c>
      <c r="E13">
        <f t="shared" si="1"/>
        <v>-1.5769109089610083E-2</v>
      </c>
      <c r="F13">
        <f t="shared" si="3"/>
        <v>0</v>
      </c>
      <c r="G13">
        <f t="shared" si="2"/>
        <v>0</v>
      </c>
      <c r="H13" s="2">
        <v>30</v>
      </c>
      <c r="I13" s="1">
        <v>-30</v>
      </c>
    </row>
    <row r="14" spans="1:9" ht="12.75" x14ac:dyDescent="0.15">
      <c r="A14" s="1">
        <v>13</v>
      </c>
      <c r="B14" s="1">
        <v>65</v>
      </c>
      <c r="C14" s="1">
        <v>67</v>
      </c>
      <c r="D14">
        <f t="shared" si="0"/>
        <v>-0.33333333333333331</v>
      </c>
      <c r="E14">
        <f t="shared" si="1"/>
        <v>-0.70100209401253366</v>
      </c>
      <c r="F14">
        <f t="shared" si="3"/>
        <v>0</v>
      </c>
      <c r="G14">
        <f t="shared" si="2"/>
        <v>0</v>
      </c>
      <c r="H14" s="2">
        <v>30</v>
      </c>
      <c r="I14" s="1">
        <v>-30</v>
      </c>
    </row>
    <row r="15" spans="1:9" ht="12.75" x14ac:dyDescent="0.15">
      <c r="A15" s="1">
        <v>14</v>
      </c>
      <c r="B15" s="1">
        <v>64</v>
      </c>
      <c r="C15" s="1">
        <v>67</v>
      </c>
      <c r="D15">
        <f t="shared" si="0"/>
        <v>-0.5</v>
      </c>
      <c r="E15">
        <f t="shared" si="1"/>
        <v>-0.32920693069757129</v>
      </c>
      <c r="F15">
        <f t="shared" si="3"/>
        <v>0</v>
      </c>
      <c r="G15">
        <f t="shared" si="2"/>
        <v>0</v>
      </c>
      <c r="H15" s="2">
        <v>30</v>
      </c>
      <c r="I15" s="1">
        <v>-30</v>
      </c>
    </row>
    <row r="16" spans="1:9" ht="12.75" x14ac:dyDescent="0.15">
      <c r="A16" s="1">
        <v>15</v>
      </c>
      <c r="B16" s="1">
        <v>71</v>
      </c>
      <c r="C16" s="1">
        <v>67</v>
      </c>
      <c r="D16">
        <f t="shared" si="0"/>
        <v>0.66666666666666663</v>
      </c>
      <c r="E16">
        <f t="shared" si="1"/>
        <v>-1.5769109089610083E-2</v>
      </c>
      <c r="F16">
        <f t="shared" si="3"/>
        <v>0</v>
      </c>
      <c r="G16">
        <f t="shared" si="2"/>
        <v>0</v>
      </c>
      <c r="H16" s="2">
        <v>30</v>
      </c>
      <c r="I16" s="1">
        <v>-30</v>
      </c>
    </row>
    <row r="17" spans="1:9" ht="12.75" x14ac:dyDescent="0.15">
      <c r="A17" s="1">
        <v>16</v>
      </c>
      <c r="B17" s="1">
        <v>66</v>
      </c>
      <c r="C17" s="1">
        <v>67</v>
      </c>
      <c r="D17">
        <f t="shared" si="0"/>
        <v>-0.16666666666666666</v>
      </c>
      <c r="E17">
        <f t="shared" si="1"/>
        <v>-1.185534984344232</v>
      </c>
      <c r="F17">
        <f t="shared" si="3"/>
        <v>0</v>
      </c>
      <c r="G17">
        <f t="shared" si="2"/>
        <v>0</v>
      </c>
      <c r="H17" s="2">
        <v>30</v>
      </c>
      <c r="I17" s="1">
        <v>-30</v>
      </c>
    </row>
    <row r="18" spans="1:9" ht="12.75" x14ac:dyDescent="0.15">
      <c r="A18" s="1">
        <v>17</v>
      </c>
      <c r="B18" s="1">
        <v>84</v>
      </c>
      <c r="C18" s="1">
        <v>67</v>
      </c>
      <c r="D18">
        <f t="shared" si="0"/>
        <v>2.8333333333333335</v>
      </c>
      <c r="E18">
        <f t="shared" si="1"/>
        <v>2.4677674013190445</v>
      </c>
      <c r="F18">
        <f t="shared" si="3"/>
        <v>0</v>
      </c>
      <c r="G18">
        <f t="shared" si="2"/>
        <v>0</v>
      </c>
      <c r="H18" s="2">
        <v>30</v>
      </c>
      <c r="I18" s="1">
        <v>-30</v>
      </c>
    </row>
    <row r="19" spans="1:9" ht="12.75" x14ac:dyDescent="0.15">
      <c r="A19" s="1">
        <v>18</v>
      </c>
      <c r="B19" s="1">
        <v>71</v>
      </c>
      <c r="C19" s="1">
        <v>67</v>
      </c>
      <c r="D19">
        <f t="shared" si="0"/>
        <v>0.66666666666666663</v>
      </c>
      <c r="E19">
        <f t="shared" si="1"/>
        <v>-1.5769109089610083E-2</v>
      </c>
      <c r="F19">
        <f t="shared" si="3"/>
        <v>0</v>
      </c>
      <c r="G19">
        <f t="shared" si="2"/>
        <v>0</v>
      </c>
      <c r="H19" s="2">
        <v>30</v>
      </c>
      <c r="I19" s="1">
        <v>-30</v>
      </c>
    </row>
    <row r="20" spans="1:9" ht="12.75" x14ac:dyDescent="0.15">
      <c r="A20" s="1">
        <v>19</v>
      </c>
      <c r="B20" s="1">
        <v>74</v>
      </c>
      <c r="C20" s="1">
        <v>67</v>
      </c>
      <c r="D20">
        <f t="shared" si="0"/>
        <v>1.1666666666666667</v>
      </c>
      <c r="E20">
        <f t="shared" si="1"/>
        <v>0.73960873849468056</v>
      </c>
      <c r="F20">
        <f t="shared" si="3"/>
        <v>0</v>
      </c>
      <c r="G20">
        <f t="shared" si="2"/>
        <v>0</v>
      </c>
      <c r="H20" s="2">
        <v>30</v>
      </c>
      <c r="I20" s="1">
        <v>-30</v>
      </c>
    </row>
    <row r="21" spans="1:9" ht="12.75" x14ac:dyDescent="0.15">
      <c r="A21" s="1">
        <v>20</v>
      </c>
      <c r="B21" s="1">
        <v>68</v>
      </c>
      <c r="C21" s="1">
        <v>67</v>
      </c>
      <c r="D21">
        <f t="shared" si="0"/>
        <v>0.16666666666666666</v>
      </c>
      <c r="E21">
        <f t="shared" si="1"/>
        <v>-1.185534984344232</v>
      </c>
      <c r="F21">
        <f t="shared" si="3"/>
        <v>0</v>
      </c>
      <c r="G21">
        <f t="shared" si="2"/>
        <v>0</v>
      </c>
      <c r="H21" s="2">
        <v>30</v>
      </c>
      <c r="I21" s="1">
        <v>-30</v>
      </c>
    </row>
    <row r="22" spans="1:9" ht="12.75" x14ac:dyDescent="0.15">
      <c r="A22" s="1">
        <v>21</v>
      </c>
      <c r="B22" s="1">
        <v>60</v>
      </c>
      <c r="C22" s="1">
        <v>67</v>
      </c>
      <c r="D22">
        <f t="shared" si="0"/>
        <v>-1.1666666666666667</v>
      </c>
      <c r="E22">
        <f t="shared" si="1"/>
        <v>0.73960873849468056</v>
      </c>
      <c r="F22">
        <f t="shared" si="3"/>
        <v>0</v>
      </c>
      <c r="G22">
        <f t="shared" si="2"/>
        <v>0</v>
      </c>
      <c r="H22" s="2">
        <v>30</v>
      </c>
      <c r="I22" s="1">
        <v>-30</v>
      </c>
    </row>
    <row r="23" spans="1:9" ht="12.75" x14ac:dyDescent="0.15">
      <c r="A23" s="1">
        <v>22</v>
      </c>
      <c r="B23" s="1">
        <v>57</v>
      </c>
      <c r="C23" s="1">
        <v>67</v>
      </c>
      <c r="D23">
        <f t="shared" si="0"/>
        <v>-1.6666666666666667</v>
      </c>
      <c r="E23">
        <f t="shared" si="1"/>
        <v>1.3438236353461481</v>
      </c>
      <c r="F23">
        <f t="shared" si="3"/>
        <v>0</v>
      </c>
      <c r="G23">
        <f t="shared" si="2"/>
        <v>0</v>
      </c>
      <c r="H23" s="2">
        <v>30</v>
      </c>
      <c r="I23" s="1">
        <v>-30</v>
      </c>
    </row>
    <row r="24" spans="1:9" ht="12.75" x14ac:dyDescent="0.15">
      <c r="A24" s="1">
        <v>23</v>
      </c>
      <c r="B24" s="1">
        <v>69</v>
      </c>
      <c r="C24" s="1">
        <v>67</v>
      </c>
      <c r="D24">
        <f t="shared" si="0"/>
        <v>0.33333333333333331</v>
      </c>
      <c r="E24">
        <f t="shared" si="1"/>
        <v>-0.70100209401253366</v>
      </c>
      <c r="F24">
        <f t="shared" si="3"/>
        <v>0</v>
      </c>
      <c r="G24">
        <f t="shared" si="2"/>
        <v>0</v>
      </c>
      <c r="H24" s="2">
        <v>30</v>
      </c>
      <c r="I24" s="1">
        <v>-30</v>
      </c>
    </row>
    <row r="25" spans="1:9" ht="12.75" x14ac:dyDescent="0.15">
      <c r="A25" s="1">
        <v>24</v>
      </c>
      <c r="B25" s="1">
        <v>59</v>
      </c>
      <c r="C25" s="1">
        <v>67</v>
      </c>
      <c r="D25">
        <f t="shared" si="0"/>
        <v>-1.3333333333333333</v>
      </c>
      <c r="E25">
        <f t="shared" si="1"/>
        <v>0.95329667157378661</v>
      </c>
      <c r="F25">
        <f t="shared" si="3"/>
        <v>0</v>
      </c>
      <c r="G25">
        <f t="shared" si="2"/>
        <v>0</v>
      </c>
      <c r="H25" s="2">
        <v>30</v>
      </c>
      <c r="I25" s="1">
        <v>-30</v>
      </c>
    </row>
    <row r="26" spans="1:9" ht="12.75" x14ac:dyDescent="0.15">
      <c r="A26" s="1">
        <v>25</v>
      </c>
      <c r="B26" s="1">
        <v>70</v>
      </c>
      <c r="C26" s="1">
        <v>67</v>
      </c>
      <c r="D26">
        <f t="shared" si="0"/>
        <v>0.5</v>
      </c>
      <c r="E26">
        <f t="shared" si="1"/>
        <v>-0.32920693069757129</v>
      </c>
      <c r="F26">
        <f t="shared" si="3"/>
        <v>0</v>
      </c>
      <c r="G26">
        <f t="shared" si="2"/>
        <v>0</v>
      </c>
      <c r="H26" s="2">
        <v>30</v>
      </c>
      <c r="I26" s="1">
        <v>-30</v>
      </c>
    </row>
    <row r="27" spans="1:9" ht="12.75" x14ac:dyDescent="0.15">
      <c r="B27" s="1" t="s">
        <v>15</v>
      </c>
    </row>
    <row r="28" spans="1:9" ht="12.75" x14ac:dyDescent="0.15">
      <c r="B28" s="1" t="s">
        <v>16</v>
      </c>
    </row>
    <row r="29" spans="1:9" ht="12.75" x14ac:dyDescent="0.15">
      <c r="B29" s="1">
        <v>6.2909988610000003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8"/>
  <sheetViews>
    <sheetView workbookViewId="0">
      <selection activeCell="F11" sqref="F11"/>
    </sheetView>
  </sheetViews>
  <sheetFormatPr defaultColWidth="14.42578125" defaultRowHeight="15.75" customHeight="1" x14ac:dyDescent="0.15"/>
  <cols>
    <col min="6" max="6" width="26.8359375" customWidth="1"/>
    <col min="7" max="7" width="21.57421875" customWidth="1"/>
  </cols>
  <sheetData>
    <row r="1" spans="1:9" ht="15.75" customHeight="1" x14ac:dyDescent="0.15">
      <c r="A1" s="3" t="s">
        <v>0</v>
      </c>
      <c r="B1" s="3" t="s">
        <v>17</v>
      </c>
      <c r="C1" s="3" t="s">
        <v>2</v>
      </c>
      <c r="D1" s="3" t="s">
        <v>18</v>
      </c>
      <c r="E1" s="3" t="s">
        <v>23</v>
      </c>
      <c r="F1" s="3" t="s">
        <v>19</v>
      </c>
      <c r="G1" s="3" t="s">
        <v>20</v>
      </c>
      <c r="H1" s="3" t="s">
        <v>7</v>
      </c>
      <c r="I1" s="3" t="s">
        <v>8</v>
      </c>
    </row>
    <row r="2" spans="1:9" ht="12.75" x14ac:dyDescent="0.15">
      <c r="A2" s="3">
        <v>1</v>
      </c>
      <c r="B2" s="3">
        <v>82</v>
      </c>
      <c r="C2" s="3">
        <v>74.84</v>
      </c>
      <c r="D2" s="4">
        <f>(B2-74.84)/9</f>
        <v>0.79555555555555513</v>
      </c>
      <c r="E2" s="4">
        <f>(SQRT(ABS(D2)) -0.822)/0.349</f>
        <v>0.20039888448130824</v>
      </c>
      <c r="F2" s="3">
        <v>0</v>
      </c>
      <c r="G2" s="3">
        <v>0</v>
      </c>
      <c r="H2" s="3">
        <v>45</v>
      </c>
      <c r="I2" s="3">
        <v>-45</v>
      </c>
    </row>
    <row r="3" spans="1:9" ht="12.75" x14ac:dyDescent="0.15">
      <c r="A3" s="3">
        <v>2</v>
      </c>
      <c r="B3" s="3">
        <v>66</v>
      </c>
      <c r="C3" s="3">
        <v>74.84</v>
      </c>
      <c r="D3" s="4">
        <f t="shared" ref="D3:D26" si="0">(B3-74.84)/9</f>
        <v>-0.98222222222222255</v>
      </c>
      <c r="E3" s="4">
        <f t="shared" ref="E3:E26" si="1">(SQRT(ABS(D3)) -0.822)/0.349</f>
        <v>0.48444484189465303</v>
      </c>
      <c r="F3" s="4">
        <f>MAX(0,E3-4.5+F2)</f>
        <v>0</v>
      </c>
      <c r="G3" s="4">
        <f>MAX(0,-4.5-E3+G2)</f>
        <v>0</v>
      </c>
      <c r="H3" s="3">
        <v>45</v>
      </c>
      <c r="I3" s="3">
        <v>-45</v>
      </c>
    </row>
    <row r="4" spans="1:9" ht="12.75" x14ac:dyDescent="0.15">
      <c r="A4" s="3">
        <v>3</v>
      </c>
      <c r="B4" s="3">
        <v>76</v>
      </c>
      <c r="C4" s="3">
        <v>74.84</v>
      </c>
      <c r="D4" s="4">
        <f t="shared" si="0"/>
        <v>0.1288888888888885</v>
      </c>
      <c r="E4" s="4">
        <f t="shared" si="1"/>
        <v>-1.3266160826868203</v>
      </c>
      <c r="F4" s="4">
        <f t="shared" ref="F4:F26" si="2">MAX(0,E4-4.5+F3)</f>
        <v>0</v>
      </c>
      <c r="G4" s="4">
        <f t="shared" ref="G4:G26" si="3">MAX(0,-4.5-E4+G3)</f>
        <v>0</v>
      </c>
      <c r="H4" s="3">
        <v>45</v>
      </c>
      <c r="I4" s="3">
        <v>-45</v>
      </c>
    </row>
    <row r="5" spans="1:9" ht="12.75" x14ac:dyDescent="0.15">
      <c r="A5" s="3">
        <v>4</v>
      </c>
      <c r="B5" s="3">
        <v>66</v>
      </c>
      <c r="C5" s="3">
        <v>74.84</v>
      </c>
      <c r="D5" s="4">
        <f t="shared" si="0"/>
        <v>-0.98222222222222255</v>
      </c>
      <c r="E5" s="4">
        <f t="shared" si="1"/>
        <v>0.48444484189465303</v>
      </c>
      <c r="F5" s="4">
        <f t="shared" si="2"/>
        <v>0</v>
      </c>
      <c r="G5" s="4">
        <f t="shared" si="3"/>
        <v>0</v>
      </c>
      <c r="H5" s="3">
        <v>45</v>
      </c>
      <c r="I5" s="3">
        <v>-45</v>
      </c>
    </row>
    <row r="6" spans="1:9" ht="12.75" x14ac:dyDescent="0.15">
      <c r="A6" s="3">
        <v>5</v>
      </c>
      <c r="B6" s="3">
        <v>78</v>
      </c>
      <c r="C6" s="3">
        <v>74.84</v>
      </c>
      <c r="D6" s="4">
        <f t="shared" si="0"/>
        <v>0.35111111111111071</v>
      </c>
      <c r="E6" s="4">
        <f t="shared" si="1"/>
        <v>-0.65746047424726184</v>
      </c>
      <c r="F6" s="4">
        <f t="shared" si="2"/>
        <v>0</v>
      </c>
      <c r="G6" s="4">
        <f t="shared" si="3"/>
        <v>0</v>
      </c>
      <c r="H6" s="3">
        <v>45</v>
      </c>
      <c r="I6" s="3">
        <v>-45</v>
      </c>
    </row>
    <row r="7" spans="1:9" ht="12.75" x14ac:dyDescent="0.15">
      <c r="A7" s="3">
        <v>6</v>
      </c>
      <c r="B7" s="3">
        <v>71</v>
      </c>
      <c r="C7" s="3">
        <v>74.84</v>
      </c>
      <c r="D7" s="4">
        <f t="shared" si="0"/>
        <v>-0.42666666666666703</v>
      </c>
      <c r="E7" s="4">
        <f t="shared" si="1"/>
        <v>-0.4836754591914581</v>
      </c>
      <c r="F7" s="4">
        <f t="shared" si="2"/>
        <v>0</v>
      </c>
      <c r="G7" s="4">
        <f t="shared" si="3"/>
        <v>0</v>
      </c>
      <c r="H7" s="3">
        <v>45</v>
      </c>
      <c r="I7" s="3">
        <v>-45</v>
      </c>
    </row>
    <row r="8" spans="1:9" ht="12.75" x14ac:dyDescent="0.15">
      <c r="A8" s="3">
        <v>7</v>
      </c>
      <c r="B8" s="3">
        <v>84</v>
      </c>
      <c r="C8" s="3">
        <v>74.84</v>
      </c>
      <c r="D8" s="4">
        <f t="shared" si="0"/>
        <v>1.0177777777777774</v>
      </c>
      <c r="E8" s="4">
        <f t="shared" si="1"/>
        <v>0.53538604592579853</v>
      </c>
      <c r="F8" s="4">
        <f t="shared" si="2"/>
        <v>0</v>
      </c>
      <c r="G8" s="4">
        <f t="shared" si="3"/>
        <v>0</v>
      </c>
      <c r="H8" s="3">
        <v>45</v>
      </c>
      <c r="I8" s="3">
        <v>-45</v>
      </c>
    </row>
    <row r="9" spans="1:9" ht="12.75" x14ac:dyDescent="0.15">
      <c r="A9" s="3">
        <v>8</v>
      </c>
      <c r="B9" s="3">
        <v>61</v>
      </c>
      <c r="C9" s="3">
        <v>74.84</v>
      </c>
      <c r="D9" s="4">
        <f t="shared" si="0"/>
        <v>-1.5377777777777781</v>
      </c>
      <c r="E9" s="4">
        <f t="shared" si="1"/>
        <v>1.1979131304180091</v>
      </c>
      <c r="F9" s="4">
        <f t="shared" si="2"/>
        <v>0</v>
      </c>
      <c r="G9" s="4">
        <f t="shared" si="3"/>
        <v>0</v>
      </c>
      <c r="H9" s="3">
        <v>45</v>
      </c>
      <c r="I9" s="3">
        <v>-45</v>
      </c>
    </row>
    <row r="10" spans="1:9" ht="12.75" x14ac:dyDescent="0.15">
      <c r="A10" s="3">
        <v>9</v>
      </c>
      <c r="B10" s="3">
        <v>77</v>
      </c>
      <c r="C10" s="3">
        <v>74.84</v>
      </c>
      <c r="D10" s="4">
        <f t="shared" si="0"/>
        <v>0.23999999999999963</v>
      </c>
      <c r="E10" s="4">
        <f t="shared" si="1"/>
        <v>-0.9515818092933086</v>
      </c>
      <c r="F10" s="4">
        <f t="shared" si="2"/>
        <v>0</v>
      </c>
      <c r="G10" s="4">
        <f t="shared" si="3"/>
        <v>0</v>
      </c>
      <c r="H10" s="3">
        <v>45</v>
      </c>
      <c r="I10" s="3">
        <v>-45</v>
      </c>
    </row>
    <row r="11" spans="1:9" ht="12.75" x14ac:dyDescent="0.15">
      <c r="A11" s="3">
        <v>10</v>
      </c>
      <c r="B11" s="3">
        <v>74</v>
      </c>
      <c r="C11" s="3">
        <v>74.84</v>
      </c>
      <c r="D11" s="4">
        <f t="shared" si="0"/>
        <v>-9.3333333333333712E-2</v>
      </c>
      <c r="E11" s="4">
        <f t="shared" si="1"/>
        <v>-1.4799282340103439</v>
      </c>
      <c r="F11" s="4">
        <f t="shared" si="2"/>
        <v>0</v>
      </c>
      <c r="G11" s="4">
        <f t="shared" si="3"/>
        <v>0</v>
      </c>
      <c r="H11" s="3">
        <v>45</v>
      </c>
      <c r="I11" s="3">
        <v>-45</v>
      </c>
    </row>
    <row r="12" spans="1:9" ht="12.75" x14ac:dyDescent="0.15">
      <c r="A12" s="3">
        <v>11</v>
      </c>
      <c r="B12" s="3">
        <v>59</v>
      </c>
      <c r="C12" s="3">
        <v>74.84</v>
      </c>
      <c r="D12" s="4">
        <f t="shared" si="0"/>
        <v>-1.7600000000000005</v>
      </c>
      <c r="E12" s="4">
        <f t="shared" si="1"/>
        <v>1.445988298401605</v>
      </c>
      <c r="F12" s="4">
        <f t="shared" si="2"/>
        <v>0</v>
      </c>
      <c r="G12" s="4">
        <f t="shared" si="3"/>
        <v>0</v>
      </c>
      <c r="H12" s="3">
        <v>45</v>
      </c>
      <c r="I12" s="3">
        <v>-45</v>
      </c>
    </row>
    <row r="13" spans="1:9" ht="12.75" x14ac:dyDescent="0.15">
      <c r="A13" s="3">
        <v>12</v>
      </c>
      <c r="B13" s="3">
        <v>85</v>
      </c>
      <c r="C13" s="3">
        <v>74.84</v>
      </c>
      <c r="D13" s="4">
        <f t="shared" si="0"/>
        <v>1.1288888888888886</v>
      </c>
      <c r="E13" s="4">
        <f t="shared" si="1"/>
        <v>0.68908833820615578</v>
      </c>
      <c r="F13" s="4">
        <f t="shared" si="2"/>
        <v>0</v>
      </c>
      <c r="G13" s="4">
        <f t="shared" si="3"/>
        <v>0</v>
      </c>
      <c r="H13" s="3">
        <v>45</v>
      </c>
      <c r="I13" s="3">
        <v>-45</v>
      </c>
    </row>
    <row r="14" spans="1:9" ht="12.75" x14ac:dyDescent="0.15">
      <c r="A14" s="3">
        <v>13</v>
      </c>
      <c r="B14" s="3">
        <v>64</v>
      </c>
      <c r="C14" s="3">
        <v>74.84</v>
      </c>
      <c r="D14" s="4">
        <f t="shared" si="0"/>
        <v>-1.2044444444444449</v>
      </c>
      <c r="E14" s="4">
        <f t="shared" si="1"/>
        <v>0.78931759945641478</v>
      </c>
      <c r="F14" s="4">
        <f t="shared" si="2"/>
        <v>0</v>
      </c>
      <c r="G14" s="4">
        <f t="shared" si="3"/>
        <v>0</v>
      </c>
      <c r="H14" s="3">
        <v>45</v>
      </c>
      <c r="I14" s="3">
        <v>-45</v>
      </c>
    </row>
    <row r="15" spans="1:9" ht="12.75" x14ac:dyDescent="0.15">
      <c r="A15" s="3">
        <v>14</v>
      </c>
      <c r="B15" s="3">
        <v>71</v>
      </c>
      <c r="C15" s="3">
        <v>74.84</v>
      </c>
      <c r="D15" s="4">
        <f t="shared" si="0"/>
        <v>-0.42666666666666703</v>
      </c>
      <c r="E15" s="4">
        <f t="shared" si="1"/>
        <v>-0.4836754591914581</v>
      </c>
      <c r="F15" s="4">
        <f t="shared" si="2"/>
        <v>0</v>
      </c>
      <c r="G15" s="4">
        <f t="shared" si="3"/>
        <v>0</v>
      </c>
      <c r="H15" s="3">
        <v>45</v>
      </c>
      <c r="I15" s="3">
        <v>-45</v>
      </c>
    </row>
    <row r="16" spans="1:9" ht="12.75" x14ac:dyDescent="0.15">
      <c r="A16" s="3">
        <v>15</v>
      </c>
      <c r="B16" s="3">
        <v>85</v>
      </c>
      <c r="C16" s="3">
        <v>74.84</v>
      </c>
      <c r="D16" s="4">
        <f t="shared" si="0"/>
        <v>1.1288888888888886</v>
      </c>
      <c r="E16" s="4">
        <f t="shared" si="1"/>
        <v>0.68908833820615578</v>
      </c>
      <c r="F16" s="4">
        <f t="shared" si="2"/>
        <v>0</v>
      </c>
      <c r="G16" s="4">
        <f t="shared" si="3"/>
        <v>0</v>
      </c>
      <c r="H16" s="3">
        <v>45</v>
      </c>
      <c r="I16" s="3">
        <v>-45</v>
      </c>
    </row>
    <row r="17" spans="1:9" ht="12.75" x14ac:dyDescent="0.15">
      <c r="A17" s="3">
        <v>16</v>
      </c>
      <c r="B17" s="3">
        <v>65</v>
      </c>
      <c r="C17" s="3">
        <v>74.84</v>
      </c>
      <c r="D17" s="4">
        <f t="shared" si="0"/>
        <v>-1.0933333333333337</v>
      </c>
      <c r="E17" s="4">
        <f t="shared" si="1"/>
        <v>0.6407616315870347</v>
      </c>
      <c r="F17" s="4">
        <f t="shared" si="2"/>
        <v>0</v>
      </c>
      <c r="G17" s="4">
        <f t="shared" si="3"/>
        <v>0</v>
      </c>
      <c r="H17" s="3">
        <v>45</v>
      </c>
      <c r="I17" s="3">
        <v>-45</v>
      </c>
    </row>
    <row r="18" spans="1:9" ht="12.75" x14ac:dyDescent="0.15">
      <c r="A18" s="3">
        <v>17</v>
      </c>
      <c r="B18" s="3">
        <v>78</v>
      </c>
      <c r="C18" s="3">
        <v>74.84</v>
      </c>
      <c r="D18" s="4">
        <f t="shared" si="0"/>
        <v>0.35111111111111071</v>
      </c>
      <c r="E18" s="4">
        <f t="shared" si="1"/>
        <v>-0.65746047424726184</v>
      </c>
      <c r="F18" s="4">
        <f t="shared" si="2"/>
        <v>0</v>
      </c>
      <c r="G18" s="4">
        <f t="shared" si="3"/>
        <v>0</v>
      </c>
      <c r="H18" s="3">
        <v>45</v>
      </c>
      <c r="I18" s="3">
        <v>-45</v>
      </c>
    </row>
    <row r="19" spans="1:9" ht="12.75" x14ac:dyDescent="0.15">
      <c r="A19" s="3">
        <v>18</v>
      </c>
      <c r="B19" s="3">
        <v>76</v>
      </c>
      <c r="C19" s="3">
        <v>74.84</v>
      </c>
      <c r="D19" s="4">
        <f t="shared" si="0"/>
        <v>0.1288888888888885</v>
      </c>
      <c r="E19" s="4">
        <f t="shared" si="1"/>
        <v>-1.3266160826868203</v>
      </c>
      <c r="F19" s="4">
        <f t="shared" si="2"/>
        <v>0</v>
      </c>
      <c r="G19" s="4">
        <f t="shared" si="3"/>
        <v>0</v>
      </c>
      <c r="H19" s="3">
        <v>45</v>
      </c>
      <c r="I19" s="3">
        <v>-45</v>
      </c>
    </row>
    <row r="20" spans="1:9" ht="12.75" x14ac:dyDescent="0.15">
      <c r="A20" s="3">
        <v>19</v>
      </c>
      <c r="B20" s="3">
        <v>90</v>
      </c>
      <c r="C20" s="3">
        <v>74.84</v>
      </c>
      <c r="D20" s="4">
        <f t="shared" si="0"/>
        <v>1.684444444444444</v>
      </c>
      <c r="E20" s="4">
        <f t="shared" si="1"/>
        <v>1.3634999682773223</v>
      </c>
      <c r="F20" s="4">
        <f t="shared" si="2"/>
        <v>0</v>
      </c>
      <c r="G20" s="4">
        <f t="shared" si="3"/>
        <v>0</v>
      </c>
      <c r="H20" s="3">
        <v>45</v>
      </c>
      <c r="I20" s="3">
        <v>-45</v>
      </c>
    </row>
    <row r="21" spans="1:9" ht="12.75" x14ac:dyDescent="0.15">
      <c r="A21" s="3">
        <v>20</v>
      </c>
      <c r="B21" s="3">
        <v>81</v>
      </c>
      <c r="C21" s="3">
        <v>74.84</v>
      </c>
      <c r="D21" s="4">
        <f t="shared" si="0"/>
        <v>0.68444444444444408</v>
      </c>
      <c r="E21" s="4">
        <f t="shared" si="1"/>
        <v>1.5219416617164135E-2</v>
      </c>
      <c r="F21" s="4">
        <f t="shared" si="2"/>
        <v>0</v>
      </c>
      <c r="G21" s="4">
        <f t="shared" si="3"/>
        <v>0</v>
      </c>
      <c r="H21" s="3">
        <v>45</v>
      </c>
      <c r="I21" s="3">
        <v>-45</v>
      </c>
    </row>
    <row r="22" spans="1:9" ht="12.75" x14ac:dyDescent="0.15">
      <c r="A22" s="3">
        <v>21</v>
      </c>
      <c r="B22" s="3">
        <v>72</v>
      </c>
      <c r="C22" s="3">
        <v>74.84</v>
      </c>
      <c r="D22" s="4">
        <f t="shared" si="0"/>
        <v>-0.31555555555555592</v>
      </c>
      <c r="E22" s="4">
        <f t="shared" si="1"/>
        <v>-0.74572115125570881</v>
      </c>
      <c r="F22" s="4">
        <f t="shared" si="2"/>
        <v>0</v>
      </c>
      <c r="G22" s="4">
        <f t="shared" si="3"/>
        <v>0</v>
      </c>
      <c r="H22" s="3">
        <v>45</v>
      </c>
      <c r="I22" s="3">
        <v>-45</v>
      </c>
    </row>
    <row r="23" spans="1:9" ht="12.75" x14ac:dyDescent="0.15">
      <c r="A23" s="3">
        <v>22</v>
      </c>
      <c r="B23" s="3">
        <v>89</v>
      </c>
      <c r="C23" s="3">
        <v>74.84</v>
      </c>
      <c r="D23" s="4">
        <f t="shared" si="0"/>
        <v>1.573333333333333</v>
      </c>
      <c r="E23" s="4">
        <f t="shared" si="1"/>
        <v>1.2387560118866816</v>
      </c>
      <c r="F23" s="4">
        <f t="shared" si="2"/>
        <v>0</v>
      </c>
      <c r="G23" s="4">
        <f t="shared" si="3"/>
        <v>0</v>
      </c>
      <c r="H23" s="3">
        <v>45</v>
      </c>
      <c r="I23" s="3">
        <v>-45</v>
      </c>
    </row>
    <row r="24" spans="1:9" ht="12.75" x14ac:dyDescent="0.15">
      <c r="A24" s="3">
        <v>23</v>
      </c>
      <c r="B24" s="3">
        <v>61</v>
      </c>
      <c r="C24" s="3">
        <v>74.84</v>
      </c>
      <c r="D24" s="4">
        <f t="shared" si="0"/>
        <v>-1.5377777777777781</v>
      </c>
      <c r="E24" s="4">
        <f t="shared" si="1"/>
        <v>1.1979131304180091</v>
      </c>
      <c r="F24" s="4">
        <f t="shared" si="2"/>
        <v>0</v>
      </c>
      <c r="G24" s="4">
        <f t="shared" si="3"/>
        <v>0</v>
      </c>
      <c r="H24" s="3">
        <v>45</v>
      </c>
      <c r="I24" s="3">
        <v>-45</v>
      </c>
    </row>
    <row r="25" spans="1:9" ht="12.75" x14ac:dyDescent="0.15">
      <c r="A25" s="3">
        <v>24</v>
      </c>
      <c r="B25" s="3">
        <v>77</v>
      </c>
      <c r="C25" s="3">
        <v>74.84</v>
      </c>
      <c r="D25" s="4">
        <f t="shared" si="0"/>
        <v>0.23999999999999963</v>
      </c>
      <c r="E25" s="4">
        <f t="shared" si="1"/>
        <v>-0.9515818092933086</v>
      </c>
      <c r="F25" s="4">
        <f t="shared" si="2"/>
        <v>0</v>
      </c>
      <c r="G25" s="4">
        <f t="shared" si="3"/>
        <v>0</v>
      </c>
      <c r="H25" s="3">
        <v>45</v>
      </c>
      <c r="I25" s="3">
        <v>-45</v>
      </c>
    </row>
    <row r="26" spans="1:9" ht="12.75" x14ac:dyDescent="0.15">
      <c r="A26" s="3">
        <v>25</v>
      </c>
      <c r="B26" s="3">
        <v>83</v>
      </c>
      <c r="C26" s="3">
        <v>74.84</v>
      </c>
      <c r="D26" s="4">
        <f t="shared" si="0"/>
        <v>0.90666666666666629</v>
      </c>
      <c r="E26" s="4">
        <f t="shared" si="1"/>
        <v>0.3730385591376692</v>
      </c>
      <c r="F26" s="4">
        <f t="shared" si="2"/>
        <v>0</v>
      </c>
      <c r="G26" s="4">
        <f t="shared" si="3"/>
        <v>0</v>
      </c>
      <c r="H26" s="3">
        <v>45</v>
      </c>
      <c r="I26" s="3">
        <v>-45</v>
      </c>
    </row>
    <row r="27" spans="1:9" ht="12.75" x14ac:dyDescent="0.15">
      <c r="B27" s="1" t="s">
        <v>21</v>
      </c>
    </row>
    <row r="28" spans="1:9" ht="12.75" x14ac:dyDescent="0.15">
      <c r="B28" s="1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53D7-5997-7145-BC2C-85C1A658E317}">
  <dimension ref="A1:S30"/>
  <sheetViews>
    <sheetView topLeftCell="A19" zoomScaleNormal="60" zoomScaleSheetLayoutView="100" workbookViewId="0">
      <selection activeCell="D21" sqref="D21"/>
    </sheetView>
  </sheetViews>
  <sheetFormatPr defaultRowHeight="12.75" x14ac:dyDescent="0.15"/>
  <cols>
    <col min="4" max="4" width="25.890625" customWidth="1"/>
    <col min="5" max="5" width="41.3984375" customWidth="1"/>
    <col min="6" max="6" width="28.5859375" customWidth="1"/>
    <col min="7" max="7" width="21.171875" customWidth="1"/>
  </cols>
  <sheetData>
    <row r="1" spans="1:19" x14ac:dyDescent="0.15">
      <c r="A1" s="3" t="s">
        <v>0</v>
      </c>
      <c r="B1" s="3" t="s">
        <v>24</v>
      </c>
      <c r="C1" s="3" t="s">
        <v>2</v>
      </c>
      <c r="D1" s="5" t="s">
        <v>25</v>
      </c>
      <c r="E1" s="5" t="s">
        <v>30</v>
      </c>
      <c r="F1" s="5" t="s">
        <v>26</v>
      </c>
      <c r="G1" s="5" t="s">
        <v>27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15">
      <c r="A2" s="3">
        <v>1</v>
      </c>
      <c r="B2" s="3">
        <v>81</v>
      </c>
      <c r="C2" s="3">
        <v>104</v>
      </c>
      <c r="D2" s="5">
        <f>(0.2*B2 +0.8*104)</f>
        <v>99.4</v>
      </c>
      <c r="E2" s="5">
        <f>104+2.9*10*SQRT(1.11*(1-POWER(0.8,2* A2)))</f>
        <v>122.33203752996377</v>
      </c>
      <c r="F2" s="5">
        <f>104-2.9*10*SQRT(1.11*(1-POWER(0.8,2* A2)))</f>
        <v>85.66796247003623</v>
      </c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15">
      <c r="A3" s="3">
        <v>2</v>
      </c>
      <c r="B3" s="3">
        <v>112</v>
      </c>
      <c r="C3" s="3">
        <v>104</v>
      </c>
      <c r="D3" s="5">
        <f>SUM(0.2*B3,0.8*D2)</f>
        <v>101.92000000000002</v>
      </c>
      <c r="E3" s="5">
        <f>SUM(104+2.9*10*SQRT(1.11*(1-POWER(0.8,2*A3))))</f>
        <v>127.47646276592792</v>
      </c>
      <c r="F3" s="5">
        <f>SUM(104-2.9*10*SQRT(1.11*(1-POWER(0.8,2*A3))))</f>
        <v>80.52353723407208</v>
      </c>
      <c r="G3" s="5" t="s">
        <v>28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15">
      <c r="A4" s="3">
        <v>3</v>
      </c>
      <c r="B4" s="3">
        <v>108</v>
      </c>
      <c r="C4" s="3">
        <v>104</v>
      </c>
      <c r="D4" s="5">
        <f t="shared" ref="D4:D26" si="0">SUM(0.2*B4,0.8*D3)</f>
        <v>103.13600000000002</v>
      </c>
      <c r="E4" s="5">
        <f>SUM(104+2.9*10*SQRT(1.11*(1-POWER(0.8,2*A4))))</f>
        <v>130.2449224529241</v>
      </c>
      <c r="F4" s="5">
        <f t="shared" ref="F4:F26" si="1">SUM(104-2.9*10*SQRT(1.11*(1-POWER(0.8,2*A4))))</f>
        <v>77.755077547075899</v>
      </c>
      <c r="G4" s="5" t="s">
        <v>29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15">
      <c r="A5" s="3">
        <v>4</v>
      </c>
      <c r="B5" s="3">
        <v>95</v>
      </c>
      <c r="C5" s="3">
        <v>104</v>
      </c>
      <c r="D5" s="5">
        <f t="shared" si="0"/>
        <v>101.50880000000002</v>
      </c>
      <c r="E5" s="5">
        <f t="shared" ref="E5:E26" si="2">SUM(104+2.9*10*SQRT(1.11*(1-POWER(0.8,2*A5))))</f>
        <v>131.87280055750409</v>
      </c>
      <c r="F5" s="5">
        <f t="shared" si="1"/>
        <v>76.127199442495922</v>
      </c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15">
      <c r="A6" s="3">
        <v>5</v>
      </c>
      <c r="B6" s="3">
        <v>111</v>
      </c>
      <c r="C6" s="3">
        <v>104</v>
      </c>
      <c r="D6" s="5">
        <f t="shared" si="0"/>
        <v>103.40704000000002</v>
      </c>
      <c r="E6" s="5">
        <f t="shared" si="2"/>
        <v>132.86650527839794</v>
      </c>
      <c r="F6" s="5">
        <f t="shared" si="1"/>
        <v>75.133494721602062</v>
      </c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15">
      <c r="A7" s="3">
        <v>6</v>
      </c>
      <c r="B7" s="3">
        <v>98</v>
      </c>
      <c r="C7" s="3">
        <v>104</v>
      </c>
      <c r="D7" s="5">
        <f t="shared" si="0"/>
        <v>102.32563200000001</v>
      </c>
      <c r="E7" s="5">
        <f t="shared" si="2"/>
        <v>133.48490599056026</v>
      </c>
      <c r="F7" s="5">
        <f t="shared" si="1"/>
        <v>74.515094009439736</v>
      </c>
      <c r="G7" s="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15">
      <c r="A8" s="3">
        <v>7</v>
      </c>
      <c r="B8" s="3">
        <v>98</v>
      </c>
      <c r="C8" s="3">
        <v>104</v>
      </c>
      <c r="D8" s="5">
        <f t="shared" si="0"/>
        <v>101.4605056</v>
      </c>
      <c r="E8" s="5">
        <f t="shared" si="2"/>
        <v>133.87396518733649</v>
      </c>
      <c r="F8" s="5">
        <f t="shared" si="1"/>
        <v>74.126034812663505</v>
      </c>
      <c r="G8" s="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15">
      <c r="A9" s="3">
        <v>8</v>
      </c>
      <c r="B9" s="3">
        <v>115</v>
      </c>
      <c r="C9" s="3">
        <v>104</v>
      </c>
      <c r="D9" s="5">
        <f t="shared" si="0"/>
        <v>104.16840448000001</v>
      </c>
      <c r="E9" s="5">
        <f t="shared" si="2"/>
        <v>134.12032585230583</v>
      </c>
      <c r="F9" s="5">
        <f t="shared" si="1"/>
        <v>73.879674147694161</v>
      </c>
      <c r="G9" s="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15">
      <c r="A10" s="3">
        <v>9</v>
      </c>
      <c r="B10" s="3">
        <v>112</v>
      </c>
      <c r="C10" s="3">
        <v>104</v>
      </c>
      <c r="D10" s="5">
        <f t="shared" si="0"/>
        <v>105.73472358400002</v>
      </c>
      <c r="E10" s="5">
        <f t="shared" si="2"/>
        <v>134.27694467490755</v>
      </c>
      <c r="F10" s="5">
        <f t="shared" si="1"/>
        <v>73.723055325092446</v>
      </c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15">
      <c r="A11" s="3">
        <v>10</v>
      </c>
      <c r="B11" s="3">
        <v>103</v>
      </c>
      <c r="C11" s="3">
        <v>104</v>
      </c>
      <c r="D11" s="5">
        <f t="shared" si="0"/>
        <v>105.18777886720002</v>
      </c>
      <c r="E11" s="5">
        <f t="shared" si="2"/>
        <v>134.37675694445252</v>
      </c>
      <c r="F11" s="5">
        <f t="shared" si="1"/>
        <v>73.623243055547476</v>
      </c>
      <c r="G11" s="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15">
      <c r="A12" s="3">
        <v>11</v>
      </c>
      <c r="B12" s="3">
        <v>117</v>
      </c>
      <c r="C12" s="3">
        <v>104</v>
      </c>
      <c r="D12" s="5">
        <f t="shared" si="0"/>
        <v>107.55022309376002</v>
      </c>
      <c r="E12" s="5">
        <f t="shared" si="2"/>
        <v>134.44046504204397</v>
      </c>
      <c r="F12" s="5">
        <f t="shared" si="1"/>
        <v>73.559534957956032</v>
      </c>
      <c r="G12" s="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15">
      <c r="A13" s="3">
        <v>12</v>
      </c>
      <c r="B13" s="3">
        <v>103</v>
      </c>
      <c r="C13" s="3">
        <v>104</v>
      </c>
      <c r="D13" s="5">
        <f t="shared" si="0"/>
        <v>106.64017847500801</v>
      </c>
      <c r="E13" s="5">
        <f t="shared" si="2"/>
        <v>134.48116834480885</v>
      </c>
      <c r="F13" s="5">
        <f t="shared" si="1"/>
        <v>73.518831655191164</v>
      </c>
      <c r="G13" s="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15">
      <c r="A14" s="3">
        <v>13</v>
      </c>
      <c r="B14" s="3">
        <v>100</v>
      </c>
      <c r="C14" s="3">
        <v>104</v>
      </c>
      <c r="D14" s="5">
        <f t="shared" si="0"/>
        <v>105.31214278000641</v>
      </c>
      <c r="E14" s="5">
        <f t="shared" si="2"/>
        <v>134.50718995819392</v>
      </c>
      <c r="F14" s="5">
        <f t="shared" si="1"/>
        <v>73.492810041806067</v>
      </c>
      <c r="G14" s="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15">
      <c r="A15" s="3">
        <v>14</v>
      </c>
      <c r="B15" s="3">
        <v>105</v>
      </c>
      <c r="C15" s="3">
        <v>104</v>
      </c>
      <c r="D15" s="5">
        <f t="shared" si="0"/>
        <v>105.24971422400513</v>
      </c>
      <c r="E15" s="5">
        <f t="shared" si="2"/>
        <v>134.52383214888016</v>
      </c>
      <c r="F15" s="5">
        <f t="shared" si="1"/>
        <v>73.47616785111984</v>
      </c>
      <c r="G15" s="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15">
      <c r="A16" s="3">
        <v>15</v>
      </c>
      <c r="B16" s="3">
        <v>100</v>
      </c>
      <c r="C16" s="3">
        <v>104</v>
      </c>
      <c r="D16" s="5">
        <f t="shared" si="0"/>
        <v>104.19977137920411</v>
      </c>
      <c r="E16" s="5">
        <f t="shared" si="2"/>
        <v>134.5344783907295</v>
      </c>
      <c r="F16" s="5">
        <f t="shared" si="1"/>
        <v>73.465521609270496</v>
      </c>
      <c r="G16" s="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3">
        <v>16</v>
      </c>
      <c r="B17" s="3">
        <v>115</v>
      </c>
      <c r="C17" s="3">
        <v>104</v>
      </c>
      <c r="D17" s="5">
        <f t="shared" si="0"/>
        <v>106.3598171033633</v>
      </c>
      <c r="E17" s="5">
        <f t="shared" si="2"/>
        <v>134.5412900379161</v>
      </c>
      <c r="F17" s="5">
        <f t="shared" si="1"/>
        <v>73.458709962083901</v>
      </c>
      <c r="G17" s="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3">
        <v>17</v>
      </c>
      <c r="B18" s="3">
        <v>113</v>
      </c>
      <c r="C18" s="3">
        <v>104</v>
      </c>
      <c r="D18" s="5">
        <f t="shared" si="0"/>
        <v>107.68785368269064</v>
      </c>
      <c r="E18" s="5">
        <f t="shared" si="2"/>
        <v>134.54564869494953</v>
      </c>
      <c r="F18" s="5">
        <f t="shared" si="1"/>
        <v>73.454351305050466</v>
      </c>
      <c r="G18" s="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3">
        <v>18</v>
      </c>
      <c r="B19" s="3">
        <v>107</v>
      </c>
      <c r="C19" s="3">
        <v>104</v>
      </c>
      <c r="D19" s="5">
        <f t="shared" si="0"/>
        <v>107.55028294615252</v>
      </c>
      <c r="E19" s="5">
        <f t="shared" si="2"/>
        <v>134.54843790908095</v>
      </c>
      <c r="F19" s="5">
        <f t="shared" si="1"/>
        <v>73.45156209091904</v>
      </c>
      <c r="G19" s="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3">
        <v>19</v>
      </c>
      <c r="B20" s="3">
        <v>117</v>
      </c>
      <c r="C20" s="3">
        <v>104</v>
      </c>
      <c r="D20" s="5">
        <f t="shared" si="0"/>
        <v>109.44022635692203</v>
      </c>
      <c r="E20" s="5">
        <f t="shared" si="2"/>
        <v>134.550222872483</v>
      </c>
      <c r="F20" s="5">
        <f t="shared" si="1"/>
        <v>73.449777127516995</v>
      </c>
      <c r="G20" s="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3">
        <v>20</v>
      </c>
      <c r="B21" s="3">
        <v>96</v>
      </c>
      <c r="C21" s="3">
        <v>104</v>
      </c>
      <c r="D21" s="5">
        <f t="shared" si="0"/>
        <v>106.75218108553763</v>
      </c>
      <c r="E21" s="5">
        <f t="shared" si="2"/>
        <v>134.55136519433077</v>
      </c>
      <c r="F21" s="5">
        <f t="shared" si="1"/>
        <v>73.448634805669229</v>
      </c>
      <c r="G21" s="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3">
        <v>21</v>
      </c>
      <c r="B22" s="3">
        <v>107</v>
      </c>
      <c r="C22" s="3">
        <v>104</v>
      </c>
      <c r="D22" s="5">
        <f t="shared" si="0"/>
        <v>106.80174486843012</v>
      </c>
      <c r="E22" s="5">
        <f t="shared" si="2"/>
        <v>134.5520962578988</v>
      </c>
      <c r="F22" s="5">
        <f t="shared" si="1"/>
        <v>73.447903742101204</v>
      </c>
      <c r="G22" s="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3">
        <v>22</v>
      </c>
      <c r="B23" s="3">
        <v>90</v>
      </c>
      <c r="C23" s="3">
        <v>104</v>
      </c>
      <c r="D23" s="5">
        <f t="shared" si="0"/>
        <v>103.4413958947441</v>
      </c>
      <c r="E23" s="5">
        <f t="shared" si="2"/>
        <v>134.55256412940204</v>
      </c>
      <c r="F23" s="5">
        <f t="shared" si="1"/>
        <v>73.447435870597957</v>
      </c>
      <c r="G23" s="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15">
      <c r="A24" s="3">
        <v>23</v>
      </c>
      <c r="B24" s="3">
        <v>119</v>
      </c>
      <c r="C24" s="3">
        <v>104</v>
      </c>
      <c r="D24" s="5">
        <f t="shared" si="0"/>
        <v>106.55311671579528</v>
      </c>
      <c r="E24" s="5">
        <f t="shared" si="2"/>
        <v>134.55286356340406</v>
      </c>
      <c r="F24" s="5">
        <f t="shared" si="1"/>
        <v>73.447136436595926</v>
      </c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15">
      <c r="A25" s="3">
        <v>24</v>
      </c>
      <c r="B25" s="3">
        <v>85</v>
      </c>
      <c r="C25" s="3">
        <v>104</v>
      </c>
      <c r="D25" s="5">
        <f t="shared" si="0"/>
        <v>102.24249337263623</v>
      </c>
      <c r="E25" s="5">
        <f t="shared" si="2"/>
        <v>134.55305519962528</v>
      </c>
      <c r="F25" s="5">
        <f t="shared" si="1"/>
        <v>73.446944800374709</v>
      </c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15">
      <c r="A26" s="3">
        <v>25</v>
      </c>
      <c r="B26" s="3">
        <v>107</v>
      </c>
      <c r="C26" s="3">
        <v>104</v>
      </c>
      <c r="D26" s="5">
        <f t="shared" si="0"/>
        <v>103.19399469810899</v>
      </c>
      <c r="E26" s="5">
        <f t="shared" si="2"/>
        <v>134.55317784617606</v>
      </c>
      <c r="F26" s="5">
        <f t="shared" si="1"/>
        <v>73.446822153823931</v>
      </c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15">
      <c r="A27" s="5"/>
      <c r="B27" s="3">
        <v>2614</v>
      </c>
      <c r="C27" s="5"/>
      <c r="D27" s="5"/>
      <c r="E27" s="5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15">
      <c r="A28" s="6"/>
      <c r="B28" s="2" t="s">
        <v>9</v>
      </c>
      <c r="C28" s="6"/>
      <c r="D28" s="6"/>
      <c r="E28" s="6"/>
      <c r="F28" s="6"/>
      <c r="G28" s="6"/>
    </row>
    <row r="29" spans="1:19" x14ac:dyDescent="0.15">
      <c r="A29" s="6"/>
      <c r="B29" s="2" t="s">
        <v>10</v>
      </c>
      <c r="C29" s="6"/>
      <c r="D29" s="6"/>
      <c r="E29" s="6"/>
      <c r="F29" s="6"/>
      <c r="G29" s="6"/>
    </row>
    <row r="30" spans="1:19" x14ac:dyDescent="0.15">
      <c r="A30" s="6"/>
      <c r="B30" s="2">
        <v>10.075051699999999</v>
      </c>
      <c r="C30" s="6"/>
      <c r="D30" s="6"/>
      <c r="E30" s="6"/>
      <c r="F30" s="6"/>
      <c r="G30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801C-2603-C148-ADE9-BCB2C1F5873F}">
  <dimension ref="A1:G30"/>
  <sheetViews>
    <sheetView zoomScaleNormal="60" zoomScaleSheetLayoutView="100" workbookViewId="0">
      <selection activeCell="F2" sqref="F2"/>
    </sheetView>
  </sheetViews>
  <sheetFormatPr defaultRowHeight="12.75" x14ac:dyDescent="0.15"/>
  <cols>
    <col min="4" max="4" width="26.29296875" customWidth="1"/>
    <col min="5" max="5" width="30.0703125" customWidth="1"/>
    <col min="6" max="6" width="29.66796875" customWidth="1"/>
    <col min="7" max="7" width="19.1484375" customWidth="1"/>
  </cols>
  <sheetData>
    <row r="1" spans="1:7" x14ac:dyDescent="0.15">
      <c r="A1" s="3" t="s">
        <v>0</v>
      </c>
      <c r="B1" s="3" t="s">
        <v>24</v>
      </c>
      <c r="C1" s="3" t="s">
        <v>2</v>
      </c>
      <c r="D1" s="4" t="s">
        <v>42</v>
      </c>
      <c r="E1" s="4" t="s">
        <v>43</v>
      </c>
      <c r="F1" s="4" t="s">
        <v>46</v>
      </c>
      <c r="G1" s="4" t="s">
        <v>44</v>
      </c>
    </row>
    <row r="2" spans="1:7" x14ac:dyDescent="0.15">
      <c r="A2" s="3">
        <v>1</v>
      </c>
      <c r="B2" s="3">
        <v>81</v>
      </c>
      <c r="C2" s="3">
        <v>104</v>
      </c>
      <c r="D2" s="4">
        <v>104</v>
      </c>
      <c r="E2" s="4">
        <f>104+2.8*10*SQRT(0.052*(1-POWER(0.9,2* A2)))</f>
        <v>106.78314929531277</v>
      </c>
      <c r="F2" s="4">
        <f>104-2.8*10*SQRT(0.052*(1-POWER(0.9,2* A2)))</f>
        <v>101.21685070468723</v>
      </c>
      <c r="G2" s="4" t="s">
        <v>45</v>
      </c>
    </row>
    <row r="3" spans="1:7" x14ac:dyDescent="0.15">
      <c r="A3" s="3">
        <v>2</v>
      </c>
      <c r="B3" s="3">
        <v>112</v>
      </c>
      <c r="C3" s="3">
        <v>104</v>
      </c>
      <c r="D3" s="4">
        <f>SUM(0.1*B3+0.9*D2)</f>
        <v>104.80000000000001</v>
      </c>
      <c r="E3" s="4">
        <f>SUM(104,2.8*10*SQRT(0.052*(1-POWER(0.9,2*A3))))</f>
        <v>107.74434442860162</v>
      </c>
      <c r="F3" s="4">
        <f>SUM(104,-2.8*10*SQRT(0.052*(1-POWER(0.9,2*A3))))</f>
        <v>100.25565557139838</v>
      </c>
      <c r="G3" s="4" t="s">
        <v>28</v>
      </c>
    </row>
    <row r="4" spans="1:7" x14ac:dyDescent="0.15">
      <c r="A4" s="3">
        <v>3</v>
      </c>
      <c r="B4" s="3">
        <v>108</v>
      </c>
      <c r="C4" s="3">
        <v>104</v>
      </c>
      <c r="D4" s="4">
        <f>SUM(0.1*B4+0.9*D3)</f>
        <v>105.12</v>
      </c>
      <c r="E4" s="4">
        <f t="shared" ref="E4:E26" si="0">SUM(104,2.8*10*SQRT(0.052*(1-POWER(0.9,2*A4))))</f>
        <v>108.37060788815469</v>
      </c>
      <c r="F4" s="4">
        <f t="shared" ref="F4:F26" si="1">SUM(104,-2.8*10*SQRT(0.052*(1-POWER(0.9,2*A4))))</f>
        <v>99.629392111845306</v>
      </c>
      <c r="G4" s="4" t="s">
        <v>29</v>
      </c>
    </row>
    <row r="5" spans="1:7" x14ac:dyDescent="0.15">
      <c r="A5" s="3">
        <v>4</v>
      </c>
      <c r="B5" s="3">
        <v>95</v>
      </c>
      <c r="C5" s="3">
        <v>104</v>
      </c>
      <c r="D5" s="4">
        <f>SUM(0.1*B5+0.9*D4)</f>
        <v>104.108</v>
      </c>
      <c r="E5" s="4">
        <f t="shared" si="0"/>
        <v>108.81857995499919</v>
      </c>
      <c r="F5" s="4">
        <f t="shared" si="1"/>
        <v>99.181420045000806</v>
      </c>
      <c r="G5" s="4"/>
    </row>
    <row r="6" spans="1:7" x14ac:dyDescent="0.15">
      <c r="A6" s="3">
        <v>5</v>
      </c>
      <c r="B6" s="3">
        <v>111</v>
      </c>
      <c r="C6" s="3">
        <v>104</v>
      </c>
      <c r="D6" s="4">
        <f t="shared" ref="D4:D26" si="2">SUM(0.1*B6+0.9*D5)</f>
        <v>104.7972</v>
      </c>
      <c r="E6" s="4">
        <f t="shared" si="0"/>
        <v>109.15296782000462</v>
      </c>
      <c r="F6" s="4">
        <f t="shared" si="1"/>
        <v>98.847032179995381</v>
      </c>
      <c r="G6" s="4"/>
    </row>
    <row r="7" spans="1:7" x14ac:dyDescent="0.15">
      <c r="A7" s="3">
        <v>6</v>
      </c>
      <c r="B7" s="3">
        <v>98</v>
      </c>
      <c r="C7" s="3">
        <v>104</v>
      </c>
      <c r="D7" s="4">
        <f t="shared" si="2"/>
        <v>104.11748</v>
      </c>
      <c r="E7" s="4">
        <f t="shared" si="0"/>
        <v>109.40868862634397</v>
      </c>
      <c r="F7" s="4">
        <f t="shared" si="1"/>
        <v>98.591311373656026</v>
      </c>
      <c r="G7" s="4"/>
    </row>
    <row r="8" spans="1:7" x14ac:dyDescent="0.15">
      <c r="A8" s="3">
        <v>7</v>
      </c>
      <c r="B8" s="3">
        <v>98</v>
      </c>
      <c r="C8" s="3">
        <v>104</v>
      </c>
      <c r="D8" s="4">
        <f t="shared" si="2"/>
        <v>103.50573199999999</v>
      </c>
      <c r="E8" s="4">
        <f t="shared" si="0"/>
        <v>109.60728002261003</v>
      </c>
      <c r="F8" s="4">
        <f t="shared" si="1"/>
        <v>98.392719977389973</v>
      </c>
      <c r="G8" s="4"/>
    </row>
    <row r="9" spans="1:7" x14ac:dyDescent="0.15">
      <c r="A9" s="3">
        <v>8</v>
      </c>
      <c r="B9" s="3">
        <v>115</v>
      </c>
      <c r="C9" s="3">
        <v>104</v>
      </c>
      <c r="D9" s="4">
        <f t="shared" si="2"/>
        <v>104.6551588</v>
      </c>
      <c r="E9" s="4">
        <f t="shared" si="0"/>
        <v>109.76312478557325</v>
      </c>
      <c r="F9" s="4">
        <f t="shared" si="1"/>
        <v>98.236875214426746</v>
      </c>
      <c r="G9" s="4"/>
    </row>
    <row r="10" spans="1:7" x14ac:dyDescent="0.15">
      <c r="A10" s="3">
        <v>9</v>
      </c>
      <c r="B10" s="3">
        <v>112</v>
      </c>
      <c r="C10" s="3">
        <v>104</v>
      </c>
      <c r="D10" s="4">
        <f t="shared" si="2"/>
        <v>105.38964292</v>
      </c>
      <c r="E10" s="4">
        <f t="shared" si="0"/>
        <v>109.88633518483377</v>
      </c>
      <c r="F10" s="4">
        <f t="shared" si="1"/>
        <v>98.113664815166231</v>
      </c>
      <c r="G10" s="4"/>
    </row>
    <row r="11" spans="1:7" x14ac:dyDescent="0.15">
      <c r="A11" s="3">
        <v>10</v>
      </c>
      <c r="B11" s="3">
        <v>103</v>
      </c>
      <c r="C11" s="3">
        <v>104</v>
      </c>
      <c r="D11" s="4">
        <f t="shared" si="2"/>
        <v>105.15067862799999</v>
      </c>
      <c r="E11" s="4">
        <f t="shared" si="0"/>
        <v>109.98427630926679</v>
      </c>
      <c r="F11" s="4">
        <f t="shared" si="1"/>
        <v>98.015723690733211</v>
      </c>
      <c r="G11" s="4"/>
    </row>
    <row r="12" spans="1:7" x14ac:dyDescent="0.15">
      <c r="A12" s="3">
        <v>11</v>
      </c>
      <c r="B12" s="3">
        <v>117</v>
      </c>
      <c r="C12" s="3">
        <v>104</v>
      </c>
      <c r="D12" s="4">
        <f t="shared" si="2"/>
        <v>106.3356107652</v>
      </c>
      <c r="E12" s="4">
        <f t="shared" si="0"/>
        <v>110.06244884398853</v>
      </c>
      <c r="F12" s="4">
        <f t="shared" si="1"/>
        <v>97.937551156011466</v>
      </c>
      <c r="G12" s="4"/>
    </row>
    <row r="13" spans="1:7" x14ac:dyDescent="0.15">
      <c r="A13" s="3">
        <v>12</v>
      </c>
      <c r="B13" s="3">
        <v>103</v>
      </c>
      <c r="C13" s="3">
        <v>104</v>
      </c>
      <c r="D13" s="4">
        <f t="shared" si="2"/>
        <v>106.00204968868</v>
      </c>
      <c r="E13" s="4">
        <f t="shared" si="0"/>
        <v>110.12503727732673</v>
      </c>
      <c r="F13" s="4">
        <f t="shared" si="1"/>
        <v>97.874962722673274</v>
      </c>
      <c r="G13" s="4"/>
    </row>
    <row r="14" spans="1:7" x14ac:dyDescent="0.15">
      <c r="A14" s="3">
        <v>13</v>
      </c>
      <c r="B14" s="3">
        <v>100</v>
      </c>
      <c r="C14" s="3">
        <v>104</v>
      </c>
      <c r="D14" s="4">
        <f t="shared" si="2"/>
        <v>105.401844719812</v>
      </c>
      <c r="E14" s="4">
        <f t="shared" si="0"/>
        <v>110.1752689119908</v>
      </c>
      <c r="F14" s="4">
        <f t="shared" si="1"/>
        <v>97.824731088009202</v>
      </c>
      <c r="G14" s="4"/>
    </row>
    <row r="15" spans="1:7" x14ac:dyDescent="0.15">
      <c r="A15" s="3">
        <v>14</v>
      </c>
      <c r="B15" s="3">
        <v>105</v>
      </c>
      <c r="C15" s="3">
        <v>104</v>
      </c>
      <c r="D15" s="4">
        <f t="shared" si="2"/>
        <v>105.36166024783081</v>
      </c>
      <c r="E15" s="4">
        <f t="shared" si="0"/>
        <v>110.21565896503935</v>
      </c>
      <c r="F15" s="4">
        <f t="shared" si="1"/>
        <v>97.784341034960647</v>
      </c>
      <c r="G15" s="4"/>
    </row>
    <row r="16" spans="1:7" x14ac:dyDescent="0.15">
      <c r="A16" s="3">
        <v>15</v>
      </c>
      <c r="B16" s="3">
        <v>100</v>
      </c>
      <c r="C16" s="3">
        <v>104</v>
      </c>
      <c r="D16" s="4">
        <f t="shared" si="2"/>
        <v>104.82549422304773</v>
      </c>
      <c r="E16" s="4">
        <f t="shared" si="0"/>
        <v>110.24818351678597</v>
      </c>
      <c r="F16" s="4">
        <f t="shared" si="1"/>
        <v>97.751816483214029</v>
      </c>
      <c r="G16" s="4"/>
    </row>
    <row r="17" spans="1:7" x14ac:dyDescent="0.15">
      <c r="A17" s="3">
        <v>16</v>
      </c>
      <c r="B17" s="3">
        <v>115</v>
      </c>
      <c r="C17" s="3">
        <v>104</v>
      </c>
      <c r="D17" s="4">
        <f t="shared" si="2"/>
        <v>105.84294480074296</v>
      </c>
      <c r="E17" s="4">
        <f t="shared" si="0"/>
        <v>110.27440481481257</v>
      </c>
      <c r="F17" s="4">
        <f t="shared" si="1"/>
        <v>97.72559518518743</v>
      </c>
      <c r="G17" s="4"/>
    </row>
    <row r="18" spans="1:7" x14ac:dyDescent="0.15">
      <c r="A18" s="3">
        <v>17</v>
      </c>
      <c r="B18" s="3">
        <v>113</v>
      </c>
      <c r="C18" s="3">
        <v>104</v>
      </c>
      <c r="D18" s="4">
        <f t="shared" si="2"/>
        <v>106.55865032066866</v>
      </c>
      <c r="E18" s="4">
        <f t="shared" si="0"/>
        <v>110.29556400824548</v>
      </c>
      <c r="F18" s="4">
        <f t="shared" si="1"/>
        <v>97.704435991754522</v>
      </c>
      <c r="G18" s="4"/>
    </row>
    <row r="19" spans="1:7" x14ac:dyDescent="0.15">
      <c r="A19" s="3">
        <v>18</v>
      </c>
      <c r="B19" s="3">
        <v>107</v>
      </c>
      <c r="C19" s="3">
        <v>104</v>
      </c>
      <c r="D19" s="4">
        <f t="shared" si="2"/>
        <v>106.60278528860179</v>
      </c>
      <c r="E19" s="4">
        <f t="shared" si="0"/>
        <v>110.31265096511378</v>
      </c>
      <c r="F19" s="4">
        <f t="shared" si="1"/>
        <v>97.687349034886225</v>
      </c>
      <c r="G19" s="4"/>
    </row>
    <row r="20" spans="1:7" x14ac:dyDescent="0.15">
      <c r="A20" s="3">
        <v>19</v>
      </c>
      <c r="B20" s="3">
        <v>117</v>
      </c>
      <c r="C20" s="3">
        <v>104</v>
      </c>
      <c r="D20" s="4">
        <f t="shared" si="2"/>
        <v>107.64250675974162</v>
      </c>
      <c r="E20" s="4">
        <f t="shared" si="0"/>
        <v>110.32645757023273</v>
      </c>
      <c r="F20" s="4">
        <f t="shared" si="1"/>
        <v>97.673542429767267</v>
      </c>
      <c r="G20" s="4"/>
    </row>
    <row r="21" spans="1:7" x14ac:dyDescent="0.15">
      <c r="A21" s="3">
        <v>20</v>
      </c>
      <c r="B21" s="3">
        <v>96</v>
      </c>
      <c r="C21" s="3">
        <v>104</v>
      </c>
      <c r="D21" s="4">
        <f t="shared" si="2"/>
        <v>106.47825608376746</v>
      </c>
      <c r="E21" s="4">
        <f t="shared" si="0"/>
        <v>110.3376188718038</v>
      </c>
      <c r="F21" s="4">
        <f t="shared" si="1"/>
        <v>97.662381128196202</v>
      </c>
      <c r="G21" s="4"/>
    </row>
    <row r="22" spans="1:7" x14ac:dyDescent="0.15">
      <c r="A22" s="3">
        <v>21</v>
      </c>
      <c r="B22" s="3">
        <v>107</v>
      </c>
      <c r="C22" s="3">
        <v>104</v>
      </c>
      <c r="D22" s="4">
        <f t="shared" si="2"/>
        <v>106.53043047539072</v>
      </c>
      <c r="E22" s="4">
        <f t="shared" si="0"/>
        <v>110.34664513747518</v>
      </c>
      <c r="F22" s="4">
        <f t="shared" si="1"/>
        <v>97.653354862524822</v>
      </c>
      <c r="G22" s="4"/>
    </row>
    <row r="23" spans="1:7" x14ac:dyDescent="0.15">
      <c r="A23" s="3">
        <v>22</v>
      </c>
      <c r="B23" s="3">
        <v>90</v>
      </c>
      <c r="C23" s="3">
        <v>104</v>
      </c>
      <c r="D23" s="4">
        <f t="shared" si="2"/>
        <v>104.87738742785164</v>
      </c>
      <c r="E23" s="4">
        <f t="shared" si="0"/>
        <v>110.35394701314389</v>
      </c>
      <c r="F23" s="4">
        <f t="shared" si="1"/>
        <v>97.646052986856105</v>
      </c>
      <c r="G23" s="4"/>
    </row>
    <row r="24" spans="1:7" x14ac:dyDescent="0.15">
      <c r="A24" s="3">
        <v>23</v>
      </c>
      <c r="B24" s="3">
        <v>119</v>
      </c>
      <c r="C24" s="3">
        <v>104</v>
      </c>
      <c r="D24" s="4">
        <f t="shared" si="2"/>
        <v>106.28964868506648</v>
      </c>
      <c r="E24" s="4">
        <f t="shared" si="0"/>
        <v>110.3598553869668</v>
      </c>
      <c r="F24" s="4">
        <f t="shared" si="1"/>
        <v>97.6401446130332</v>
      </c>
      <c r="G24" s="4"/>
    </row>
    <row r="25" spans="1:7" x14ac:dyDescent="0.15">
      <c r="A25" s="3">
        <v>24</v>
      </c>
      <c r="B25" s="3">
        <v>85</v>
      </c>
      <c r="C25" s="3">
        <v>104</v>
      </c>
      <c r="D25" s="4">
        <f t="shared" si="2"/>
        <v>104.16068381655984</v>
      </c>
      <c r="E25" s="4">
        <f t="shared" si="0"/>
        <v>110.36463714911822</v>
      </c>
      <c r="F25" s="4">
        <f t="shared" si="1"/>
        <v>97.635362850881776</v>
      </c>
      <c r="G25" s="4"/>
    </row>
    <row r="26" spans="1:7" x14ac:dyDescent="0.15">
      <c r="A26" s="3">
        <v>25</v>
      </c>
      <c r="B26" s="3">
        <v>107</v>
      </c>
      <c r="C26" s="3">
        <v>104</v>
      </c>
      <c r="D26" s="4">
        <f t="shared" si="2"/>
        <v>104.44461543490387</v>
      </c>
      <c r="E26" s="4">
        <f t="shared" si="0"/>
        <v>110.36850774454643</v>
      </c>
      <c r="F26" s="4">
        <f t="shared" si="1"/>
        <v>97.631492255453566</v>
      </c>
      <c r="G26" s="4"/>
    </row>
    <row r="27" spans="1:7" x14ac:dyDescent="0.15">
      <c r="A27" s="4"/>
      <c r="B27" s="3">
        <v>2614</v>
      </c>
      <c r="C27" s="4"/>
      <c r="D27" s="4"/>
      <c r="E27" s="4"/>
      <c r="F27" s="4"/>
      <c r="G27" s="4"/>
    </row>
    <row r="28" spans="1:7" x14ac:dyDescent="0.15">
      <c r="B28" s="1" t="s">
        <v>9</v>
      </c>
    </row>
    <row r="29" spans="1:7" x14ac:dyDescent="0.15">
      <c r="B29" s="1" t="s">
        <v>10</v>
      </c>
    </row>
    <row r="30" spans="1:7" x14ac:dyDescent="0.15">
      <c r="B30" s="1">
        <v>10.075051699999999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E9AF-EEA6-B64A-A547-F8D575B1079B}">
  <dimension ref="A1:G30"/>
  <sheetViews>
    <sheetView tabSelected="1" zoomScaleNormal="60" zoomScaleSheetLayoutView="100" workbookViewId="0">
      <selection sqref="A1:G30"/>
    </sheetView>
  </sheetViews>
  <sheetFormatPr defaultRowHeight="12.75" x14ac:dyDescent="0.15"/>
  <cols>
    <col min="4" max="4" width="24.00390625" customWidth="1"/>
    <col min="5" max="5" width="29.39453125" customWidth="1"/>
    <col min="6" max="6" width="34.7890625" customWidth="1"/>
  </cols>
  <sheetData>
    <row r="1" spans="1:7" x14ac:dyDescent="0.15">
      <c r="A1" s="3" t="s">
        <v>0</v>
      </c>
      <c r="B1" s="2" t="s">
        <v>11</v>
      </c>
      <c r="C1" s="3" t="s">
        <v>2</v>
      </c>
      <c r="D1" s="5" t="s">
        <v>31</v>
      </c>
      <c r="E1" s="5" t="s">
        <v>30</v>
      </c>
      <c r="F1" s="5" t="s">
        <v>26</v>
      </c>
      <c r="G1" s="5" t="s">
        <v>27</v>
      </c>
    </row>
    <row r="2" spans="1:7" x14ac:dyDescent="0.15">
      <c r="A2" s="3">
        <v>1</v>
      </c>
      <c r="B2" s="2">
        <v>56</v>
      </c>
      <c r="C2" s="5">
        <v>67.08</v>
      </c>
      <c r="D2" s="5">
        <f>(0.2*B2 +0.8*67)</f>
        <v>64.8</v>
      </c>
      <c r="E2" s="5">
        <f>67+2.9*10*SQRT(1.11*(1-POWER(0.8,2* A2)))</f>
        <v>85.33203752996377</v>
      </c>
      <c r="F2" s="5">
        <f>67-2.9*6*SQRT(1.11*(1-POWER(0.8,2* A2)))</f>
        <v>56.000777482021746</v>
      </c>
      <c r="G2" s="5"/>
    </row>
    <row r="3" spans="1:7" x14ac:dyDescent="0.15">
      <c r="A3" s="3">
        <v>2</v>
      </c>
      <c r="B3" s="2">
        <v>73</v>
      </c>
      <c r="C3" s="5">
        <v>67.08</v>
      </c>
      <c r="D3" s="5">
        <f>SUM(0.2*B3+0.8*D2)</f>
        <v>66.44</v>
      </c>
      <c r="E3" s="5">
        <f>SUM(67,2.9*6*SQRT(1.11*(1-POWER(0.8,2*A3))))</f>
        <v>81.085877659556743</v>
      </c>
      <c r="F3" s="5">
        <f>SUM(67,-2.9*6*SQRT(1.11*(1-POWER(0.8,2*A3))))</f>
        <v>52.914122340443249</v>
      </c>
      <c r="G3" s="5" t="s">
        <v>32</v>
      </c>
    </row>
    <row r="4" spans="1:7" x14ac:dyDescent="0.15">
      <c r="A4" s="3">
        <v>3</v>
      </c>
      <c r="B4" s="2">
        <v>62</v>
      </c>
      <c r="C4" s="5">
        <v>67.08</v>
      </c>
      <c r="D4" s="5">
        <f t="shared" ref="D4:D26" si="0">SUM(0.2*B4+0.8*D3)</f>
        <v>65.552000000000007</v>
      </c>
      <c r="E4" s="5">
        <f t="shared" ref="E4:E26" si="1">SUM(67,2.9*6*SQRT(1.11*(1-POWER(0.8,2*A4))))</f>
        <v>82.746953471754466</v>
      </c>
      <c r="F4" s="5">
        <f t="shared" ref="F4:F26" si="2">SUM(67,-2.9*6*SQRT(1.11*(1-POWER(0.8,2*A4))))</f>
        <v>51.253046528245534</v>
      </c>
      <c r="G4" s="5" t="s">
        <v>33</v>
      </c>
    </row>
    <row r="5" spans="1:7" x14ac:dyDescent="0.15">
      <c r="A5" s="3">
        <v>4</v>
      </c>
      <c r="B5" s="2">
        <v>61</v>
      </c>
      <c r="C5" s="5">
        <v>67.08</v>
      </c>
      <c r="D5" s="5">
        <f t="shared" si="0"/>
        <v>64.641600000000011</v>
      </c>
      <c r="E5" s="5">
        <f t="shared" si="1"/>
        <v>83.723680334502447</v>
      </c>
      <c r="F5" s="5">
        <f t="shared" si="2"/>
        <v>50.276319665497553</v>
      </c>
      <c r="G5" s="5"/>
    </row>
    <row r="6" spans="1:7" x14ac:dyDescent="0.15">
      <c r="A6" s="3">
        <v>5</v>
      </c>
      <c r="B6" s="2">
        <v>68</v>
      </c>
      <c r="C6" s="5">
        <v>67.08</v>
      </c>
      <c r="D6" s="5">
        <f t="shared" si="0"/>
        <v>65.31328000000002</v>
      </c>
      <c r="E6" s="5">
        <f t="shared" si="1"/>
        <v>84.31990316703876</v>
      </c>
      <c r="F6" s="5">
        <f t="shared" si="2"/>
        <v>49.68009683296124</v>
      </c>
      <c r="G6" s="5"/>
    </row>
    <row r="7" spans="1:7" x14ac:dyDescent="0.15">
      <c r="A7" s="3">
        <v>6</v>
      </c>
      <c r="B7" s="2">
        <v>65</v>
      </c>
      <c r="C7" s="5">
        <v>67.08</v>
      </c>
      <c r="D7" s="5">
        <f t="shared" si="0"/>
        <v>65.250624000000016</v>
      </c>
      <c r="E7" s="5">
        <f t="shared" si="1"/>
        <v>84.690943594336161</v>
      </c>
      <c r="F7" s="5">
        <f t="shared" si="2"/>
        <v>49.309056405663839</v>
      </c>
      <c r="G7" s="5"/>
    </row>
    <row r="8" spans="1:7" x14ac:dyDescent="0.15">
      <c r="A8" s="3">
        <v>7</v>
      </c>
      <c r="B8" s="2">
        <v>64</v>
      </c>
      <c r="C8" s="5">
        <v>67.08</v>
      </c>
      <c r="D8" s="5">
        <f t="shared" si="0"/>
        <v>65.000499200000021</v>
      </c>
      <c r="E8" s="5">
        <f t="shared" si="1"/>
        <v>84.924379112401894</v>
      </c>
      <c r="F8" s="5">
        <f t="shared" si="2"/>
        <v>49.075620887598106</v>
      </c>
      <c r="G8" s="5"/>
    </row>
    <row r="9" spans="1:7" x14ac:dyDescent="0.15">
      <c r="A9" s="3">
        <v>8</v>
      </c>
      <c r="B9" s="2">
        <v>72</v>
      </c>
      <c r="C9" s="5">
        <v>67.08</v>
      </c>
      <c r="D9" s="5">
        <f t="shared" si="0"/>
        <v>66.400399360000023</v>
      </c>
      <c r="E9" s="5">
        <f t="shared" si="1"/>
        <v>85.072195511383498</v>
      </c>
      <c r="F9" s="5">
        <f t="shared" si="2"/>
        <v>48.927804488616502</v>
      </c>
      <c r="G9" s="5"/>
    </row>
    <row r="10" spans="1:7" x14ac:dyDescent="0.15">
      <c r="A10" s="3">
        <v>9</v>
      </c>
      <c r="B10" s="2">
        <v>72</v>
      </c>
      <c r="C10" s="5">
        <v>67.08</v>
      </c>
      <c r="D10" s="5">
        <f t="shared" si="0"/>
        <v>67.520319488000027</v>
      </c>
      <c r="E10" s="5">
        <f t="shared" si="1"/>
        <v>85.166166804944538</v>
      </c>
      <c r="F10" s="5">
        <f t="shared" si="2"/>
        <v>48.833833195055462</v>
      </c>
      <c r="G10" s="5"/>
    </row>
    <row r="11" spans="1:7" x14ac:dyDescent="0.15">
      <c r="A11" s="3">
        <v>10</v>
      </c>
      <c r="B11" s="2">
        <v>63</v>
      </c>
      <c r="C11" s="5">
        <v>67.08</v>
      </c>
      <c r="D11" s="5">
        <f t="shared" si="0"/>
        <v>66.616255590400016</v>
      </c>
      <c r="E11" s="5">
        <f t="shared" si="1"/>
        <v>85.226054166671517</v>
      </c>
      <c r="F11" s="5">
        <f t="shared" si="2"/>
        <v>48.773945833328483</v>
      </c>
      <c r="G11" s="5"/>
    </row>
    <row r="12" spans="1:7" x14ac:dyDescent="0.15">
      <c r="A12" s="3">
        <v>11</v>
      </c>
      <c r="B12" s="2">
        <v>72</v>
      </c>
      <c r="C12" s="5">
        <v>67.08</v>
      </c>
      <c r="D12" s="5">
        <f t="shared" si="0"/>
        <v>67.693004472320013</v>
      </c>
      <c r="E12" s="5">
        <f t="shared" si="1"/>
        <v>85.264279025226372</v>
      </c>
      <c r="F12" s="5">
        <f t="shared" si="2"/>
        <v>48.735720974773628</v>
      </c>
      <c r="G12" s="5"/>
    </row>
    <row r="13" spans="1:7" x14ac:dyDescent="0.15">
      <c r="A13" s="3">
        <v>12</v>
      </c>
      <c r="B13" s="2">
        <v>71</v>
      </c>
      <c r="C13" s="5">
        <v>67.08</v>
      </c>
      <c r="D13" s="5">
        <f t="shared" si="0"/>
        <v>68.354403577856019</v>
      </c>
      <c r="E13" s="5">
        <f t="shared" si="1"/>
        <v>85.288701006885304</v>
      </c>
      <c r="F13" s="5">
        <f t="shared" si="2"/>
        <v>48.711298993114696</v>
      </c>
      <c r="G13" s="5"/>
    </row>
    <row r="14" spans="1:7" x14ac:dyDescent="0.15">
      <c r="A14" s="3">
        <v>13</v>
      </c>
      <c r="B14" s="2">
        <v>65</v>
      </c>
      <c r="C14" s="5">
        <v>67.08</v>
      </c>
      <c r="D14" s="5">
        <f t="shared" si="0"/>
        <v>67.683522862284818</v>
      </c>
      <c r="E14" s="5">
        <f t="shared" si="1"/>
        <v>85.304313974916354</v>
      </c>
      <c r="F14" s="5">
        <f t="shared" si="2"/>
        <v>48.695686025083646</v>
      </c>
      <c r="G14" s="5"/>
    </row>
    <row r="15" spans="1:7" x14ac:dyDescent="0.15">
      <c r="A15" s="3">
        <v>14</v>
      </c>
      <c r="B15" s="2">
        <v>64</v>
      </c>
      <c r="C15" s="5">
        <v>67.08</v>
      </c>
      <c r="D15" s="5">
        <f t="shared" si="0"/>
        <v>66.94681828982786</v>
      </c>
      <c r="E15" s="5">
        <f t="shared" si="1"/>
        <v>85.31429928932809</v>
      </c>
      <c r="F15" s="5">
        <f t="shared" si="2"/>
        <v>48.685700710671902</v>
      </c>
      <c r="G15" s="5"/>
    </row>
    <row r="16" spans="1:7" x14ac:dyDescent="0.15">
      <c r="A16" s="3">
        <v>15</v>
      </c>
      <c r="B16" s="2">
        <v>71</v>
      </c>
      <c r="C16" s="5">
        <v>67.08</v>
      </c>
      <c r="D16" s="5">
        <f t="shared" si="0"/>
        <v>67.757454631862288</v>
      </c>
      <c r="E16" s="5">
        <f t="shared" si="1"/>
        <v>85.320687034437697</v>
      </c>
      <c r="F16" s="5">
        <f t="shared" si="2"/>
        <v>48.679312965562303</v>
      </c>
      <c r="G16" s="5"/>
    </row>
    <row r="17" spans="1:7" x14ac:dyDescent="0.15">
      <c r="A17" s="3">
        <v>16</v>
      </c>
      <c r="B17" s="2">
        <v>66</v>
      </c>
      <c r="C17" s="5">
        <v>67.08</v>
      </c>
      <c r="D17" s="5">
        <f t="shared" si="0"/>
        <v>67.405963705489839</v>
      </c>
      <c r="E17" s="5">
        <f t="shared" si="1"/>
        <v>85.324774022749665</v>
      </c>
      <c r="F17" s="5">
        <f t="shared" si="2"/>
        <v>48.675225977250342</v>
      </c>
      <c r="G17" s="5"/>
    </row>
    <row r="18" spans="1:7" x14ac:dyDescent="0.15">
      <c r="A18" s="3">
        <v>17</v>
      </c>
      <c r="B18" s="2">
        <v>84</v>
      </c>
      <c r="C18" s="5">
        <v>67.08</v>
      </c>
      <c r="D18" s="5">
        <f t="shared" si="0"/>
        <v>70.72477096439188</v>
      </c>
      <c r="E18" s="5">
        <f t="shared" si="1"/>
        <v>85.327389216969721</v>
      </c>
      <c r="F18" s="5">
        <f t="shared" si="2"/>
        <v>48.672610783030279</v>
      </c>
      <c r="G18" s="5"/>
    </row>
    <row r="19" spans="1:7" x14ac:dyDescent="0.15">
      <c r="A19" s="3">
        <v>18</v>
      </c>
      <c r="B19" s="2">
        <v>71</v>
      </c>
      <c r="C19" s="5">
        <v>67.08</v>
      </c>
      <c r="D19" s="5">
        <f t="shared" si="0"/>
        <v>70.779816771513509</v>
      </c>
      <c r="E19" s="5">
        <f t="shared" si="1"/>
        <v>85.329062745448567</v>
      </c>
      <c r="F19" s="5">
        <f t="shared" si="2"/>
        <v>48.670937254551433</v>
      </c>
      <c r="G19" s="5"/>
    </row>
    <row r="20" spans="1:7" x14ac:dyDescent="0.15">
      <c r="A20" s="3">
        <v>19</v>
      </c>
      <c r="B20" s="2">
        <v>74</v>
      </c>
      <c r="C20" s="5">
        <v>67.08</v>
      </c>
      <c r="D20" s="5">
        <f t="shared" si="0"/>
        <v>71.423853417210807</v>
      </c>
      <c r="E20" s="5">
        <f t="shared" si="1"/>
        <v>85.330133723489809</v>
      </c>
      <c r="F20" s="5">
        <f t="shared" si="2"/>
        <v>48.669866276510199</v>
      </c>
      <c r="G20" s="5"/>
    </row>
    <row r="21" spans="1:7" x14ac:dyDescent="0.15">
      <c r="A21" s="3">
        <v>20</v>
      </c>
      <c r="B21" s="2">
        <v>68</v>
      </c>
      <c r="C21" s="5">
        <v>67.08</v>
      </c>
      <c r="D21" s="5">
        <f t="shared" si="0"/>
        <v>70.73908273376864</v>
      </c>
      <c r="E21" s="5">
        <f t="shared" si="1"/>
        <v>85.330819116598462</v>
      </c>
      <c r="F21" s="5">
        <f t="shared" si="2"/>
        <v>48.669180883401538</v>
      </c>
      <c r="G21" s="5"/>
    </row>
    <row r="22" spans="1:7" x14ac:dyDescent="0.15">
      <c r="A22" s="3">
        <v>21</v>
      </c>
      <c r="B22" s="2">
        <v>60</v>
      </c>
      <c r="C22" s="5">
        <v>67.08</v>
      </c>
      <c r="D22" s="5">
        <f t="shared" si="0"/>
        <v>68.591266187014924</v>
      </c>
      <c r="E22" s="5">
        <f t="shared" si="1"/>
        <v>85.331257754739283</v>
      </c>
      <c r="F22" s="5">
        <f t="shared" si="2"/>
        <v>48.668742245260717</v>
      </c>
      <c r="G22" s="5"/>
    </row>
    <row r="23" spans="1:7" x14ac:dyDescent="0.15">
      <c r="A23" s="3">
        <v>22</v>
      </c>
      <c r="B23" s="2">
        <v>57</v>
      </c>
      <c r="C23" s="5">
        <v>67.08</v>
      </c>
      <c r="D23" s="5">
        <f t="shared" si="0"/>
        <v>66.273012949611939</v>
      </c>
      <c r="E23" s="5">
        <f t="shared" si="1"/>
        <v>85.331538477641232</v>
      </c>
      <c r="F23" s="5">
        <f t="shared" si="2"/>
        <v>48.668461522358768</v>
      </c>
      <c r="G23" s="5"/>
    </row>
    <row r="24" spans="1:7" x14ac:dyDescent="0.15">
      <c r="A24" s="3">
        <v>23</v>
      </c>
      <c r="B24" s="2">
        <v>69</v>
      </c>
      <c r="C24" s="5">
        <v>67.08</v>
      </c>
      <c r="D24" s="5">
        <f t="shared" si="0"/>
        <v>66.818410359689551</v>
      </c>
      <c r="E24" s="5">
        <f t="shared" si="1"/>
        <v>85.331718138042447</v>
      </c>
      <c r="F24" s="5">
        <f t="shared" si="2"/>
        <v>48.66828186195756</v>
      </c>
      <c r="G24" s="5"/>
    </row>
    <row r="25" spans="1:7" x14ac:dyDescent="0.15">
      <c r="A25" s="3">
        <v>24</v>
      </c>
      <c r="B25" s="2">
        <v>59</v>
      </c>
      <c r="C25" s="5">
        <v>67.08</v>
      </c>
      <c r="D25" s="5">
        <f t="shared" si="0"/>
        <v>65.254728287751647</v>
      </c>
      <c r="E25" s="5">
        <f t="shared" si="1"/>
        <v>85.331833119775169</v>
      </c>
      <c r="F25" s="5">
        <f t="shared" si="2"/>
        <v>48.668166880224831</v>
      </c>
      <c r="G25" s="5"/>
    </row>
    <row r="26" spans="1:7" x14ac:dyDescent="0.15">
      <c r="A26" s="3">
        <v>25</v>
      </c>
      <c r="B26" s="2">
        <v>70</v>
      </c>
      <c r="C26" s="5">
        <v>67.08</v>
      </c>
      <c r="D26" s="5">
        <f t="shared" si="0"/>
        <v>66.203782630201317</v>
      </c>
      <c r="E26" s="5">
        <f t="shared" si="1"/>
        <v>85.331906707705642</v>
      </c>
      <c r="F26" s="5">
        <f t="shared" si="2"/>
        <v>48.668093292294358</v>
      </c>
      <c r="G26" s="5"/>
    </row>
    <row r="27" spans="1:7" x14ac:dyDescent="0.15">
      <c r="A27" s="5"/>
      <c r="B27" s="2" t="s">
        <v>15</v>
      </c>
      <c r="C27" s="5"/>
      <c r="D27" s="5"/>
      <c r="E27" s="5"/>
      <c r="F27" s="5"/>
      <c r="G27" s="5"/>
    </row>
    <row r="28" spans="1:7" x14ac:dyDescent="0.15">
      <c r="A28" s="6"/>
      <c r="B28" s="2" t="s">
        <v>16</v>
      </c>
      <c r="C28" s="6"/>
      <c r="D28" s="6"/>
      <c r="E28" s="6"/>
      <c r="F28" s="6"/>
      <c r="G28" s="6"/>
    </row>
    <row r="29" spans="1:7" x14ac:dyDescent="0.15">
      <c r="A29" s="6"/>
      <c r="B29" s="2">
        <v>6.2909988610000003</v>
      </c>
      <c r="C29" s="6"/>
      <c r="D29" s="6"/>
      <c r="E29" s="6"/>
      <c r="F29" s="6"/>
      <c r="G29" s="6"/>
    </row>
    <row r="30" spans="1:7" x14ac:dyDescent="0.15">
      <c r="A30" s="6"/>
      <c r="B30" s="2">
        <v>10.075051699999999</v>
      </c>
      <c r="C30" s="6"/>
      <c r="D30" s="6"/>
      <c r="E30" s="6"/>
      <c r="F30" s="6"/>
      <c r="G3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8733-93AD-504E-A649-B42765F1D93F}">
  <dimension ref="A1:G28"/>
  <sheetViews>
    <sheetView zoomScaleNormal="60" zoomScaleSheetLayoutView="100" workbookViewId="0">
      <selection activeCell="G7" sqref="G7"/>
    </sheetView>
  </sheetViews>
  <sheetFormatPr defaultRowHeight="12.75" x14ac:dyDescent="0.15"/>
  <cols>
    <col min="2" max="2" width="14.15625" customWidth="1"/>
    <col min="4" max="4" width="29.9375" customWidth="1"/>
    <col min="5" max="5" width="35.33203125" customWidth="1"/>
    <col min="6" max="6" width="34.65625" customWidth="1"/>
  </cols>
  <sheetData>
    <row r="1" spans="1:7" x14ac:dyDescent="0.15">
      <c r="A1" s="3" t="s">
        <v>0</v>
      </c>
      <c r="B1" s="3" t="s">
        <v>17</v>
      </c>
      <c r="C1" s="3" t="s">
        <v>2</v>
      </c>
      <c r="D1" s="5" t="s">
        <v>31</v>
      </c>
      <c r="E1" s="5" t="s">
        <v>30</v>
      </c>
      <c r="F1" s="5" t="s">
        <v>26</v>
      </c>
      <c r="G1" s="5" t="s">
        <v>27</v>
      </c>
    </row>
    <row r="2" spans="1:7" x14ac:dyDescent="0.15">
      <c r="A2" s="3">
        <v>1</v>
      </c>
      <c r="B2" s="3">
        <v>82</v>
      </c>
      <c r="C2" s="3">
        <v>74.84</v>
      </c>
      <c r="D2" s="5">
        <f>(0.2*B2 +0.8*74.84)</f>
        <v>76.272000000000006</v>
      </c>
      <c r="E2" s="5">
        <f>SUM(74.84,2.9*9*SQRT(1.11*(1-POWER(0.8,2*A2))))</f>
        <v>91.338833776967391</v>
      </c>
      <c r="F2" s="5">
        <f>74.84-2.9*9*SQRT(1.11*(1-POWER(0.8,2* A2)))</f>
        <v>58.341166223032616</v>
      </c>
      <c r="G2" s="5"/>
    </row>
    <row r="3" spans="1:7" x14ac:dyDescent="0.15">
      <c r="A3" s="3">
        <v>2</v>
      </c>
      <c r="B3" s="3">
        <v>66</v>
      </c>
      <c r="C3" s="3">
        <v>74.84</v>
      </c>
      <c r="D3" s="5">
        <f>SUM(0.2*B3+0.8*D2)</f>
        <v>74.217600000000004</v>
      </c>
      <c r="E3" s="5">
        <f>SUM(67,2.9*6*SQRT(1.11*(1-POWER(0.8,2*A3))))</f>
        <v>81.085877659556743</v>
      </c>
      <c r="F3" s="5">
        <f>SUM(74.84,-2.9*9*SQRT(1.11*(1-POWER(0.8,2*A3))))</f>
        <v>53.711183510664881</v>
      </c>
      <c r="G3" s="5" t="s">
        <v>34</v>
      </c>
    </row>
    <row r="4" spans="1:7" x14ac:dyDescent="0.15">
      <c r="A4" s="3">
        <v>3</v>
      </c>
      <c r="B4" s="3">
        <v>76</v>
      </c>
      <c r="C4" s="3">
        <v>74.84</v>
      </c>
      <c r="D4" s="5">
        <f t="shared" ref="D4:D26" si="0">SUM(0.2*B4+0.8*D3)</f>
        <v>74.574080000000009</v>
      </c>
      <c r="E4" s="5">
        <f t="shared" ref="E4:E26" si="1">SUM(67,2.9*6*SQRT(1.11*(1-POWER(0.8,2*A4))))</f>
        <v>82.746953471754466</v>
      </c>
      <c r="F4" s="5">
        <f t="shared" ref="F4:F26" si="2">SUM(74.84,-2.9*9*SQRT(1.11*(1-POWER(0.8,2*A4))))</f>
        <v>51.219569792368304</v>
      </c>
      <c r="G4" s="5" t="s">
        <v>35</v>
      </c>
    </row>
    <row r="5" spans="1:7" x14ac:dyDescent="0.15">
      <c r="A5" s="3">
        <v>4</v>
      </c>
      <c r="B5" s="3">
        <v>66</v>
      </c>
      <c r="C5" s="3">
        <v>74.84</v>
      </c>
      <c r="D5" s="5">
        <f t="shared" si="0"/>
        <v>72.85926400000001</v>
      </c>
      <c r="E5" s="5">
        <f t="shared" si="1"/>
        <v>83.723680334502447</v>
      </c>
      <c r="F5" s="5">
        <f t="shared" si="2"/>
        <v>49.754479498246326</v>
      </c>
      <c r="G5" s="5"/>
    </row>
    <row r="6" spans="1:7" x14ac:dyDescent="0.15">
      <c r="A6" s="3">
        <v>5</v>
      </c>
      <c r="B6" s="3">
        <v>78</v>
      </c>
      <c r="C6" s="3">
        <v>74.84</v>
      </c>
      <c r="D6" s="5">
        <f t="shared" si="0"/>
        <v>73.887411200000003</v>
      </c>
      <c r="E6" s="5">
        <f t="shared" si="1"/>
        <v>84.31990316703876</v>
      </c>
      <c r="F6" s="5">
        <f t="shared" si="2"/>
        <v>48.860145249441864</v>
      </c>
      <c r="G6" s="6"/>
    </row>
    <row r="7" spans="1:7" x14ac:dyDescent="0.15">
      <c r="A7" s="3">
        <v>6</v>
      </c>
      <c r="B7" s="3">
        <v>71</v>
      </c>
      <c r="C7" s="3">
        <v>74.84</v>
      </c>
      <c r="D7" s="5">
        <f t="shared" si="0"/>
        <v>73.309928960000008</v>
      </c>
      <c r="E7" s="5">
        <f t="shared" si="1"/>
        <v>84.690943594336161</v>
      </c>
      <c r="F7" s="5">
        <f>SUM(74.84,-2.9*9*SQRT(1.11*(1-POWER(0.8,2*A7))))</f>
        <v>48.303584608495768</v>
      </c>
      <c r="G7" s="6"/>
    </row>
    <row r="8" spans="1:7" x14ac:dyDescent="0.15">
      <c r="A8" s="3">
        <v>7</v>
      </c>
      <c r="B8" s="3">
        <v>84</v>
      </c>
      <c r="C8" s="3">
        <v>74.84</v>
      </c>
      <c r="D8" s="5">
        <f t="shared" si="0"/>
        <v>75.447943168000009</v>
      </c>
      <c r="E8" s="5">
        <f t="shared" si="1"/>
        <v>84.924379112401894</v>
      </c>
      <c r="F8" s="5">
        <f t="shared" si="2"/>
        <v>47.953431331397155</v>
      </c>
      <c r="G8" s="6"/>
    </row>
    <row r="9" spans="1:7" x14ac:dyDescent="0.15">
      <c r="A9" s="3">
        <v>8</v>
      </c>
      <c r="B9" s="3">
        <v>61</v>
      </c>
      <c r="C9" s="3">
        <v>74.84</v>
      </c>
      <c r="D9" s="5">
        <f t="shared" si="0"/>
        <v>72.55835453440001</v>
      </c>
      <c r="E9" s="5">
        <f t="shared" si="1"/>
        <v>85.072195511383498</v>
      </c>
      <c r="F9" s="5">
        <f t="shared" si="2"/>
        <v>47.731706732924749</v>
      </c>
      <c r="G9" s="6"/>
    </row>
    <row r="10" spans="1:7" x14ac:dyDescent="0.15">
      <c r="A10" s="3">
        <v>9</v>
      </c>
      <c r="B10" s="3">
        <v>77</v>
      </c>
      <c r="C10" s="3">
        <v>74.84</v>
      </c>
      <c r="D10" s="5">
        <f t="shared" si="0"/>
        <v>73.446683627520017</v>
      </c>
      <c r="E10" s="5">
        <f t="shared" si="1"/>
        <v>85.166166804944538</v>
      </c>
      <c r="F10" s="5">
        <f t="shared" si="2"/>
        <v>47.590749792583196</v>
      </c>
      <c r="G10" s="6"/>
    </row>
    <row r="11" spans="1:7" x14ac:dyDescent="0.15">
      <c r="A11" s="3">
        <v>10</v>
      </c>
      <c r="B11" s="3">
        <v>74</v>
      </c>
      <c r="C11" s="3">
        <v>74.84</v>
      </c>
      <c r="D11" s="5">
        <f t="shared" si="0"/>
        <v>73.557346902016022</v>
      </c>
      <c r="E11" s="5">
        <f t="shared" si="1"/>
        <v>85.226054166671517</v>
      </c>
      <c r="F11" s="5">
        <f t="shared" si="2"/>
        <v>47.500918749992735</v>
      </c>
      <c r="G11" s="6"/>
    </row>
    <row r="12" spans="1:7" x14ac:dyDescent="0.15">
      <c r="A12" s="3">
        <v>11</v>
      </c>
      <c r="B12" s="3">
        <v>59</v>
      </c>
      <c r="C12" s="3">
        <v>74.84</v>
      </c>
      <c r="D12" s="5">
        <f t="shared" si="0"/>
        <v>70.645877521612817</v>
      </c>
      <c r="E12" s="5">
        <f t="shared" si="1"/>
        <v>85.264279025226372</v>
      </c>
      <c r="F12" s="5">
        <f t="shared" si="2"/>
        <v>47.443581462160438</v>
      </c>
      <c r="G12" s="6"/>
    </row>
    <row r="13" spans="1:7" x14ac:dyDescent="0.15">
      <c r="A13" s="3">
        <v>12</v>
      </c>
      <c r="B13" s="3">
        <v>85</v>
      </c>
      <c r="C13" s="3">
        <v>74.84</v>
      </c>
      <c r="D13" s="5">
        <f t="shared" si="0"/>
        <v>73.516702017290257</v>
      </c>
      <c r="E13" s="5">
        <f t="shared" si="1"/>
        <v>85.288701006885304</v>
      </c>
      <c r="F13" s="5">
        <f t="shared" si="2"/>
        <v>47.406948489672047</v>
      </c>
      <c r="G13" s="6"/>
    </row>
    <row r="14" spans="1:7" x14ac:dyDescent="0.15">
      <c r="A14" s="3">
        <v>13</v>
      </c>
      <c r="B14" s="3">
        <v>64</v>
      </c>
      <c r="C14" s="3">
        <v>74.84</v>
      </c>
      <c r="D14" s="5">
        <f t="shared" si="0"/>
        <v>71.613361613832211</v>
      </c>
      <c r="E14" s="5">
        <f t="shared" si="1"/>
        <v>85.304313974916354</v>
      </c>
      <c r="F14" s="5">
        <f t="shared" si="2"/>
        <v>47.383529037625465</v>
      </c>
      <c r="G14" s="6"/>
    </row>
    <row r="15" spans="1:7" x14ac:dyDescent="0.15">
      <c r="A15" s="3">
        <v>14</v>
      </c>
      <c r="B15" s="3">
        <v>71</v>
      </c>
      <c r="C15" s="3">
        <v>74.84</v>
      </c>
      <c r="D15" s="5">
        <f t="shared" si="0"/>
        <v>71.490689291065777</v>
      </c>
      <c r="E15" s="5">
        <f t="shared" si="1"/>
        <v>85.31429928932809</v>
      </c>
      <c r="F15" s="5">
        <f t="shared" si="2"/>
        <v>47.368551066007853</v>
      </c>
      <c r="G15" s="6"/>
    </row>
    <row r="16" spans="1:7" x14ac:dyDescent="0.15">
      <c r="A16" s="3">
        <v>15</v>
      </c>
      <c r="B16" s="3">
        <v>85</v>
      </c>
      <c r="C16" s="3">
        <v>74.84</v>
      </c>
      <c r="D16" s="5">
        <f t="shared" si="0"/>
        <v>74.192551432852625</v>
      </c>
      <c r="E16" s="5">
        <f t="shared" si="1"/>
        <v>85.320687034437697</v>
      </c>
      <c r="F16" s="5">
        <f t="shared" si="2"/>
        <v>47.358969448343458</v>
      </c>
      <c r="G16" s="6"/>
    </row>
    <row r="17" spans="1:7" x14ac:dyDescent="0.15">
      <c r="A17" s="3">
        <v>16</v>
      </c>
      <c r="B17" s="3">
        <v>65</v>
      </c>
      <c r="C17" s="3">
        <v>74.84</v>
      </c>
      <c r="D17" s="5">
        <f t="shared" si="0"/>
        <v>72.3540411462821</v>
      </c>
      <c r="E17" s="5">
        <f t="shared" si="1"/>
        <v>85.324774022749665</v>
      </c>
      <c r="F17" s="5">
        <f t="shared" si="2"/>
        <v>47.35283896587552</v>
      </c>
      <c r="G17" s="6"/>
    </row>
    <row r="18" spans="1:7" x14ac:dyDescent="0.15">
      <c r="A18" s="3">
        <v>17</v>
      </c>
      <c r="B18" s="3">
        <v>78</v>
      </c>
      <c r="C18" s="3">
        <v>74.84</v>
      </c>
      <c r="D18" s="5">
        <f t="shared" si="0"/>
        <v>73.483232917025674</v>
      </c>
      <c r="E18" s="5">
        <f t="shared" si="1"/>
        <v>85.327389216969721</v>
      </c>
      <c r="F18" s="5">
        <f t="shared" si="2"/>
        <v>47.348916174545423</v>
      </c>
      <c r="G18" s="6"/>
    </row>
    <row r="19" spans="1:7" x14ac:dyDescent="0.15">
      <c r="A19" s="3">
        <v>18</v>
      </c>
      <c r="B19" s="3">
        <v>76</v>
      </c>
      <c r="C19" s="3">
        <v>74.84</v>
      </c>
      <c r="D19" s="5">
        <f t="shared" si="0"/>
        <v>73.986586333620536</v>
      </c>
      <c r="E19" s="5">
        <f t="shared" si="1"/>
        <v>85.329062745448567</v>
      </c>
      <c r="F19" s="5">
        <f t="shared" si="2"/>
        <v>47.346405881827145</v>
      </c>
      <c r="G19" s="6"/>
    </row>
    <row r="20" spans="1:7" x14ac:dyDescent="0.15">
      <c r="A20" s="3">
        <v>19</v>
      </c>
      <c r="B20" s="3">
        <v>90</v>
      </c>
      <c r="C20" s="3">
        <v>74.84</v>
      </c>
      <c r="D20" s="5">
        <f t="shared" si="0"/>
        <v>77.189269066896429</v>
      </c>
      <c r="E20" s="5">
        <f t="shared" si="1"/>
        <v>85.330133723489809</v>
      </c>
      <c r="F20" s="5">
        <f t="shared" si="2"/>
        <v>47.344799414765305</v>
      </c>
      <c r="G20" s="6"/>
    </row>
    <row r="21" spans="1:7" x14ac:dyDescent="0.15">
      <c r="A21" s="3">
        <v>20</v>
      </c>
      <c r="B21" s="3">
        <v>81</v>
      </c>
      <c r="C21" s="3">
        <v>74.84</v>
      </c>
      <c r="D21" s="5">
        <f t="shared" si="0"/>
        <v>77.951415253517141</v>
      </c>
      <c r="E21" s="5">
        <f t="shared" si="1"/>
        <v>85.330819116598462</v>
      </c>
      <c r="F21" s="5">
        <f t="shared" si="2"/>
        <v>47.34377132510231</v>
      </c>
      <c r="G21" s="6"/>
    </row>
    <row r="22" spans="1:7" x14ac:dyDescent="0.15">
      <c r="A22" s="3">
        <v>21</v>
      </c>
      <c r="B22" s="3">
        <v>72</v>
      </c>
      <c r="C22" s="3">
        <v>74.84</v>
      </c>
      <c r="D22" s="5">
        <f t="shared" si="0"/>
        <v>76.761132202813712</v>
      </c>
      <c r="E22" s="5">
        <f t="shared" si="1"/>
        <v>85.331257754739283</v>
      </c>
      <c r="F22" s="5">
        <f t="shared" si="2"/>
        <v>47.343113367891085</v>
      </c>
      <c r="G22" s="6"/>
    </row>
    <row r="23" spans="1:7" x14ac:dyDescent="0.15">
      <c r="A23" s="3">
        <v>22</v>
      </c>
      <c r="B23" s="3">
        <v>89</v>
      </c>
      <c r="C23" s="3">
        <v>74.84</v>
      </c>
      <c r="D23" s="5">
        <f t="shared" si="0"/>
        <v>79.208905762250978</v>
      </c>
      <c r="E23" s="5">
        <f t="shared" si="1"/>
        <v>85.331538477641232</v>
      </c>
      <c r="F23" s="5">
        <f t="shared" si="2"/>
        <v>47.342692283538156</v>
      </c>
      <c r="G23" s="6"/>
    </row>
    <row r="24" spans="1:7" x14ac:dyDescent="0.15">
      <c r="A24" s="3">
        <v>23</v>
      </c>
      <c r="B24" s="3">
        <v>61</v>
      </c>
      <c r="C24" s="3">
        <v>74.84</v>
      </c>
      <c r="D24" s="5">
        <f t="shared" si="0"/>
        <v>75.567124609800786</v>
      </c>
      <c r="E24" s="5">
        <f t="shared" si="1"/>
        <v>85.331718138042447</v>
      </c>
      <c r="F24" s="5">
        <f t="shared" si="2"/>
        <v>47.342422792936347</v>
      </c>
      <c r="G24" s="6"/>
    </row>
    <row r="25" spans="1:7" x14ac:dyDescent="0.15">
      <c r="A25" s="3">
        <v>24</v>
      </c>
      <c r="B25" s="3">
        <v>77</v>
      </c>
      <c r="C25" s="3">
        <v>74.84</v>
      </c>
      <c r="D25" s="5">
        <f t="shared" si="0"/>
        <v>75.853699687840631</v>
      </c>
      <c r="E25" s="5">
        <f t="shared" si="1"/>
        <v>85.331833119775169</v>
      </c>
      <c r="F25" s="5">
        <f t="shared" si="2"/>
        <v>47.342250320337243</v>
      </c>
      <c r="G25" s="6"/>
    </row>
    <row r="26" spans="1:7" x14ac:dyDescent="0.15">
      <c r="A26" s="3">
        <v>25</v>
      </c>
      <c r="B26" s="3">
        <v>83</v>
      </c>
      <c r="C26" s="3">
        <v>74.84</v>
      </c>
      <c r="D26" s="5">
        <f t="shared" si="0"/>
        <v>77.282959750272511</v>
      </c>
      <c r="E26" s="5">
        <f t="shared" si="1"/>
        <v>85.331906707705642</v>
      </c>
      <c r="F26" s="5">
        <f t="shared" si="2"/>
        <v>47.342139938441548</v>
      </c>
      <c r="G26" s="6"/>
    </row>
    <row r="27" spans="1:7" x14ac:dyDescent="0.15">
      <c r="A27" s="6"/>
      <c r="B27" s="2" t="s">
        <v>21</v>
      </c>
      <c r="C27" s="6"/>
      <c r="D27" s="6"/>
      <c r="E27" s="6"/>
      <c r="F27" s="6"/>
      <c r="G27" s="6"/>
    </row>
    <row r="28" spans="1:7" x14ac:dyDescent="0.15">
      <c r="A28" s="6"/>
      <c r="B28" s="2" t="s">
        <v>22</v>
      </c>
      <c r="C28" s="6"/>
      <c r="D28" s="6"/>
      <c r="E28" s="6"/>
      <c r="F28" s="6"/>
      <c r="G2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801B-4167-7C4C-858C-804E2E773157}">
  <dimension ref="A1:G28"/>
  <sheetViews>
    <sheetView topLeftCell="G1" zoomScaleNormal="60" zoomScaleSheetLayoutView="100" workbookViewId="0">
      <selection activeCell="D4" sqref="D4"/>
    </sheetView>
  </sheetViews>
  <sheetFormatPr defaultRowHeight="12.75" x14ac:dyDescent="0.15"/>
  <cols>
    <col min="4" max="4" width="19.1484375" customWidth="1"/>
    <col min="5" max="5" width="25.21484375" customWidth="1"/>
    <col min="6" max="6" width="28.31640625" customWidth="1"/>
  </cols>
  <sheetData>
    <row r="1" spans="1:7" x14ac:dyDescent="0.15">
      <c r="A1" s="3" t="s">
        <v>0</v>
      </c>
      <c r="B1" s="3" t="s">
        <v>17</v>
      </c>
      <c r="C1" s="3" t="s">
        <v>2</v>
      </c>
      <c r="D1" s="4" t="s">
        <v>47</v>
      </c>
      <c r="E1" s="4" t="s">
        <v>48</v>
      </c>
      <c r="F1" s="4" t="s">
        <v>46</v>
      </c>
      <c r="G1" s="4" t="s">
        <v>44</v>
      </c>
    </row>
    <row r="2" spans="1:7" x14ac:dyDescent="0.15">
      <c r="A2" s="3">
        <v>1</v>
      </c>
      <c r="B2" s="3">
        <v>82</v>
      </c>
      <c r="C2" s="3">
        <v>74.84</v>
      </c>
      <c r="D2" s="4">
        <v>74.84</v>
      </c>
      <c r="E2" s="4">
        <f>74.84+2.8*9*SQRT(0.052*(1-POWER(0.9,2* A2)))</f>
        <v>77.344834365781495</v>
      </c>
      <c r="F2" s="4">
        <f>74.84-2.8*9*SQRT(0.052*(1-POWER(0.9,2* A2)))</f>
        <v>72.335165634218512</v>
      </c>
      <c r="G2" s="4" t="s">
        <v>45</v>
      </c>
    </row>
    <row r="3" spans="1:7" x14ac:dyDescent="0.15">
      <c r="A3" s="3">
        <v>2</v>
      </c>
      <c r="B3" s="3">
        <v>66</v>
      </c>
      <c r="C3" s="3">
        <v>74.84</v>
      </c>
      <c r="D3" s="4">
        <f>SUM(0.1*B3,0.9*D2)</f>
        <v>73.956000000000003</v>
      </c>
      <c r="E3" s="4">
        <f>SUM(74.84,2.8*6*SQRT(0.052*(1-POWER(0.9,2*A3))))</f>
        <v>77.086606657160971</v>
      </c>
      <c r="F3" s="4">
        <f>SUM(74.84,-2.8*9*SQRT(0.052*(1-POWER(0.9,2*A3))))</f>
        <v>71.470090014258545</v>
      </c>
      <c r="G3" s="4" t="s">
        <v>34</v>
      </c>
    </row>
    <row r="4" spans="1:7" x14ac:dyDescent="0.15">
      <c r="A4" s="3">
        <v>3</v>
      </c>
      <c r="B4" s="3">
        <v>76</v>
      </c>
      <c r="C4" s="3">
        <v>74.84</v>
      </c>
      <c r="D4" s="4">
        <f>SUM(0.1*B4,0.9*D3)</f>
        <v>74.160399999999996</v>
      </c>
      <c r="E4" s="4">
        <f t="shared" ref="E4:E26" si="0">SUM(74.84,2.8*6*SQRT(0.052*(1-POWER(0.9,2*A4))))</f>
        <v>77.462364732892823</v>
      </c>
      <c r="F4" s="4">
        <f t="shared" ref="F4:F26" si="1">SUM(74.84,-2.8*9*SQRT(0.052*(1-POWER(0.9,2*A4))))</f>
        <v>70.906452900660781</v>
      </c>
      <c r="G4" s="4" t="s">
        <v>35</v>
      </c>
    </row>
    <row r="5" spans="1:7" x14ac:dyDescent="0.15">
      <c r="A5" s="3">
        <v>4</v>
      </c>
      <c r="B5" s="3">
        <v>66</v>
      </c>
      <c r="C5" s="3">
        <v>74.84</v>
      </c>
      <c r="D5" s="4">
        <f t="shared" ref="D4:D26" si="2">SUM(0.1*B5,0.9*D4)</f>
        <v>73.344359999999995</v>
      </c>
      <c r="E5" s="4">
        <f t="shared" si="0"/>
        <v>77.731147972999523</v>
      </c>
      <c r="F5" s="4">
        <f t="shared" si="1"/>
        <v>70.503278040500732</v>
      </c>
      <c r="G5" s="4"/>
    </row>
    <row r="6" spans="1:7" x14ac:dyDescent="0.15">
      <c r="A6" s="3">
        <v>5</v>
      </c>
      <c r="B6" s="3">
        <v>78</v>
      </c>
      <c r="C6" s="3">
        <v>74.84</v>
      </c>
      <c r="D6" s="4">
        <f t="shared" si="2"/>
        <v>73.809923999999995</v>
      </c>
      <c r="E6" s="4">
        <f t="shared" si="0"/>
        <v>77.931780692002775</v>
      </c>
      <c r="F6" s="4">
        <f t="shared" si="1"/>
        <v>70.202328961995846</v>
      </c>
    </row>
    <row r="7" spans="1:7" x14ac:dyDescent="0.15">
      <c r="A7" s="3">
        <v>6</v>
      </c>
      <c r="B7" s="3">
        <v>71</v>
      </c>
      <c r="C7" s="3">
        <v>74.84</v>
      </c>
      <c r="D7" s="4">
        <f t="shared" si="2"/>
        <v>73.528931599999993</v>
      </c>
      <c r="E7" s="4">
        <f t="shared" si="0"/>
        <v>78.085213175806388</v>
      </c>
      <c r="F7" s="4">
        <f t="shared" si="1"/>
        <v>69.972180236290427</v>
      </c>
    </row>
    <row r="8" spans="1:7" x14ac:dyDescent="0.15">
      <c r="A8" s="3">
        <v>7</v>
      </c>
      <c r="B8" s="3">
        <v>84</v>
      </c>
      <c r="C8" s="3">
        <v>74.84</v>
      </c>
      <c r="D8" s="4">
        <f t="shared" si="2"/>
        <v>74.576038440000005</v>
      </c>
      <c r="E8" s="4">
        <f t="shared" si="0"/>
        <v>78.204368013566011</v>
      </c>
      <c r="F8" s="4">
        <f t="shared" si="1"/>
        <v>69.793447979650978</v>
      </c>
    </row>
    <row r="9" spans="1:7" x14ac:dyDescent="0.15">
      <c r="A9" s="3">
        <v>8</v>
      </c>
      <c r="B9" s="3">
        <v>61</v>
      </c>
      <c r="C9" s="3">
        <v>74.84</v>
      </c>
      <c r="D9" s="4">
        <f t="shared" si="2"/>
        <v>73.218434595999994</v>
      </c>
      <c r="E9" s="4">
        <f t="shared" si="0"/>
        <v>78.297874871343964</v>
      </c>
      <c r="F9" s="4">
        <f t="shared" si="1"/>
        <v>69.653187692984076</v>
      </c>
    </row>
    <row r="10" spans="1:7" x14ac:dyDescent="0.15">
      <c r="A10" s="3">
        <v>9</v>
      </c>
      <c r="B10" s="3">
        <v>77</v>
      </c>
      <c r="C10" s="3">
        <v>74.84</v>
      </c>
      <c r="D10" s="4">
        <f t="shared" si="2"/>
        <v>73.596591136399994</v>
      </c>
      <c r="E10" s="4">
        <f t="shared" si="0"/>
        <v>78.371801110900265</v>
      </c>
      <c r="F10" s="4">
        <f t="shared" si="1"/>
        <v>69.542298333649612</v>
      </c>
    </row>
    <row r="11" spans="1:7" x14ac:dyDescent="0.15">
      <c r="A11" s="3">
        <v>10</v>
      </c>
      <c r="B11" s="3">
        <v>74</v>
      </c>
      <c r="C11" s="3">
        <v>74.84</v>
      </c>
      <c r="D11" s="4">
        <f t="shared" si="2"/>
        <v>73.636932022760007</v>
      </c>
      <c r="E11" s="4">
        <f t="shared" si="0"/>
        <v>78.430565785560077</v>
      </c>
      <c r="F11" s="4">
        <f t="shared" si="1"/>
        <v>69.454151321659893</v>
      </c>
    </row>
    <row r="12" spans="1:7" x14ac:dyDescent="0.15">
      <c r="A12" s="3">
        <v>11</v>
      </c>
      <c r="B12" s="3">
        <v>59</v>
      </c>
      <c r="C12" s="3">
        <v>74.84</v>
      </c>
      <c r="D12" s="4">
        <f t="shared" si="2"/>
        <v>72.173238820484016</v>
      </c>
      <c r="E12" s="4">
        <f t="shared" si="0"/>
        <v>78.477469306393118</v>
      </c>
      <c r="F12" s="4">
        <f t="shared" si="1"/>
        <v>69.383796040410331</v>
      </c>
    </row>
    <row r="13" spans="1:7" x14ac:dyDescent="0.15">
      <c r="A13" s="3">
        <v>12</v>
      </c>
      <c r="B13" s="3">
        <v>85</v>
      </c>
      <c r="C13" s="3">
        <v>74.84</v>
      </c>
      <c r="D13" s="4">
        <f t="shared" si="2"/>
        <v>73.455914938435612</v>
      </c>
      <c r="E13" s="4">
        <f t="shared" si="0"/>
        <v>78.515022366396039</v>
      </c>
      <c r="F13" s="4">
        <f t="shared" si="1"/>
        <v>69.32746645040595</v>
      </c>
    </row>
    <row r="14" spans="1:7" x14ac:dyDescent="0.15">
      <c r="A14" s="3">
        <v>13</v>
      </c>
      <c r="B14" s="3">
        <v>64</v>
      </c>
      <c r="C14" s="3">
        <v>74.84</v>
      </c>
      <c r="D14" s="4">
        <f t="shared" si="2"/>
        <v>72.510323444592061</v>
      </c>
      <c r="E14" s="4">
        <f t="shared" si="0"/>
        <v>78.54516134719448</v>
      </c>
      <c r="F14" s="4">
        <f t="shared" si="1"/>
        <v>69.282257979208282</v>
      </c>
    </row>
    <row r="15" spans="1:7" x14ac:dyDescent="0.15">
      <c r="A15" s="3">
        <v>14</v>
      </c>
      <c r="B15" s="3">
        <v>71</v>
      </c>
      <c r="C15" s="3">
        <v>74.84</v>
      </c>
      <c r="D15" s="4">
        <f t="shared" si="2"/>
        <v>72.35929110013285</v>
      </c>
      <c r="E15" s="4">
        <f t="shared" si="0"/>
        <v>78.569395379023618</v>
      </c>
      <c r="F15" s="4">
        <f t="shared" si="1"/>
        <v>69.245906931464589</v>
      </c>
    </row>
    <row r="16" spans="1:7" x14ac:dyDescent="0.15">
      <c r="A16" s="3">
        <v>15</v>
      </c>
      <c r="B16" s="3">
        <v>85</v>
      </c>
      <c r="C16" s="3">
        <v>74.84</v>
      </c>
      <c r="D16" s="4">
        <f t="shared" si="2"/>
        <v>73.623361990119562</v>
      </c>
      <c r="E16" s="4">
        <f t="shared" si="0"/>
        <v>78.588910110071595</v>
      </c>
      <c r="F16" s="4">
        <f t="shared" si="1"/>
        <v>69.216634834892631</v>
      </c>
    </row>
    <row r="17" spans="1:6" x14ac:dyDescent="0.15">
      <c r="A17" s="3">
        <v>16</v>
      </c>
      <c r="B17" s="3">
        <v>65</v>
      </c>
      <c r="C17" s="3">
        <v>74.84</v>
      </c>
      <c r="D17" s="4">
        <f t="shared" si="2"/>
        <v>72.761025791107613</v>
      </c>
      <c r="E17" s="4">
        <f t="shared" si="0"/>
        <v>78.60464288888754</v>
      </c>
      <c r="F17" s="4">
        <f t="shared" si="1"/>
        <v>69.193035666668692</v>
      </c>
    </row>
    <row r="18" spans="1:6" x14ac:dyDescent="0.15">
      <c r="A18" s="3">
        <v>17</v>
      </c>
      <c r="B18" s="3">
        <v>78</v>
      </c>
      <c r="C18" s="3">
        <v>74.84</v>
      </c>
      <c r="D18" s="4">
        <f t="shared" si="2"/>
        <v>73.284923211996855</v>
      </c>
      <c r="E18" s="4">
        <f t="shared" si="0"/>
        <v>78.61733840494729</v>
      </c>
      <c r="F18" s="4">
        <f t="shared" si="1"/>
        <v>69.173992392579066</v>
      </c>
    </row>
    <row r="19" spans="1:6" x14ac:dyDescent="0.15">
      <c r="A19" s="3">
        <v>18</v>
      </c>
      <c r="B19" s="3">
        <v>76</v>
      </c>
      <c r="C19" s="3">
        <v>74.84</v>
      </c>
      <c r="D19" s="4">
        <f t="shared" si="2"/>
        <v>73.556430890797159</v>
      </c>
      <c r="E19" s="4">
        <f t="shared" si="0"/>
        <v>78.627590579068269</v>
      </c>
      <c r="F19" s="4">
        <f t="shared" si="1"/>
        <v>69.158614131397599</v>
      </c>
    </row>
    <row r="20" spans="1:6" x14ac:dyDescent="0.15">
      <c r="A20" s="3">
        <v>19</v>
      </c>
      <c r="B20" s="3">
        <v>90</v>
      </c>
      <c r="C20" s="3">
        <v>74.84</v>
      </c>
      <c r="D20" s="4">
        <f t="shared" si="2"/>
        <v>75.200787801717439</v>
      </c>
      <c r="E20" s="4">
        <f t="shared" si="0"/>
        <v>78.635874542139646</v>
      </c>
      <c r="F20" s="4">
        <f t="shared" si="1"/>
        <v>69.146188186790539</v>
      </c>
    </row>
    <row r="21" spans="1:6" x14ac:dyDescent="0.15">
      <c r="A21" s="3">
        <v>20</v>
      </c>
      <c r="B21" s="3">
        <v>81</v>
      </c>
      <c r="C21" s="3">
        <v>74.84</v>
      </c>
      <c r="D21" s="4">
        <f t="shared" si="2"/>
        <v>75.78070902154569</v>
      </c>
      <c r="E21" s="4">
        <f t="shared" si="0"/>
        <v>78.642571323082279</v>
      </c>
      <c r="F21" s="4">
        <f t="shared" si="1"/>
        <v>69.136143015376589</v>
      </c>
    </row>
    <row r="22" spans="1:6" x14ac:dyDescent="0.15">
      <c r="A22" s="3">
        <v>21</v>
      </c>
      <c r="B22" s="3">
        <v>72</v>
      </c>
      <c r="C22" s="3">
        <v>74.84</v>
      </c>
      <c r="D22" s="4">
        <f t="shared" si="2"/>
        <v>75.402638119391128</v>
      </c>
      <c r="E22" s="4">
        <f t="shared" si="0"/>
        <v>78.647987082485116</v>
      </c>
      <c r="F22" s="4">
        <f t="shared" si="1"/>
        <v>69.128019376272348</v>
      </c>
    </row>
    <row r="23" spans="1:6" x14ac:dyDescent="0.15">
      <c r="A23" s="3">
        <v>22</v>
      </c>
      <c r="B23" s="3">
        <v>89</v>
      </c>
      <c r="C23" s="3">
        <v>74.84</v>
      </c>
      <c r="D23" s="4">
        <f t="shared" si="2"/>
        <v>76.762374307452021</v>
      </c>
      <c r="E23" s="4">
        <f t="shared" si="0"/>
        <v>78.65236820788634</v>
      </c>
      <c r="F23" s="4">
        <f t="shared" si="1"/>
        <v>69.121447688170505</v>
      </c>
    </row>
    <row r="24" spans="1:6" x14ac:dyDescent="0.15">
      <c r="A24" s="3">
        <v>23</v>
      </c>
      <c r="B24" s="3">
        <v>61</v>
      </c>
      <c r="C24" s="3">
        <v>74.84</v>
      </c>
      <c r="D24" s="4">
        <f t="shared" si="2"/>
        <v>75.186136876706811</v>
      </c>
      <c r="E24" s="4">
        <f t="shared" si="0"/>
        <v>78.655913232180083</v>
      </c>
      <c r="F24" s="4">
        <f t="shared" si="1"/>
        <v>69.116130151729891</v>
      </c>
    </row>
    <row r="25" spans="1:6" x14ac:dyDescent="0.15">
      <c r="A25" s="3">
        <v>24</v>
      </c>
      <c r="B25" s="3">
        <v>77</v>
      </c>
      <c r="C25" s="3">
        <v>74.84</v>
      </c>
      <c r="D25" s="4">
        <f t="shared" si="2"/>
        <v>75.367523189036135</v>
      </c>
      <c r="E25" s="4">
        <f t="shared" si="0"/>
        <v>78.658782289470935</v>
      </c>
      <c r="F25" s="4">
        <f t="shared" si="1"/>
        <v>69.111826565793606</v>
      </c>
    </row>
    <row r="26" spans="1:6" x14ac:dyDescent="0.15">
      <c r="A26" s="3">
        <v>25</v>
      </c>
      <c r="B26" s="3">
        <v>83</v>
      </c>
      <c r="C26" s="3">
        <v>74.84</v>
      </c>
      <c r="D26" s="4">
        <f t="shared" si="2"/>
        <v>76.130770870132523</v>
      </c>
      <c r="E26" s="4">
        <f t="shared" si="0"/>
        <v>78.661104646727864</v>
      </c>
      <c r="F26" s="4">
        <f t="shared" si="1"/>
        <v>69.108343029908212</v>
      </c>
    </row>
    <row r="27" spans="1:6" x14ac:dyDescent="0.15">
      <c r="B27" s="1" t="s">
        <v>21</v>
      </c>
    </row>
    <row r="28" spans="1:6" x14ac:dyDescent="0.15">
      <c r="B28" s="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25F7-B5ED-DE4C-A3CE-1E195953DD4C}">
  <dimension ref="A1:H30"/>
  <sheetViews>
    <sheetView zoomScaleNormal="60" zoomScaleSheetLayoutView="100" workbookViewId="0">
      <selection activeCell="H4" sqref="H4"/>
    </sheetView>
  </sheetViews>
  <sheetFormatPr defaultRowHeight="12.75" x14ac:dyDescent="0.15"/>
  <cols>
    <col min="5" max="6" width="18.87890625" customWidth="1"/>
    <col min="7" max="7" width="19.6875" customWidth="1"/>
    <col min="8" max="8" width="23.4609375" customWidth="1"/>
  </cols>
  <sheetData>
    <row r="1" spans="1:8" x14ac:dyDescent="0.15">
      <c r="A1" s="3" t="s">
        <v>0</v>
      </c>
      <c r="B1" s="3" t="s">
        <v>24</v>
      </c>
      <c r="C1" s="3" t="s">
        <v>2</v>
      </c>
      <c r="D1" s="4" t="s">
        <v>36</v>
      </c>
      <c r="E1" s="4" t="s">
        <v>49</v>
      </c>
      <c r="F1" s="4" t="s">
        <v>37</v>
      </c>
      <c r="G1" s="4" t="s">
        <v>38</v>
      </c>
      <c r="H1" s="4" t="s">
        <v>39</v>
      </c>
    </row>
    <row r="2" spans="1:8" x14ac:dyDescent="0.15">
      <c r="A2" s="3">
        <v>1</v>
      </c>
      <c r="B2" s="3">
        <v>81</v>
      </c>
      <c r="C2" s="3">
        <v>104</v>
      </c>
      <c r="D2" s="4">
        <v>81</v>
      </c>
      <c r="E2" s="4">
        <v>20</v>
      </c>
      <c r="F2" s="4">
        <f>104+(30/SQRT(5))</f>
        <v>117.41640786499873</v>
      </c>
      <c r="G2" s="4">
        <f>104-30/SQRT(5)</f>
        <v>90.583592135001268</v>
      </c>
      <c r="H2" s="4" t="s">
        <v>40</v>
      </c>
    </row>
    <row r="3" spans="1:8" x14ac:dyDescent="0.15">
      <c r="A3" s="3">
        <v>2</v>
      </c>
      <c r="B3" s="3">
        <v>112</v>
      </c>
      <c r="C3" s="3">
        <v>104</v>
      </c>
      <c r="D3" s="4">
        <v>96.5</v>
      </c>
      <c r="E3" s="4">
        <v>20</v>
      </c>
      <c r="F3" s="4">
        <f t="shared" ref="F3:F26" si="0">104+(30/SQRT(5))</f>
        <v>117.41640786499873</v>
      </c>
      <c r="G3" s="4">
        <f t="shared" ref="G3:G26" si="1">104-30/SQRT(5)</f>
        <v>90.583592135001268</v>
      </c>
      <c r="H3" s="4"/>
    </row>
    <row r="4" spans="1:8" x14ac:dyDescent="0.15">
      <c r="A4" s="3">
        <v>3</v>
      </c>
      <c r="B4" s="3">
        <v>108</v>
      </c>
      <c r="C4" s="3">
        <v>104</v>
      </c>
      <c r="D4" s="4">
        <v>100.3</v>
      </c>
      <c r="E4" s="4">
        <v>20</v>
      </c>
      <c r="F4" s="4">
        <f t="shared" si="0"/>
        <v>117.41640786499873</v>
      </c>
      <c r="G4" s="4">
        <f t="shared" si="1"/>
        <v>90.583592135001268</v>
      </c>
      <c r="H4" s="4" t="s">
        <v>41</v>
      </c>
    </row>
    <row r="5" spans="1:8" x14ac:dyDescent="0.15">
      <c r="A5" s="3">
        <v>4</v>
      </c>
      <c r="B5" s="3">
        <v>95</v>
      </c>
      <c r="C5" s="3">
        <v>104</v>
      </c>
      <c r="D5" s="4">
        <v>99</v>
      </c>
      <c r="E5" s="4">
        <v>20</v>
      </c>
      <c r="F5" s="4">
        <f t="shared" si="0"/>
        <v>117.41640786499873</v>
      </c>
      <c r="G5" s="4">
        <f t="shared" si="1"/>
        <v>90.583592135001268</v>
      </c>
      <c r="H5" s="4"/>
    </row>
    <row r="6" spans="1:8" x14ac:dyDescent="0.15">
      <c r="A6" s="3">
        <v>5</v>
      </c>
      <c r="B6" s="3">
        <v>111</v>
      </c>
      <c r="C6" s="3">
        <v>104</v>
      </c>
      <c r="D6" s="4">
        <v>101.4</v>
      </c>
      <c r="E6" s="4">
        <v>20</v>
      </c>
      <c r="F6" s="4">
        <f t="shared" si="0"/>
        <v>117.41640786499873</v>
      </c>
      <c r="G6" s="4">
        <f t="shared" si="1"/>
        <v>90.583592135001268</v>
      </c>
      <c r="H6" s="4"/>
    </row>
    <row r="7" spans="1:8" x14ac:dyDescent="0.15">
      <c r="A7" s="3">
        <v>6</v>
      </c>
      <c r="B7" s="3">
        <v>98</v>
      </c>
      <c r="C7" s="3">
        <v>104</v>
      </c>
      <c r="D7" s="4">
        <f>(B6+B5+B4+B3+B7)/5</f>
        <v>104.8</v>
      </c>
      <c r="E7" s="4">
        <v>20</v>
      </c>
      <c r="F7" s="4">
        <f t="shared" si="0"/>
        <v>117.41640786499873</v>
      </c>
      <c r="G7" s="4">
        <f t="shared" si="1"/>
        <v>90.583592135001268</v>
      </c>
      <c r="H7" s="4"/>
    </row>
    <row r="8" spans="1:8" x14ac:dyDescent="0.15">
      <c r="A8" s="3">
        <v>7</v>
      </c>
      <c r="B8" s="3">
        <v>98</v>
      </c>
      <c r="C8" s="3">
        <v>104</v>
      </c>
      <c r="D8" s="4">
        <f>(B6+B5+B4+B8+B7)/5</f>
        <v>102</v>
      </c>
      <c r="E8" s="4">
        <v>20</v>
      </c>
      <c r="F8" s="4">
        <f t="shared" si="0"/>
        <v>117.41640786499873</v>
      </c>
      <c r="G8" s="4">
        <f t="shared" si="1"/>
        <v>90.583592135001268</v>
      </c>
      <c r="H8" s="4"/>
    </row>
    <row r="9" spans="1:8" x14ac:dyDescent="0.15">
      <c r="A9" s="3">
        <v>8</v>
      </c>
      <c r="B9" s="3">
        <v>115</v>
      </c>
      <c r="C9" s="3">
        <v>104</v>
      </c>
      <c r="D9" s="4">
        <f>(B6+B5+B9+B8+B7)/5</f>
        <v>103.4</v>
      </c>
      <c r="E9" s="4">
        <v>20</v>
      </c>
      <c r="F9" s="4">
        <f t="shared" si="0"/>
        <v>117.41640786499873</v>
      </c>
      <c r="G9" s="4">
        <f t="shared" si="1"/>
        <v>90.583592135001268</v>
      </c>
      <c r="H9" s="4"/>
    </row>
    <row r="10" spans="1:8" x14ac:dyDescent="0.15">
      <c r="A10" s="3">
        <v>9</v>
      </c>
      <c r="B10" s="3">
        <v>112</v>
      </c>
      <c r="C10" s="3">
        <v>104</v>
      </c>
      <c r="D10" s="4">
        <f>(B10+B9+B8+B7+B6)/5</f>
        <v>106.8</v>
      </c>
      <c r="E10" s="4">
        <v>20</v>
      </c>
      <c r="F10" s="4">
        <f t="shared" si="0"/>
        <v>117.41640786499873</v>
      </c>
      <c r="G10" s="4">
        <f t="shared" si="1"/>
        <v>90.583592135001268</v>
      </c>
      <c r="H10" s="4"/>
    </row>
    <row r="11" spans="1:8" x14ac:dyDescent="0.15">
      <c r="A11" s="3">
        <v>10</v>
      </c>
      <c r="B11" s="3">
        <v>103</v>
      </c>
      <c r="C11" s="3">
        <v>104</v>
      </c>
      <c r="D11" s="4">
        <f>(B11+B10+B9+B8+B7)/5</f>
        <v>105.2</v>
      </c>
      <c r="E11" s="4">
        <v>20</v>
      </c>
      <c r="F11" s="4">
        <f t="shared" si="0"/>
        <v>117.41640786499873</v>
      </c>
      <c r="G11" s="4">
        <f t="shared" si="1"/>
        <v>90.583592135001268</v>
      </c>
      <c r="H11" s="4"/>
    </row>
    <row r="12" spans="1:8" x14ac:dyDescent="0.15">
      <c r="A12" s="3">
        <v>11</v>
      </c>
      <c r="B12" s="3">
        <v>117</v>
      </c>
      <c r="C12" s="3">
        <v>104</v>
      </c>
      <c r="D12" s="4">
        <f>(B11+B10+B9+B8+B12)/5</f>
        <v>109</v>
      </c>
      <c r="E12" s="4">
        <v>20</v>
      </c>
      <c r="F12" s="4">
        <f t="shared" si="0"/>
        <v>117.41640786499873</v>
      </c>
      <c r="G12" s="4">
        <f t="shared" si="1"/>
        <v>90.583592135001268</v>
      </c>
      <c r="H12" s="4"/>
    </row>
    <row r="13" spans="1:8" x14ac:dyDescent="0.15">
      <c r="A13" s="3">
        <v>12</v>
      </c>
      <c r="B13" s="3">
        <v>103</v>
      </c>
      <c r="C13" s="3">
        <v>104</v>
      </c>
      <c r="D13" s="4">
        <f>(B11+B10+B9+B12+B13)/5</f>
        <v>110</v>
      </c>
      <c r="E13" s="4">
        <v>20</v>
      </c>
      <c r="F13" s="4">
        <f t="shared" si="0"/>
        <v>117.41640786499873</v>
      </c>
      <c r="G13" s="4">
        <f t="shared" si="1"/>
        <v>90.583592135001268</v>
      </c>
      <c r="H13" s="4"/>
    </row>
    <row r="14" spans="1:8" x14ac:dyDescent="0.15">
      <c r="A14" s="3">
        <v>13</v>
      </c>
      <c r="B14" s="3">
        <v>100</v>
      </c>
      <c r="C14" s="3">
        <v>104</v>
      </c>
      <c r="D14" s="4">
        <f>(B11+B10+B14+B12+B13)/5</f>
        <v>107</v>
      </c>
      <c r="E14" s="4">
        <v>20</v>
      </c>
      <c r="F14" s="4">
        <f t="shared" si="0"/>
        <v>117.41640786499873</v>
      </c>
      <c r="G14" s="4">
        <f t="shared" si="1"/>
        <v>90.583592135001268</v>
      </c>
      <c r="H14" s="4"/>
    </row>
    <row r="15" spans="1:8" x14ac:dyDescent="0.15">
      <c r="A15" s="3">
        <v>14</v>
      </c>
      <c r="B15" s="3">
        <v>105</v>
      </c>
      <c r="C15" s="3">
        <v>104</v>
      </c>
      <c r="D15" s="4">
        <f>(B11+B15+B14+B12+B13)/5</f>
        <v>105.6</v>
      </c>
      <c r="E15" s="4">
        <v>20</v>
      </c>
      <c r="F15" s="4">
        <f t="shared" si="0"/>
        <v>117.41640786499873</v>
      </c>
      <c r="G15" s="4">
        <f t="shared" si="1"/>
        <v>90.583592135001268</v>
      </c>
      <c r="H15" s="4"/>
    </row>
    <row r="16" spans="1:8" x14ac:dyDescent="0.15">
      <c r="A16" s="3">
        <v>15</v>
      </c>
      <c r="B16" s="3">
        <v>100</v>
      </c>
      <c r="C16" s="3">
        <v>104</v>
      </c>
      <c r="D16" s="4">
        <f>(B16+B15+B14+B12+B13)/5</f>
        <v>105</v>
      </c>
      <c r="E16" s="4">
        <v>20</v>
      </c>
      <c r="F16" s="4">
        <f t="shared" si="0"/>
        <v>117.41640786499873</v>
      </c>
      <c r="G16" s="4">
        <f t="shared" si="1"/>
        <v>90.583592135001268</v>
      </c>
      <c r="H16" s="4"/>
    </row>
    <row r="17" spans="1:8" x14ac:dyDescent="0.15">
      <c r="A17" s="3">
        <v>16</v>
      </c>
      <c r="B17" s="3">
        <v>115</v>
      </c>
      <c r="C17" s="3">
        <v>104</v>
      </c>
      <c r="D17" s="4">
        <f>(B16+B15+B14+B17+B13)/5</f>
        <v>104.6</v>
      </c>
      <c r="E17" s="4">
        <v>20</v>
      </c>
      <c r="F17" s="4">
        <f t="shared" si="0"/>
        <v>117.41640786499873</v>
      </c>
      <c r="G17" s="4">
        <f t="shared" si="1"/>
        <v>90.583592135001268</v>
      </c>
      <c r="H17" s="4"/>
    </row>
    <row r="18" spans="1:8" x14ac:dyDescent="0.15">
      <c r="A18" s="3">
        <v>17</v>
      </c>
      <c r="B18" s="3">
        <v>113</v>
      </c>
      <c r="C18" s="3">
        <v>104</v>
      </c>
      <c r="D18" s="4">
        <f>(B16+B15+B14+B17+B18)/5</f>
        <v>106.6</v>
      </c>
      <c r="E18" s="4">
        <v>20</v>
      </c>
      <c r="F18" s="4">
        <f t="shared" si="0"/>
        <v>117.41640786499873</v>
      </c>
      <c r="G18" s="4">
        <f t="shared" si="1"/>
        <v>90.583592135001268</v>
      </c>
      <c r="H18" s="4"/>
    </row>
    <row r="19" spans="1:8" x14ac:dyDescent="0.15">
      <c r="A19" s="3">
        <v>18</v>
      </c>
      <c r="B19" s="3">
        <v>107</v>
      </c>
      <c r="C19" s="3">
        <v>104</v>
      </c>
      <c r="D19" s="4">
        <f>(B16+B15+B19+B17+B18)/5</f>
        <v>108</v>
      </c>
      <c r="E19" s="4">
        <v>20</v>
      </c>
      <c r="F19" s="4">
        <f t="shared" si="0"/>
        <v>117.41640786499873</v>
      </c>
      <c r="G19" s="4">
        <f t="shared" si="1"/>
        <v>90.583592135001268</v>
      </c>
      <c r="H19" s="4"/>
    </row>
    <row r="20" spans="1:8" x14ac:dyDescent="0.15">
      <c r="A20" s="3">
        <v>19</v>
      </c>
      <c r="B20" s="3">
        <v>117</v>
      </c>
      <c r="C20" s="3">
        <v>104</v>
      </c>
      <c r="D20" s="4">
        <f>(B16+B20+B19+B17+B18)/5</f>
        <v>110.4</v>
      </c>
      <c r="E20" s="4">
        <v>20</v>
      </c>
      <c r="F20" s="4">
        <f t="shared" si="0"/>
        <v>117.41640786499873</v>
      </c>
      <c r="G20" s="4">
        <f t="shared" si="1"/>
        <v>90.583592135001268</v>
      </c>
      <c r="H20" s="4"/>
    </row>
    <row r="21" spans="1:8" x14ac:dyDescent="0.15">
      <c r="A21" s="3">
        <v>20</v>
      </c>
      <c r="B21" s="3">
        <v>96</v>
      </c>
      <c r="C21" s="3">
        <v>104</v>
      </c>
      <c r="D21" s="4">
        <f>(B21+B20+B19+B17+B18)/5</f>
        <v>109.6</v>
      </c>
      <c r="E21" s="4">
        <v>20</v>
      </c>
      <c r="F21" s="4">
        <f t="shared" si="0"/>
        <v>117.41640786499873</v>
      </c>
      <c r="G21" s="4">
        <f t="shared" si="1"/>
        <v>90.583592135001268</v>
      </c>
      <c r="H21" s="4"/>
    </row>
    <row r="22" spans="1:8" x14ac:dyDescent="0.15">
      <c r="A22" s="3">
        <v>21</v>
      </c>
      <c r="B22" s="3">
        <v>107</v>
      </c>
      <c r="C22" s="3">
        <v>104</v>
      </c>
      <c r="D22" s="4">
        <f>(B21+B20+B19+B22+B18)/5</f>
        <v>108</v>
      </c>
      <c r="E22" s="4">
        <v>20</v>
      </c>
      <c r="F22" s="4">
        <f t="shared" si="0"/>
        <v>117.41640786499873</v>
      </c>
      <c r="G22" s="4">
        <f t="shared" si="1"/>
        <v>90.583592135001268</v>
      </c>
      <c r="H22" s="4"/>
    </row>
    <row r="23" spans="1:8" x14ac:dyDescent="0.15">
      <c r="A23" s="3">
        <v>22</v>
      </c>
      <c r="B23" s="3">
        <v>90</v>
      </c>
      <c r="C23" s="3">
        <v>104</v>
      </c>
      <c r="D23" s="4">
        <f>(B21+B20+B19+B22+B23)/5</f>
        <v>103.4</v>
      </c>
      <c r="E23" s="4">
        <v>20</v>
      </c>
      <c r="F23" s="4">
        <f t="shared" si="0"/>
        <v>117.41640786499873</v>
      </c>
      <c r="G23" s="4">
        <f t="shared" si="1"/>
        <v>90.583592135001268</v>
      </c>
      <c r="H23" s="4"/>
    </row>
    <row r="24" spans="1:8" x14ac:dyDescent="0.15">
      <c r="A24" s="3">
        <v>23</v>
      </c>
      <c r="B24" s="3">
        <v>119</v>
      </c>
      <c r="C24" s="3">
        <v>104</v>
      </c>
      <c r="D24" s="4">
        <f>(B21+B20+B24+B22+B23)/5</f>
        <v>105.8</v>
      </c>
      <c r="E24" s="4">
        <v>20</v>
      </c>
      <c r="F24" s="4">
        <f t="shared" si="0"/>
        <v>117.41640786499873</v>
      </c>
      <c r="G24" s="4">
        <f t="shared" si="1"/>
        <v>90.583592135001268</v>
      </c>
      <c r="H24" s="4"/>
    </row>
    <row r="25" spans="1:8" x14ac:dyDescent="0.15">
      <c r="A25" s="3">
        <v>24</v>
      </c>
      <c r="B25" s="3">
        <v>85</v>
      </c>
      <c r="C25" s="3">
        <v>104</v>
      </c>
      <c r="D25" s="4">
        <f>(B2+B25+B24+B22+B23)/5</f>
        <v>96.4</v>
      </c>
      <c r="E25" s="4">
        <v>20</v>
      </c>
      <c r="F25" s="4">
        <f t="shared" si="0"/>
        <v>117.41640786499873</v>
      </c>
      <c r="G25" s="4">
        <f t="shared" si="1"/>
        <v>90.583592135001268</v>
      </c>
      <c r="H25" s="4"/>
    </row>
    <row r="26" spans="1:8" x14ac:dyDescent="0.15">
      <c r="A26" s="3">
        <v>25</v>
      </c>
      <c r="B26" s="3">
        <v>107</v>
      </c>
      <c r="C26" s="3">
        <v>104</v>
      </c>
      <c r="D26" s="4">
        <f>(B26+B25+B24+B22+B23)/5</f>
        <v>101.6</v>
      </c>
      <c r="E26" s="4">
        <v>20</v>
      </c>
      <c r="F26" s="4">
        <f t="shared" si="0"/>
        <v>117.41640786499873</v>
      </c>
      <c r="G26" s="4">
        <f t="shared" si="1"/>
        <v>90.583592135001268</v>
      </c>
      <c r="H26" s="4"/>
    </row>
    <row r="27" spans="1:8" x14ac:dyDescent="0.15">
      <c r="A27" s="4"/>
      <c r="B27" s="3">
        <v>2614</v>
      </c>
      <c r="C27" s="4"/>
    </row>
    <row r="28" spans="1:8" x14ac:dyDescent="0.15">
      <c r="B28" s="1" t="s">
        <v>9</v>
      </c>
    </row>
    <row r="29" spans="1:8" x14ac:dyDescent="0.15">
      <c r="B29" s="1" t="s">
        <v>10</v>
      </c>
    </row>
    <row r="30" spans="1:8" x14ac:dyDescent="0.15">
      <c r="B30" s="1">
        <v>10.075051699999999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9.35</vt:lpstr>
      <vt:lpstr>9.37</vt:lpstr>
      <vt:lpstr>9.42</vt:lpstr>
      <vt:lpstr>9.38ewmrasystolic</vt:lpstr>
      <vt:lpstr>9.44h=0.1</vt:lpstr>
      <vt:lpstr>9.39</vt:lpstr>
      <vt:lpstr>9.40</vt:lpstr>
      <vt:lpstr>9.43h=0.1of 40</vt:lpstr>
      <vt:lpstr>9.45</vt:lpstr>
      <vt:lpstr>9.41h=0.2</vt:lpstr>
      <vt:lpstr>9.46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Gautam</dc:creator>
  <cp:lastModifiedBy>Varun Bhadana</cp:lastModifiedBy>
  <dcterms:created xsi:type="dcterms:W3CDTF">2021-04-08T06:47:30Z</dcterms:created>
  <dcterms:modified xsi:type="dcterms:W3CDTF">2021-04-09T10:01:08Z</dcterms:modified>
</cp:coreProperties>
</file>