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cs_\PycharmProjects\BIInvestimentos\"/>
    </mc:Choice>
  </mc:AlternateContent>
  <xr:revisionPtr revIDLastSave="0" documentId="13_ncr:1_{5F0E8EDA-A8C0-428A-9F11-B4D036BF2680}" xr6:coauthVersionLast="47" xr6:coauthVersionMax="47" xr10:uidLastSave="{00000000-0000-0000-0000-000000000000}"/>
  <bookViews>
    <workbookView xWindow="-120" yWindow="-120" windowWidth="20730" windowHeight="11160" xr2:uid="{69882597-F643-4CDD-8F87-C8836346640D}"/>
  </bookViews>
  <sheets>
    <sheet name="Evolução Mensal" sheetId="2" r:id="rId1"/>
    <sheet name="Banco de Dados" sheetId="1" r:id="rId2"/>
  </sheets>
  <externalReferences>
    <externalReference r:id="rId3"/>
  </externalReferences>
  <definedNames>
    <definedName name="investimento" localSheetId="1">'Banco de Dados'!$J$3:$J$7</definedName>
    <definedName name="investimento">#REF!</definedName>
    <definedName name="lista1">[1]Capa!#REF!</definedName>
    <definedName name="lista2">#REF!</definedName>
    <definedName name="tipo">#REF!</definedName>
    <definedName name="Tipo_Investimento" comment="Tipos de investimetos possíveis" localSheetId="1">'Banco de Dados'!$A$2:$A$6</definedName>
    <definedName name="Tipo_Investimento" comment="Tipos de investimetos possíve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B2" i="2"/>
  <c r="B3" i="2"/>
  <c r="B4" i="2"/>
  <c r="B5" i="2"/>
  <c r="B6" i="2"/>
  <c r="B7" i="2"/>
  <c r="B8" i="2"/>
  <c r="C8" i="2" s="1"/>
  <c r="B9" i="2"/>
  <c r="B10" i="2"/>
  <c r="B11" i="2"/>
  <c r="C11" i="2" s="1"/>
  <c r="B12" i="2"/>
  <c r="C12" i="2"/>
  <c r="B13" i="2"/>
  <c r="C13" i="2" s="1"/>
  <c r="B14" i="2"/>
  <c r="B15" i="2"/>
  <c r="C15" i="2" s="1"/>
  <c r="B16" i="2"/>
  <c r="C16" i="2"/>
  <c r="B17" i="2"/>
  <c r="C17" i="2" s="1"/>
  <c r="B18" i="2"/>
  <c r="G28" i="2"/>
  <c r="D2" i="1"/>
  <c r="I2" i="1" s="1"/>
  <c r="I3" i="1"/>
  <c r="I4" i="1"/>
  <c r="I5" i="1"/>
  <c r="I6" i="1"/>
  <c r="H7" i="1"/>
  <c r="I7" i="1"/>
  <c r="I8" i="1"/>
  <c r="I9" i="1"/>
  <c r="H10" i="1"/>
  <c r="I10" i="1"/>
  <c r="H11" i="1"/>
  <c r="I11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66" i="1"/>
  <c r="I66" i="1"/>
  <c r="I67" i="1"/>
  <c r="I68" i="1"/>
  <c r="I69" i="1"/>
  <c r="I70" i="1"/>
  <c r="I71" i="1"/>
  <c r="I72" i="1"/>
  <c r="I73" i="1"/>
  <c r="I74" i="1"/>
  <c r="I75" i="1"/>
  <c r="H76" i="1"/>
  <c r="I76" i="1"/>
  <c r="I77" i="1"/>
  <c r="I78" i="1"/>
  <c r="I79" i="1"/>
  <c r="I80" i="1"/>
  <c r="I81" i="1"/>
  <c r="I82" i="1"/>
  <c r="I83" i="1"/>
  <c r="I84" i="1"/>
  <c r="I85" i="1"/>
  <c r="I86" i="1"/>
  <c r="D87" i="1"/>
  <c r="I87" i="1" s="1"/>
  <c r="H88" i="1"/>
  <c r="I88" i="1"/>
  <c r="I89" i="1"/>
  <c r="I90" i="1"/>
  <c r="I91" i="1"/>
  <c r="I92" i="1"/>
  <c r="I93" i="1"/>
  <c r="I94" i="1"/>
  <c r="I95" i="1"/>
  <c r="I96" i="1"/>
  <c r="I97" i="1"/>
  <c r="D98" i="1"/>
  <c r="I98" i="1"/>
  <c r="I99" i="1"/>
  <c r="E100" i="1"/>
  <c r="I100" i="1"/>
  <c r="I101" i="1"/>
  <c r="I102" i="1"/>
  <c r="I103" i="1"/>
  <c r="I104" i="1"/>
  <c r="I105" i="1"/>
  <c r="I106" i="1"/>
  <c r="I107" i="1"/>
  <c r="D108" i="1"/>
  <c r="I108" i="1" s="1"/>
  <c r="E108" i="1"/>
  <c r="E109" i="1"/>
  <c r="I109" i="1" s="1"/>
  <c r="I110" i="1"/>
  <c r="I111" i="1"/>
  <c r="I112" i="1"/>
  <c r="I113" i="1"/>
  <c r="I114" i="1"/>
  <c r="I115" i="1"/>
  <c r="I116" i="1"/>
  <c r="D117" i="1"/>
  <c r="I117" i="1" s="1"/>
  <c r="E118" i="1"/>
  <c r="I118" i="1"/>
  <c r="I119" i="1"/>
  <c r="I120" i="1"/>
  <c r="I121" i="1"/>
  <c r="I122" i="1"/>
  <c r="I123" i="1"/>
  <c r="I124" i="1"/>
  <c r="I125" i="1"/>
  <c r="D126" i="1"/>
  <c r="I126" i="1"/>
  <c r="D127" i="1"/>
  <c r="I127" i="1"/>
  <c r="I128" i="1"/>
  <c r="I129" i="1"/>
  <c r="I130" i="1"/>
  <c r="I131" i="1"/>
  <c r="I132" i="1"/>
  <c r="I133" i="1"/>
  <c r="I134" i="1"/>
  <c r="I135" i="1"/>
  <c r="D136" i="1"/>
  <c r="I136" i="1"/>
  <c r="I137" i="1"/>
  <c r="I138" i="1"/>
  <c r="I139" i="1"/>
  <c r="I140" i="1"/>
  <c r="I141" i="1"/>
  <c r="I142" i="1"/>
  <c r="I143" i="1"/>
  <c r="I144" i="1"/>
  <c r="D145" i="1"/>
  <c r="I145" i="1" s="1"/>
  <c r="I146" i="1"/>
  <c r="E147" i="1"/>
  <c r="I147" i="1" s="1"/>
  <c r="I148" i="1"/>
  <c r="I149" i="1"/>
  <c r="I150" i="1"/>
  <c r="I151" i="1"/>
  <c r="I152" i="1"/>
  <c r="I153" i="1"/>
  <c r="I154" i="1"/>
  <c r="I155" i="1"/>
  <c r="D156" i="1"/>
  <c r="I156" i="1" s="1"/>
  <c r="I157" i="1"/>
  <c r="I159" i="1"/>
  <c r="I160" i="1"/>
  <c r="I161" i="1"/>
  <c r="I162" i="1"/>
  <c r="I163" i="1"/>
  <c r="I164" i="1"/>
  <c r="I165" i="1"/>
  <c r="I166" i="1"/>
  <c r="I167" i="1"/>
  <c r="I168" i="1"/>
  <c r="I169" i="1"/>
  <c r="H170" i="1"/>
  <c r="I170" i="1"/>
  <c r="D171" i="1"/>
  <c r="E171" i="1"/>
  <c r="I171" i="1"/>
  <c r="E172" i="1"/>
  <c r="I172" i="1"/>
  <c r="E173" i="1"/>
  <c r="I173" i="1" s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D187" i="1"/>
  <c r="E187" i="1"/>
  <c r="I187" i="1" s="1"/>
  <c r="E188" i="1"/>
  <c r="I188" i="1" s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E203" i="1"/>
  <c r="I203" i="1" s="1"/>
  <c r="E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E220" i="1"/>
  <c r="I220" i="1" s="1"/>
  <c r="E221" i="1"/>
  <c r="I238" i="1" s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E237" i="1"/>
  <c r="I237" i="1" s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E254" i="1"/>
  <c r="I254" i="1" s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E274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E297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E320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H333" i="1"/>
  <c r="I333" i="1"/>
  <c r="I334" i="1"/>
  <c r="I335" i="1"/>
  <c r="I336" i="1"/>
  <c r="I337" i="1"/>
  <c r="I338" i="1"/>
  <c r="I339" i="1"/>
  <c r="I340" i="1"/>
  <c r="I341" i="1"/>
  <c r="I342" i="1"/>
  <c r="E345" i="1"/>
  <c r="E369" i="1"/>
  <c r="E370" i="1"/>
  <c r="E398" i="1"/>
  <c r="G421" i="1"/>
  <c r="D422" i="1"/>
  <c r="E432" i="1"/>
  <c r="G433" i="1"/>
  <c r="E468" i="1"/>
  <c r="D492" i="1"/>
  <c r="E504" i="1"/>
  <c r="D518" i="1"/>
  <c r="E518" i="1"/>
  <c r="E540" i="1"/>
  <c r="D554" i="1"/>
  <c r="E554" i="1"/>
  <c r="E575" i="1"/>
  <c r="D589" i="1"/>
  <c r="E589" i="1"/>
  <c r="E638" i="1"/>
  <c r="E676" i="1"/>
  <c r="E680" i="1"/>
  <c r="E714" i="1"/>
  <c r="E718" i="1"/>
  <c r="D727" i="1"/>
  <c r="E752" i="1"/>
  <c r="E756" i="1"/>
  <c r="E792" i="1"/>
  <c r="E794" i="1"/>
  <c r="E796" i="1"/>
  <c r="D806" i="1"/>
  <c r="E836" i="1"/>
  <c r="E840" i="1"/>
  <c r="D847" i="1"/>
  <c r="E877" i="1"/>
  <c r="E880" i="1"/>
  <c r="E881" i="1"/>
  <c r="G881" i="1"/>
  <c r="G883" i="1"/>
  <c r="D886" i="1"/>
  <c r="E888" i="1"/>
  <c r="E919" i="1"/>
  <c r="E922" i="1"/>
  <c r="E923" i="1"/>
  <c r="E926" i="1"/>
  <c r="G926" i="1"/>
  <c r="E930" i="1"/>
  <c r="D931" i="1"/>
  <c r="E962" i="1"/>
  <c r="E963" i="1"/>
  <c r="E964" i="1"/>
  <c r="E965" i="1"/>
  <c r="D966" i="1"/>
  <c r="E966" i="1"/>
  <c r="E967" i="1"/>
  <c r="E969" i="1"/>
  <c r="G972" i="1"/>
  <c r="D975" i="1"/>
  <c r="E1007" i="1"/>
  <c r="E1009" i="1"/>
  <c r="E1011" i="1"/>
  <c r="E1012" i="1"/>
  <c r="E1053" i="1"/>
  <c r="E1056" i="1"/>
  <c r="E1058" i="1"/>
  <c r="G1058" i="1"/>
  <c r="E1060" i="1"/>
  <c r="G1063" i="1"/>
  <c r="D1069" i="1"/>
  <c r="E1069" i="1"/>
  <c r="E1101" i="1"/>
  <c r="E1104" i="1"/>
  <c r="E1106" i="1"/>
  <c r="E1108" i="1"/>
  <c r="E1111" i="1"/>
  <c r="D1117" i="1"/>
  <c r="E1148" i="1"/>
  <c r="E1151" i="1"/>
  <c r="E1153" i="1"/>
  <c r="E1154" i="1"/>
  <c r="E1158" i="1"/>
  <c r="D1164" i="1"/>
  <c r="E1195" i="1"/>
  <c r="E1197" i="1"/>
  <c r="E1198" i="1"/>
  <c r="E1200" i="1"/>
  <c r="E1201" i="1"/>
  <c r="E1205" i="1"/>
  <c r="D1212" i="1"/>
  <c r="E1244" i="1"/>
  <c r="E1246" i="1"/>
  <c r="E1247" i="1"/>
  <c r="E1249" i="1"/>
  <c r="E1250" i="1"/>
  <c r="E1254" i="1"/>
  <c r="D1261" i="1"/>
  <c r="D1290" i="1"/>
  <c r="D1291" i="1"/>
  <c r="E1296" i="1"/>
  <c r="E1299" i="1"/>
  <c r="E1301" i="1"/>
  <c r="E1302" i="1"/>
  <c r="D1313" i="1"/>
  <c r="D1314" i="1"/>
  <c r="G1339" i="1"/>
  <c r="E1346" i="1"/>
  <c r="E1349" i="1"/>
  <c r="E1351" i="1"/>
  <c r="G1351" i="1"/>
  <c r="E1352" i="1"/>
  <c r="E1364" i="1"/>
  <c r="E1369" i="1"/>
  <c r="E1371" i="1"/>
  <c r="E1373" i="1"/>
  <c r="E1374" i="1"/>
  <c r="D1413" i="1"/>
  <c r="E1419" i="1"/>
  <c r="E1421" i="1"/>
  <c r="E1423" i="1"/>
  <c r="E1424" i="1"/>
  <c r="G1424" i="1"/>
  <c r="D1452" i="1"/>
  <c r="D1461" i="1"/>
  <c r="E1469" i="1"/>
  <c r="E1470" i="1"/>
  <c r="E1471" i="1"/>
  <c r="E1473" i="1"/>
  <c r="E1474" i="1"/>
  <c r="D1513" i="1"/>
  <c r="E1520" i="1"/>
  <c r="E1522" i="1"/>
  <c r="E1524" i="1"/>
  <c r="E1525" i="1"/>
  <c r="E1530" i="1"/>
  <c r="D1564" i="1"/>
  <c r="E1572" i="1"/>
  <c r="E1574" i="1"/>
  <c r="E1576" i="1"/>
  <c r="E1577" i="1"/>
  <c r="E1582" i="1"/>
  <c r="D1612" i="1"/>
  <c r="D1617" i="1"/>
  <c r="E1617" i="1"/>
  <c r="E1625" i="1"/>
  <c r="E1627" i="1"/>
  <c r="E1629" i="1"/>
  <c r="G1629" i="1"/>
  <c r="E1630" i="1"/>
  <c r="E1631" i="1"/>
  <c r="E1635" i="1"/>
  <c r="E1641" i="1"/>
  <c r="D1669" i="1"/>
  <c r="E1677" i="1"/>
  <c r="E1679" i="1"/>
  <c r="E1681" i="1"/>
  <c r="E1682" i="1"/>
  <c r="E1687" i="1"/>
  <c r="D1721" i="1"/>
  <c r="E1729" i="1"/>
  <c r="E1731" i="1"/>
  <c r="E1733" i="1"/>
  <c r="E1734" i="1"/>
  <c r="E1739" i="1"/>
  <c r="D1774" i="1"/>
  <c r="E1782" i="1"/>
  <c r="E1784" i="1"/>
  <c r="E1786" i="1"/>
  <c r="E1787" i="1"/>
  <c r="E1792" i="1"/>
  <c r="D1827" i="1"/>
  <c r="E1835" i="1"/>
  <c r="E1836" i="1"/>
  <c r="E1837" i="1"/>
  <c r="E1839" i="1"/>
  <c r="E1840" i="1"/>
  <c r="E1845" i="1"/>
  <c r="E1889" i="1"/>
  <c r="E1891" i="1"/>
  <c r="E1893" i="1"/>
  <c r="E1894" i="1"/>
  <c r="E1899" i="1"/>
  <c r="D1932" i="1"/>
  <c r="E1939" i="1"/>
  <c r="E1941" i="1"/>
  <c r="E1943" i="1"/>
  <c r="G1943" i="1"/>
  <c r="E1944" i="1"/>
  <c r="E1949" i="1"/>
  <c r="E1981" i="1"/>
  <c r="E1989" i="1"/>
  <c r="E1990" i="1"/>
  <c r="E1991" i="1"/>
  <c r="E1993" i="1"/>
  <c r="E1994" i="1"/>
  <c r="E1999" i="1"/>
  <c r="E2031" i="1"/>
  <c r="D2032" i="1"/>
  <c r="E2039" i="1"/>
  <c r="E2041" i="1"/>
  <c r="E2043" i="1"/>
  <c r="E2044" i="1"/>
  <c r="E2049" i="1"/>
  <c r="E2082" i="1"/>
  <c r="D2083" i="1"/>
  <c r="E2090" i="1"/>
  <c r="E2092" i="1"/>
  <c r="E2094" i="1"/>
  <c r="E2095" i="1"/>
  <c r="G2099" i="1"/>
  <c r="D2100" i="1"/>
  <c r="D2125" i="1"/>
  <c r="D2133" i="1"/>
  <c r="E2133" i="1"/>
  <c r="E2140" i="1"/>
  <c r="E2142" i="1"/>
  <c r="E2144" i="1"/>
  <c r="E2145" i="1"/>
  <c r="D2171" i="1"/>
  <c r="E2171" i="1"/>
  <c r="G2172" i="1"/>
  <c r="E2179" i="1"/>
  <c r="E2181" i="1"/>
  <c r="E2182" i="1"/>
  <c r="E2183" i="1"/>
  <c r="E2184" i="1"/>
  <c r="E2185" i="1"/>
  <c r="D2210" i="1"/>
  <c r="E2213" i="1"/>
  <c r="E2218" i="1"/>
  <c r="E2219" i="1"/>
  <c r="E2220" i="1"/>
  <c r="E2222" i="1"/>
  <c r="E2223" i="1"/>
  <c r="D2249" i="1"/>
  <c r="E2252" i="1"/>
  <c r="E2257" i="1"/>
  <c r="E2262" i="1"/>
  <c r="D2288" i="1"/>
  <c r="E2291" i="1"/>
  <c r="E2296" i="1"/>
  <c r="E2301" i="1"/>
  <c r="E2330" i="1"/>
  <c r="E2335" i="1"/>
  <c r="E2340" i="1"/>
  <c r="D2366" i="1"/>
  <c r="E2369" i="1"/>
  <c r="E2374" i="1"/>
  <c r="E2379" i="1"/>
  <c r="E2405" i="1"/>
  <c r="D2406" i="1"/>
  <c r="E2408" i="1"/>
  <c r="E2414" i="1"/>
  <c r="E2419" i="1"/>
  <c r="D2445" i="1"/>
  <c r="D2446" i="1"/>
  <c r="E2448" i="1"/>
  <c r="D2452" i="1"/>
  <c r="E2452" i="1"/>
  <c r="E2454" i="1"/>
  <c r="E2459" i="1"/>
  <c r="D2485" i="1"/>
  <c r="D2486" i="1"/>
  <c r="G2486" i="1"/>
  <c r="E2488" i="1"/>
  <c r="E2491" i="1"/>
  <c r="E2493" i="1"/>
  <c r="E2498" i="1"/>
  <c r="D2524" i="1"/>
  <c r="D2525" i="1"/>
  <c r="E2527" i="1"/>
  <c r="E2530" i="1"/>
  <c r="E2532" i="1"/>
  <c r="E2537" i="1"/>
  <c r="G2537" i="1"/>
  <c r="D2564" i="1"/>
  <c r="E2566" i="1"/>
  <c r="E2569" i="1"/>
  <c r="E2571" i="1"/>
  <c r="E2576" i="1"/>
  <c r="E2605" i="1"/>
  <c r="E2608" i="1"/>
  <c r="E2610" i="1"/>
  <c r="E2615" i="1"/>
  <c r="D2641" i="1"/>
  <c r="D2642" i="1"/>
  <c r="E2644" i="1"/>
  <c r="E2648" i="1"/>
  <c r="E2649" i="1"/>
  <c r="E2650" i="1"/>
  <c r="G2650" i="1"/>
  <c r="E2653" i="1"/>
  <c r="E2655" i="1"/>
  <c r="D2681" i="1"/>
  <c r="E2684" i="1"/>
  <c r="E2685" i="1"/>
  <c r="E2688" i="1"/>
  <c r="E2689" i="1"/>
  <c r="E2690" i="1"/>
  <c r="G2690" i="1"/>
  <c r="E2694" i="1"/>
  <c r="D2723" i="1"/>
  <c r="E2725" i="1"/>
  <c r="E2726" i="1"/>
  <c r="E2729" i="1"/>
  <c r="E2730" i="1"/>
  <c r="E2731" i="1"/>
  <c r="E2735" i="1"/>
  <c r="D2738" i="1"/>
  <c r="E2742" i="1"/>
  <c r="E2743" i="1"/>
  <c r="D2762" i="1"/>
  <c r="E2764" i="1"/>
  <c r="E2765" i="1"/>
  <c r="E2768" i="1"/>
  <c r="E2769" i="1"/>
  <c r="E2770" i="1"/>
  <c r="E2774" i="1"/>
  <c r="D2776" i="1"/>
  <c r="E2780" i="1"/>
  <c r="D2799" i="1"/>
  <c r="D2800" i="1"/>
  <c r="E2802" i="1"/>
  <c r="E2803" i="1"/>
  <c r="E2806" i="1"/>
  <c r="G2806" i="1"/>
  <c r="E2807" i="1"/>
  <c r="E2808" i="1"/>
  <c r="E2812" i="1"/>
  <c r="E2818" i="1"/>
  <c r="D2837" i="1"/>
  <c r="E2840" i="1"/>
  <c r="E2841" i="1"/>
  <c r="E2842" i="1"/>
  <c r="E2844" i="1"/>
  <c r="E2845" i="1"/>
  <c r="E2846" i="1"/>
  <c r="E2850" i="1"/>
  <c r="E2856" i="1"/>
  <c r="D2875" i="1"/>
  <c r="D2876" i="1"/>
  <c r="D2878" i="1"/>
  <c r="E2878" i="1"/>
  <c r="G2878" i="1"/>
  <c r="E2879" i="1"/>
  <c r="E2880" i="1"/>
  <c r="E2882" i="1"/>
  <c r="E2883" i="1"/>
  <c r="E2884" i="1"/>
  <c r="G2884" i="1"/>
  <c r="G2886" i="1"/>
  <c r="E2888" i="1"/>
  <c r="E2894" i="1"/>
  <c r="D2914" i="1"/>
  <c r="E2916" i="1"/>
  <c r="E2917" i="1"/>
  <c r="E2918" i="1"/>
  <c r="D2920" i="1"/>
  <c r="E2920" i="1"/>
  <c r="E2921" i="1"/>
  <c r="E2922" i="1"/>
  <c r="E2923" i="1"/>
  <c r="E2925" i="1"/>
  <c r="E2931" i="1"/>
  <c r="D2950" i="1"/>
  <c r="D2951" i="1"/>
  <c r="E2953" i="1"/>
  <c r="E2954" i="1"/>
  <c r="E2955" i="1"/>
  <c r="E2957" i="1"/>
  <c r="G2957" i="1"/>
  <c r="E2958" i="1"/>
  <c r="G2958" i="1"/>
  <c r="E2959" i="1"/>
  <c r="G2959" i="1"/>
  <c r="E2962" i="1"/>
  <c r="E2968" i="1"/>
  <c r="E2969" i="1"/>
  <c r="D2988" i="1"/>
  <c r="E2990" i="1"/>
  <c r="E2991" i="1"/>
  <c r="E2992" i="1"/>
  <c r="E2994" i="1"/>
  <c r="E2995" i="1"/>
  <c r="E2996" i="1"/>
  <c r="E2997" i="1"/>
  <c r="E2999" i="1"/>
  <c r="E3005" i="1"/>
  <c r="E3007" i="1"/>
  <c r="C9" i="2" l="1"/>
  <c r="G26" i="2"/>
  <c r="I26" i="2" s="1"/>
  <c r="C18" i="2"/>
  <c r="C14" i="2"/>
  <c r="C10" i="2"/>
  <c r="G27" i="2" s="1"/>
  <c r="I204" i="1"/>
  <c r="I158" i="1"/>
  <c r="I219" i="1"/>
  <c r="I189" i="1"/>
  <c r="G29" i="2" l="1"/>
  <c r="G30" i="2" s="1"/>
  <c r="H32" i="2"/>
  <c r="J26" i="2"/>
  <c r="I27" i="2" s="1"/>
  <c r="K26" i="2"/>
  <c r="J27" i="2" l="1"/>
  <c r="I28" i="2" s="1"/>
  <c r="J28" i="2" l="1"/>
  <c r="I29" i="2" s="1"/>
  <c r="K27" i="2"/>
  <c r="J29" i="2" l="1"/>
  <c r="I30" i="2" s="1"/>
  <c r="K29" i="2"/>
  <c r="K28" i="2"/>
  <c r="J30" i="2" l="1"/>
  <c r="I31" i="2" s="1"/>
  <c r="K30" i="2"/>
  <c r="J31" i="2" l="1"/>
  <c r="I32" i="2" s="1"/>
  <c r="J32" i="2" l="1"/>
  <c r="I33" i="2" s="1"/>
  <c r="K31" i="2"/>
  <c r="J33" i="2" l="1"/>
  <c r="I34" i="2" s="1"/>
  <c r="K32" i="2"/>
  <c r="J34" i="2" l="1"/>
  <c r="K34" i="2" s="1"/>
  <c r="K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tc={71672D4E-4551-4767-8414-B042F52D8633}</author>
    <author>tc={AE606F94-276D-4504-8E83-04F9DD7BC39C}</author>
    <author>tc={AC964930-CD6E-4D6D-9A5E-1E1D7B8651DE}</author>
    <author>tc={5C68B17E-A69D-44FD-A462-2877B7C4A011}</author>
    <author>Pedro Santos</author>
    <author>tc={37A0AB20-3A73-49BB-A2FD-BA63644439BA}</author>
  </authors>
  <commentList>
    <comment ref="H90" authorId="0" shapeId="0" xr:uid="{71672D4E-4551-4767-8414-B042F52D86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94" authorId="1" shapeId="0" xr:uid="{AE606F94-276D-4504-8E83-04F9DD7BC3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96" authorId="2" shapeId="0" xr:uid="{AC964930-CD6E-4D6D-9A5E-1E1D7B865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148" authorId="3" shapeId="0" xr:uid="{5C68B17E-A69D-44FD-A462-2877B7C4A0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imposto de renda</t>
      </text>
    </comment>
    <comment ref="H156" authorId="4" shapeId="0" xr:uid="{D461B506-F972-48C5-ACC0-005AD64C2F2B}">
      <text>
        <r>
          <rPr>
            <b/>
            <sz val="9"/>
            <color indexed="81"/>
            <rFont val="Segoe UI"/>
            <family val="2"/>
          </rPr>
          <t>Pedro Santos:</t>
        </r>
        <r>
          <rPr>
            <sz val="9"/>
            <color indexed="81"/>
            <rFont val="Segoe UI"/>
            <family val="2"/>
          </rPr>
          <t xml:space="preserve">
Começou a ser usado o valor líquido disponível
</t>
        </r>
      </text>
    </comment>
    <comment ref="H172" authorId="5" shapeId="0" xr:uid="{37A0AB20-3A73-49BB-A2FD-BA63644439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R$600 emprestados</t>
      </text>
    </comment>
  </commentList>
</comments>
</file>

<file path=xl/sharedStrings.xml><?xml version="1.0" encoding="utf-8"?>
<sst xmlns="http://schemas.openxmlformats.org/spreadsheetml/2006/main" count="9091" uniqueCount="105">
  <si>
    <t>MM Canvas</t>
  </si>
  <si>
    <t>BB</t>
  </si>
  <si>
    <t>Médio</t>
  </si>
  <si>
    <t>MM Bahia Marau</t>
  </si>
  <si>
    <t>Alto</t>
  </si>
  <si>
    <t>MM Multigestor</t>
  </si>
  <si>
    <t>Ouro</t>
  </si>
  <si>
    <t>Petrobras</t>
  </si>
  <si>
    <t>RF High</t>
  </si>
  <si>
    <t>Baixo</t>
  </si>
  <si>
    <t>Ações Segur</t>
  </si>
  <si>
    <t>Infraestrutura</t>
  </si>
  <si>
    <t>Ações Sider</t>
  </si>
  <si>
    <t>Vale</t>
  </si>
  <si>
    <t>Seleção Fator</t>
  </si>
  <si>
    <t>Small Caps</t>
  </si>
  <si>
    <t>Energia</t>
  </si>
  <si>
    <t>Tecnologia</t>
  </si>
  <si>
    <t>CDI</t>
  </si>
  <si>
    <t>BMG</t>
  </si>
  <si>
    <t>Crypto</t>
  </si>
  <si>
    <t>Binance</t>
  </si>
  <si>
    <t>Inter</t>
  </si>
  <si>
    <t>SP500</t>
  </si>
  <si>
    <t>Fundo Inter</t>
  </si>
  <si>
    <t>Fundo Mirae</t>
  </si>
  <si>
    <t>Fundo Indosuez</t>
  </si>
  <si>
    <t>Fundo ARX</t>
  </si>
  <si>
    <t>DB Gasmig</t>
  </si>
  <si>
    <t>DB entv12</t>
  </si>
  <si>
    <t>DB CEMIG</t>
  </si>
  <si>
    <t>DB IRB</t>
  </si>
  <si>
    <t>DB ELETROBRAS</t>
  </si>
  <si>
    <t>CRI Direcional</t>
  </si>
  <si>
    <t>CRI Petrobrás</t>
  </si>
  <si>
    <t>CRI Inter</t>
  </si>
  <si>
    <t>CRI Raízen</t>
  </si>
  <si>
    <t>CDB BMG</t>
  </si>
  <si>
    <t>CDB Mercantil</t>
  </si>
  <si>
    <t>CDB Banco fibra</t>
  </si>
  <si>
    <t>LCI</t>
  </si>
  <si>
    <t>Nuconta</t>
  </si>
  <si>
    <t>MM Selection</t>
  </si>
  <si>
    <t>DB Light</t>
  </si>
  <si>
    <t>Access Legacy</t>
  </si>
  <si>
    <t>Macro LP</t>
  </si>
  <si>
    <t>DB ecov22</t>
  </si>
  <si>
    <t>DB Americanas</t>
  </si>
  <si>
    <t>CDB AGIBANK</t>
  </si>
  <si>
    <t>Ativos Globais</t>
  </si>
  <si>
    <t>Carteira Inves</t>
  </si>
  <si>
    <t>BDR</t>
  </si>
  <si>
    <t>Governança</t>
  </si>
  <si>
    <t>Ações Retorno</t>
  </si>
  <si>
    <t>Aloc</t>
  </si>
  <si>
    <t>Exportação</t>
  </si>
  <si>
    <t>Dividendos</t>
  </si>
  <si>
    <t>Bovespa</t>
  </si>
  <si>
    <t>IBrX</t>
  </si>
  <si>
    <t>Fundo médio</t>
  </si>
  <si>
    <t>Inter Infra</t>
  </si>
  <si>
    <t>CDB Pactual</t>
  </si>
  <si>
    <t>Fundo baixo</t>
  </si>
  <si>
    <t>Bolsa europeia</t>
  </si>
  <si>
    <t>Bolsa americana</t>
  </si>
  <si>
    <t>juros e moedas</t>
  </si>
  <si>
    <t>Sustentabilidade</t>
  </si>
  <si>
    <t>RF Div EXT</t>
  </si>
  <si>
    <t>MM Balanços</t>
  </si>
  <si>
    <t>MM Macro</t>
  </si>
  <si>
    <t>RF Prefixado</t>
  </si>
  <si>
    <t>Const Civíl</t>
  </si>
  <si>
    <t>Cielo</t>
  </si>
  <si>
    <t>Fundo Claritas</t>
  </si>
  <si>
    <t>Poupança</t>
  </si>
  <si>
    <t>Fundo Devant</t>
  </si>
  <si>
    <t>Fundo transição</t>
  </si>
  <si>
    <t>CDB</t>
  </si>
  <si>
    <t>Renda Fixa</t>
  </si>
  <si>
    <t>Ibov</t>
  </si>
  <si>
    <t>Petrobrás</t>
  </si>
  <si>
    <t>Alta</t>
  </si>
  <si>
    <t>Ganhos</t>
  </si>
  <si>
    <t>Rendimento</t>
  </si>
  <si>
    <t>Retiradas</t>
  </si>
  <si>
    <t>Data</t>
  </si>
  <si>
    <t>Saldo</t>
  </si>
  <si>
    <t>Depósito</t>
  </si>
  <si>
    <t>Investimento</t>
  </si>
  <si>
    <t>Banco</t>
  </si>
  <si>
    <t>Tipo</t>
  </si>
  <si>
    <t>contratado puc</t>
  </si>
  <si>
    <t>demitido SNC</t>
  </si>
  <si>
    <t>genocídio em gaza</t>
  </si>
  <si>
    <t>RJ Light</t>
  </si>
  <si>
    <t>Quebra do SVB</t>
  </si>
  <si>
    <t>RJ Americanas</t>
  </si>
  <si>
    <t>Guerra Ucrânia</t>
  </si>
  <si>
    <t>Promovido a engenheiro</t>
  </si>
  <si>
    <t>Contratado pela SNC</t>
  </si>
  <si>
    <t>Corona Vírus</t>
  </si>
  <si>
    <t>Contradado pela Ownergy</t>
  </si>
  <si>
    <t>contratado pela Ivory</t>
  </si>
  <si>
    <t>Inflação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</si>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</sst>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.0000%"/>
    <numFmt numFmtId="165" formatCode="0.00000%"/>
    <numFmt numFmtId="166" formatCode="0.000000000%"/>
    <numFmt numFmtId="167" formatCode="0.0000000%"/>
    <numFmt numFmtId="168" formatCode="&quot;R$&quot;\ #,##0.0000000;\-&quot;R$&quot;\ #,##0.0000000"/>
    <numFmt numFmtId="169" formatCode="0.00000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92D05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494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164" fontId="0" fillId="0" borderId="0" xfId="2" applyNumberFormat="1" applyFont="1"/>
    <xf numFmtId="14" fontId="0" fillId="0" borderId="0" xfId="0" applyNumberFormat="1"/>
    <xf numFmtId="44" fontId="0" fillId="0" borderId="0" xfId="0" applyNumberFormat="1"/>
    <xf numFmtId="7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  <xf numFmtId="9" fontId="0" fillId="0" borderId="0" xfId="2" applyFont="1"/>
    <xf numFmtId="164" fontId="0" fillId="0" borderId="0" xfId="0" applyNumberFormat="1"/>
    <xf numFmtId="167" fontId="0" fillId="0" borderId="0" xfId="0" applyNumberFormat="1"/>
    <xf numFmtId="7" fontId="0" fillId="0" borderId="0" xfId="1" applyNumberFormat="1" applyFont="1"/>
    <xf numFmtId="17" fontId="0" fillId="0" borderId="0" xfId="0" applyNumberFormat="1"/>
    <xf numFmtId="164" fontId="4" fillId="0" borderId="0" xfId="0" applyNumberFormat="1" applyFont="1"/>
    <xf numFmtId="164" fontId="0" fillId="2" borderId="0" xfId="2" applyNumberFormat="1" applyFont="1" applyFill="1"/>
    <xf numFmtId="167" fontId="0" fillId="2" borderId="0" xfId="0" applyNumberFormat="1" applyFill="1"/>
    <xf numFmtId="7" fontId="0" fillId="2" borderId="0" xfId="1" applyNumberFormat="1" applyFont="1" applyFill="1"/>
    <xf numFmtId="17" fontId="0" fillId="2" borderId="0" xfId="0" applyNumberFormat="1" applyFill="1"/>
    <xf numFmtId="0" fontId="5" fillId="0" borderId="0" xfId="0" applyFont="1"/>
    <xf numFmtId="164" fontId="0" fillId="3" borderId="0" xfId="2" applyNumberFormat="1" applyFont="1" applyFill="1"/>
    <xf numFmtId="167" fontId="0" fillId="3" borderId="0" xfId="0" applyNumberFormat="1" applyFill="1"/>
    <xf numFmtId="7" fontId="0" fillId="3" borderId="0" xfId="1" applyNumberFormat="1" applyFont="1" applyFill="1"/>
    <xf numFmtId="17" fontId="0" fillId="3" borderId="0" xfId="0" applyNumberFormat="1" applyFill="1"/>
    <xf numFmtId="168" fontId="0" fillId="0" borderId="0" xfId="0" applyNumberFormat="1"/>
    <xf numFmtId="44" fontId="0" fillId="2" borderId="0" xfId="1" applyFont="1" applyFill="1"/>
    <xf numFmtId="165" fontId="0" fillId="0" borderId="0" xfId="0" applyNumberFormat="1"/>
    <xf numFmtId="0" fontId="4" fillId="0" borderId="0" xfId="0" applyFont="1"/>
    <xf numFmtId="44" fontId="0" fillId="3" borderId="0" xfId="1" applyFont="1" applyFill="1"/>
    <xf numFmtId="165" fontId="6" fillId="0" borderId="0" xfId="2" applyNumberFormat="1" applyFont="1"/>
    <xf numFmtId="169" fontId="0" fillId="0" borderId="0" xfId="0" applyNumberFormat="1"/>
    <xf numFmtId="2" fontId="0" fillId="0" borderId="0" xfId="0" applyNumberFormat="1"/>
    <xf numFmtId="164" fontId="0" fillId="0" borderId="0" xfId="2" applyNumberFormat="1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708920353565673E-2"/>
          <c:y val="0.20078700672629318"/>
          <c:w val="0.8954584936972565"/>
          <c:h val="0.712399600486658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'Evolução Mensal'!$J$26:$J$34</c:f>
              <c:numCache>
                <c:formatCode>0.00000%</c:formatCode>
                <c:ptCount val="9"/>
                <c:pt idx="0">
                  <c:v>-3.3416683186583099E-2</c:v>
                </c:pt>
                <c:pt idx="1">
                  <c:v>-2.645871207666961E-2</c:v>
                </c:pt>
                <c:pt idx="2">
                  <c:v>-1.9500740966756122E-2</c:v>
                </c:pt>
                <c:pt idx="3">
                  <c:v>-1.2542769856842632E-2</c:v>
                </c:pt>
                <c:pt idx="4">
                  <c:v>-5.584798746929142E-3</c:v>
                </c:pt>
                <c:pt idx="5">
                  <c:v>1.3731723629843481E-3</c:v>
                </c:pt>
                <c:pt idx="6">
                  <c:v>8.3311434728978381E-3</c:v>
                </c:pt>
                <c:pt idx="7">
                  <c:v>1.5289114582811328E-2</c:v>
                </c:pt>
                <c:pt idx="8">
                  <c:v>2.2247085692724818E-2</c:v>
                </c:pt>
              </c:numCache>
            </c:numRef>
          </c:cat>
          <c:val>
            <c:numRef>
              <c:f>'Evolução Mensal'!$K$26:$K$34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16</c:v>
                </c:pt>
                <c:pt idx="6">
                  <c:v>36</c:v>
                </c:pt>
                <c:pt idx="7">
                  <c:v>24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E-488A-8F46-25C48A86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9837999"/>
        <c:axId val="1319835919"/>
      </c:barChart>
      <c:catAx>
        <c:axId val="1319837999"/>
        <c:scaling>
          <c:orientation val="minMax"/>
        </c:scaling>
        <c:delete val="0"/>
        <c:axPos val="b"/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35919"/>
        <c:crosses val="autoZero"/>
        <c:auto val="1"/>
        <c:lblAlgn val="ctr"/>
        <c:lblOffset val="100"/>
        <c:noMultiLvlLbl val="0"/>
      </c:catAx>
      <c:valAx>
        <c:axId val="13198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3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24</xdr:row>
      <xdr:rowOff>80961</xdr:rowOff>
    </xdr:from>
    <xdr:to>
      <xdr:col>17</xdr:col>
      <xdr:colOff>314325</xdr:colOff>
      <xdr:row>38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ABFE30-39F8-4CFF-9BFE-72BFAF778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gcs_\Documents\Arquivos%20Pessoais\finan&#231;as\investimentos%202.21.xlsm" TargetMode="External"/><Relationship Id="rId1" Type="http://schemas.openxmlformats.org/officeDocument/2006/relationships/externalLinkPath" Target="/Users/pgcs_/Documents/Arquivos%20Pessoais/finan&#231;as/investimentos%202.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Banco de Dados"/>
      <sheetName val="Evolução Mensal"/>
      <sheetName val="Evolução"/>
      <sheetName val="Rendimento Anual"/>
      <sheetName val="Análise de Participação"/>
      <sheetName val="Analise de Investimento"/>
      <sheetName val="Outr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edro Santos" id="{32F4144F-73F8-46B8-9680-6B87EC91E689}" userId="cb7476b936c7d38b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0" dT="2019-02-22T23:55:53.16" personId="{32F4144F-73F8-46B8-9680-6B87EC91E689}" id="{71672D4E-4551-4767-8414-B042F52D8633}">
    <text>Rendimento final</text>
  </threadedComment>
  <threadedComment ref="H94" dT="2019-02-22T23:56:06.37" personId="{32F4144F-73F8-46B8-9680-6B87EC91E689}" id="{AE606F94-276D-4504-8E83-04F9DD7BC39C}">
    <text>Rendimento final</text>
  </threadedComment>
  <threadedComment ref="H96" dT="2019-02-22T23:56:11.35" personId="{32F4144F-73F8-46B8-9680-6B87EC91E689}" id="{AC964930-CD6E-4D6D-9A5E-1E1D7B8651DE}">
    <text>Rendimento final</text>
  </threadedComment>
  <threadedComment ref="H148" dT="2019-02-22T23:56:28.14" personId="{32F4144F-73F8-46B8-9680-6B87EC91E689}" id="{5C68B17E-A69D-44FD-A462-2877B7C4A011}">
    <text>imposto de renda</text>
  </threadedComment>
  <threadedComment ref="H172" dT="2019-01-14T12:38:57.84" personId="{32F4144F-73F8-46B8-9680-6B87EC91E689}" id="{37A0AB20-3A73-49BB-A2FD-BA63644439BA}">
    <text>R$600 emprestados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9C11-8381-4764-866D-AAD143B69A25}">
  <sheetPr codeName="Planilha2"/>
  <dimension ref="A1:V95"/>
  <sheetViews>
    <sheetView showGridLines="0" tabSelected="1" zoomScaleNormal="100" workbookViewId="0">
      <selection activeCell="I6" sqref="I6"/>
    </sheetView>
  </sheetViews>
  <sheetFormatPr defaultRowHeight="15" x14ac:dyDescent="0.25"/>
  <cols>
    <col min="1" max="1" width="7.140625" customWidth="1"/>
    <col min="2" max="2" width="14.28515625" style="1" bestFit="1" customWidth="1"/>
    <col min="3" max="3" width="11.5703125" customWidth="1"/>
    <col min="4" max="4" width="8.85546875" style="2" customWidth="1"/>
    <col min="5" max="5" width="9.5703125" customWidth="1"/>
    <col min="6" max="6" width="17.42578125" bestFit="1" customWidth="1"/>
    <col min="7" max="7" width="11.140625" bestFit="1" customWidth="1"/>
    <col min="8" max="8" width="10.140625" bestFit="1" customWidth="1"/>
    <col min="9" max="9" width="16.5703125" bestFit="1" customWidth="1"/>
    <col min="10" max="10" width="14.28515625" bestFit="1" customWidth="1"/>
    <col min="11" max="11" width="10.7109375" bestFit="1" customWidth="1"/>
    <col min="18" max="18" width="11.85546875" bestFit="1" customWidth="1"/>
    <col min="21" max="21" width="11.140625" bestFit="1" customWidth="1"/>
    <col min="22" max="22" width="11.85546875" bestFit="1" customWidth="1"/>
    <col min="23" max="23" width="14.28515625" bestFit="1" customWidth="1"/>
  </cols>
  <sheetData>
    <row r="1" spans="1:22" x14ac:dyDescent="0.25">
      <c r="A1" t="s">
        <v>104</v>
      </c>
      <c r="B1" s="1" t="s">
        <v>86</v>
      </c>
      <c r="C1" t="s">
        <v>83</v>
      </c>
      <c r="D1" s="32" t="s">
        <v>103</v>
      </c>
    </row>
    <row r="2" spans="1:22" x14ac:dyDescent="0.25">
      <c r="A2" s="13">
        <v>42917</v>
      </c>
      <c r="B2" s="1">
        <f>SUM('Banco de Dados'!E2:E4)</f>
        <v>1700</v>
      </c>
      <c r="C2" s="8">
        <v>0</v>
      </c>
      <c r="D2" s="2">
        <v>1.9E-3</v>
      </c>
      <c r="F2" s="11">
        <f>1+C2</f>
        <v>1</v>
      </c>
      <c r="V2" s="31"/>
    </row>
    <row r="3" spans="1:22" x14ac:dyDescent="0.25">
      <c r="A3" s="13">
        <v>42948</v>
      </c>
      <c r="B3" s="1">
        <f>SUM('Banco de Dados'!E5:E8)</f>
        <v>1613.73</v>
      </c>
      <c r="C3" s="8">
        <v>1.9614284999999999E-2</v>
      </c>
      <c r="D3" s="2">
        <v>1.6000000000000001E-3</v>
      </c>
      <c r="F3" s="11"/>
      <c r="V3" s="31"/>
    </row>
    <row r="4" spans="1:22" x14ac:dyDescent="0.25">
      <c r="A4" s="13">
        <v>42979</v>
      </c>
      <c r="B4" s="1">
        <f>SUM('Banco de Dados'!E9:E12)</f>
        <v>2295.0500000000002</v>
      </c>
      <c r="C4" s="8">
        <v>1.29408E-3</v>
      </c>
      <c r="D4" s="2">
        <v>4.1999999999999997E-3</v>
      </c>
      <c r="F4" s="11"/>
      <c r="V4" s="31"/>
    </row>
    <row r="5" spans="1:22" x14ac:dyDescent="0.25">
      <c r="A5" s="13">
        <v>43009</v>
      </c>
      <c r="B5" s="1">
        <f>SUM('Banco de Dados'!E13:E16)</f>
        <v>3841.02</v>
      </c>
      <c r="C5" s="8">
        <v>3.84272E-3</v>
      </c>
      <c r="D5" s="2">
        <v>2.8E-3</v>
      </c>
      <c r="F5" s="11"/>
      <c r="V5" s="31"/>
    </row>
    <row r="6" spans="1:22" x14ac:dyDescent="0.25">
      <c r="A6" s="13">
        <v>43040</v>
      </c>
      <c r="B6" s="1">
        <f>SUM('Banco de Dados'!E17:E24)</f>
        <v>5318.29</v>
      </c>
      <c r="C6" s="8">
        <v>-9.8715000000000001E-4</v>
      </c>
      <c r="D6" s="2">
        <v>4.4000000000000003E-3</v>
      </c>
      <c r="F6" s="11"/>
      <c r="V6" s="31"/>
    </row>
    <row r="7" spans="1:22" x14ac:dyDescent="0.25">
      <c r="A7" s="13">
        <v>43070</v>
      </c>
      <c r="B7" s="1">
        <f>SUM('Banco de Dados'!E25:E34)</f>
        <v>10569.15</v>
      </c>
      <c r="C7" s="8">
        <v>-4.6493799999999998E-3</v>
      </c>
      <c r="D7" s="2">
        <v>2.8999999999999998E-3</v>
      </c>
      <c r="F7" s="11"/>
    </row>
    <row r="8" spans="1:22" x14ac:dyDescent="0.25">
      <c r="A8" s="13">
        <v>43101</v>
      </c>
      <c r="B8" s="1">
        <f>SUM('Banco de Dados'!E35:E44)</f>
        <v>10747.95</v>
      </c>
      <c r="C8" s="8">
        <f>(B8/'Evolução Mensal'!B7)-1</f>
        <v>1.6917159847291474E-2</v>
      </c>
      <c r="D8" s="2">
        <v>4.4000000000000003E-3</v>
      </c>
      <c r="F8" s="11"/>
    </row>
    <row r="9" spans="1:22" x14ac:dyDescent="0.25">
      <c r="A9" s="13">
        <v>43132</v>
      </c>
      <c r="B9" s="1">
        <f>SUM('Banco de Dados'!E45:E54)</f>
        <v>10900.36</v>
      </c>
      <c r="C9" s="8">
        <f>(B9/'Evolução Mensal'!B8)-1</f>
        <v>1.4180378583823039E-2</v>
      </c>
      <c r="D9" s="2">
        <v>2.8999999999999998E-3</v>
      </c>
      <c r="F9" s="11"/>
      <c r="V9" s="1"/>
    </row>
    <row r="10" spans="1:22" x14ac:dyDescent="0.25">
      <c r="A10" s="13">
        <v>43160</v>
      </c>
      <c r="B10" s="1">
        <f>SUM('Banco de Dados'!E55:E65)</f>
        <v>10994.160000000003</v>
      </c>
      <c r="C10" s="8">
        <f>(B10/('Evolução Mensal'!B9+('Banco de Dados'!D55-('Banco de Dados'!G56+'Banco de Dados'!G57))))-1</f>
        <v>8.6052203780428993E-3</v>
      </c>
      <c r="D10" s="2">
        <v>3.2000000000000002E-3</v>
      </c>
      <c r="F10" s="11"/>
      <c r="V10" s="11"/>
    </row>
    <row r="11" spans="1:22" x14ac:dyDescent="0.25">
      <c r="A11" s="13">
        <v>43191</v>
      </c>
      <c r="B11" s="1">
        <f>SUM('Banco de Dados'!E66:E76)</f>
        <v>11123.43</v>
      </c>
      <c r="C11" s="8">
        <f>(B11/('Evolução Mensal'!B10+('Banco de Dados'!D76-('Banco de Dados'!G75+'Banco de Dados'!G66))))-1</f>
        <v>1.3431144230862113E-3</v>
      </c>
      <c r="D11" s="2">
        <v>8.9999999999999998E-4</v>
      </c>
      <c r="F11" s="11"/>
      <c r="V11" s="11"/>
    </row>
    <row r="12" spans="1:22" x14ac:dyDescent="0.25">
      <c r="A12" s="13">
        <v>43221</v>
      </c>
      <c r="B12" s="1">
        <f>SUM('Banco de Dados'!E77:E87)</f>
        <v>11238.189999999999</v>
      </c>
      <c r="C12" s="8">
        <f>(B12/('Evolução Mensal'!B11+'Banco de Dados'!D87))-1</f>
        <v>5.1338053929996796E-3</v>
      </c>
      <c r="D12" s="2">
        <v>2.2000000000000001E-3</v>
      </c>
      <c r="F12" s="11"/>
      <c r="V12" s="11"/>
    </row>
    <row r="13" spans="1:22" x14ac:dyDescent="0.25">
      <c r="A13" s="13">
        <v>43252</v>
      </c>
      <c r="B13" s="1">
        <f>SUM('Banco de Dados'!E88:E99)</f>
        <v>11197.190000000002</v>
      </c>
      <c r="C13" s="8">
        <f>(B13/'Evolução Mensal'!B12)-1</f>
        <v>-3.6482743217542968E-3</v>
      </c>
      <c r="D13" s="2">
        <v>4.0000000000000001E-3</v>
      </c>
      <c r="F13" s="11"/>
      <c r="V13" s="11"/>
    </row>
    <row r="14" spans="1:22" x14ac:dyDescent="0.25">
      <c r="A14" s="13">
        <v>43282</v>
      </c>
      <c r="B14" s="1">
        <f>SUM('Banco de Dados'!E100:E108)</f>
        <v>12164.309999999998</v>
      </c>
      <c r="C14" s="8">
        <f>(B14/('Evolução Mensal'!B13+'Banco de Dados'!D108+'Banco de Dados'!D100))-1</f>
        <v>-3.3551108292657617E-3</v>
      </c>
      <c r="D14" s="2">
        <v>1.26E-2</v>
      </c>
      <c r="F14" s="11"/>
      <c r="V14" s="11"/>
    </row>
    <row r="15" spans="1:22" x14ac:dyDescent="0.25">
      <c r="A15" s="13">
        <v>43313</v>
      </c>
      <c r="B15" s="1">
        <f>SUM('Banco de Dados'!E109:E117)</f>
        <v>12452.019999999999</v>
      </c>
      <c r="C15" s="8">
        <f>(B15/('Evolução Mensal'!B14+'Banco de Dados'!D117))-1</f>
        <v>9.5735831372618652E-3</v>
      </c>
      <c r="D15" s="2">
        <v>3.3E-3</v>
      </c>
      <c r="F15" s="11"/>
      <c r="V15" s="11"/>
    </row>
    <row r="16" spans="1:22" x14ac:dyDescent="0.25">
      <c r="A16" s="13">
        <v>43344</v>
      </c>
      <c r="B16" s="1">
        <f>SUM('Banco de Dados'!E118:E126)</f>
        <v>12457.27</v>
      </c>
      <c r="C16" s="8">
        <f>(B16/('Banco de Dados'!D126 +'Evolução Mensal'!B15))-1</f>
        <v>-1.5300937132303183E-3</v>
      </c>
      <c r="D16" s="2">
        <v>-8.9999999999999998E-4</v>
      </c>
      <c r="F16" s="11"/>
    </row>
    <row r="17" spans="1:21" x14ac:dyDescent="0.25">
      <c r="A17" s="13">
        <v>43374</v>
      </c>
      <c r="B17" s="1">
        <f>SUM('Banco de Dados'!E127:E135)</f>
        <v>12803.21</v>
      </c>
      <c r="C17" s="8">
        <f>(B17/('Banco de Dados'!D127+'Evolução Mensal'!B16))-1</f>
        <v>1.724411771379275E-3</v>
      </c>
      <c r="D17" s="2">
        <v>4.7999999999999996E-3</v>
      </c>
      <c r="F17" s="11"/>
    </row>
    <row r="18" spans="1:21" x14ac:dyDescent="0.25">
      <c r="A18" s="13">
        <v>43405</v>
      </c>
      <c r="B18" s="1">
        <f>SUM('Banco de Dados'!E136:E144)</f>
        <v>13105.480000000001</v>
      </c>
      <c r="C18" s="8">
        <f>(B18/('Banco de Dados'!D136+'Evolução Mensal'!B17))-1</f>
        <v>2.050513348621541E-2</v>
      </c>
      <c r="D18" s="2">
        <v>4.4999999999999997E-3</v>
      </c>
      <c r="F18" s="11"/>
    </row>
    <row r="19" spans="1:21" x14ac:dyDescent="0.25">
      <c r="A19" s="13">
        <v>43435</v>
      </c>
      <c r="B19" s="1">
        <v>14200.71</v>
      </c>
      <c r="C19" s="8">
        <v>5.4091876070163011E-3</v>
      </c>
      <c r="D19" s="2">
        <v>-2.0999999999999999E-3</v>
      </c>
      <c r="F19" s="11"/>
    </row>
    <row r="20" spans="1:21" x14ac:dyDescent="0.25">
      <c r="A20" s="13">
        <v>43466</v>
      </c>
      <c r="B20" s="1">
        <v>20237.16</v>
      </c>
      <c r="C20" s="11">
        <v>7.751020899659242E-3</v>
      </c>
      <c r="D20" s="2">
        <v>1.5E-3</v>
      </c>
      <c r="F20" s="11"/>
      <c r="G20" s="30"/>
      <c r="U20" s="11"/>
    </row>
    <row r="21" spans="1:21" x14ac:dyDescent="0.25">
      <c r="A21" s="18">
        <v>43497</v>
      </c>
      <c r="B21" s="25">
        <v>21566.81</v>
      </c>
      <c r="C21" s="16">
        <v>9.4044816565170206E-3</v>
      </c>
      <c r="D21" s="15">
        <v>3.2000000000000002E-3</v>
      </c>
      <c r="E21" s="27" t="s">
        <v>102</v>
      </c>
      <c r="F21" s="11"/>
    </row>
    <row r="22" spans="1:21" x14ac:dyDescent="0.25">
      <c r="A22" s="13">
        <v>43525</v>
      </c>
      <c r="B22" s="1">
        <v>22252.41</v>
      </c>
      <c r="C22" s="11">
        <v>2.442089899181015E-3</v>
      </c>
      <c r="D22" s="2">
        <v>4.3E-3</v>
      </c>
      <c r="F22" s="11"/>
    </row>
    <row r="23" spans="1:21" x14ac:dyDescent="0.25">
      <c r="A23" s="13">
        <v>43556</v>
      </c>
      <c r="B23" s="1">
        <v>23539.72</v>
      </c>
      <c r="C23" s="11">
        <v>5.8673444316205041E-3</v>
      </c>
      <c r="D23" s="2">
        <v>7.4999999999999997E-3</v>
      </c>
      <c r="F23" s="11"/>
      <c r="U23" s="11"/>
    </row>
    <row r="24" spans="1:21" x14ac:dyDescent="0.25">
      <c r="A24" s="18">
        <v>43586</v>
      </c>
      <c r="B24" s="25">
        <v>24294.21</v>
      </c>
      <c r="C24" s="16">
        <v>4.3196035340632303E-3</v>
      </c>
      <c r="D24" s="15">
        <v>5.7000000000000002E-3</v>
      </c>
      <c r="E24" s="27" t="s">
        <v>101</v>
      </c>
      <c r="F24" s="11"/>
    </row>
    <row r="25" spans="1:21" x14ac:dyDescent="0.25">
      <c r="A25" s="13">
        <v>43617</v>
      </c>
      <c r="B25" s="1">
        <v>26119.84</v>
      </c>
      <c r="C25" s="11">
        <v>6.7695258402549162E-3</v>
      </c>
      <c r="D25" s="2">
        <v>1.2999999999999999E-3</v>
      </c>
      <c r="F25" s="11"/>
    </row>
    <row r="26" spans="1:21" x14ac:dyDescent="0.25">
      <c r="A26" s="13">
        <v>43647</v>
      </c>
      <c r="B26" s="1">
        <v>28497.16</v>
      </c>
      <c r="C26" s="11">
        <v>1.1805934034330268E-2</v>
      </c>
      <c r="D26" s="2">
        <v>1E-4</v>
      </c>
      <c r="F26" s="11"/>
      <c r="G26" s="6">
        <f>SMALL(C2:C999,1)</f>
        <v>-4.0374654296496587E-2</v>
      </c>
      <c r="I26" s="26">
        <f>G26</f>
        <v>-4.0374654296496587E-2</v>
      </c>
      <c r="J26" s="26">
        <f>I26+G30</f>
        <v>-3.3416683186583099E-2</v>
      </c>
      <c r="K26">
        <f t="shared" ref="K26:K31" si="0">COUNTIFS(C$3:C$999,"&gt;="&amp;I26,C$3:C$999,"&lt;"&amp;J26)</f>
        <v>1</v>
      </c>
    </row>
    <row r="27" spans="1:21" x14ac:dyDescent="0.25">
      <c r="A27" s="13">
        <v>43678</v>
      </c>
      <c r="B27" s="1">
        <v>31473.919999999998</v>
      </c>
      <c r="C27" s="11">
        <v>5.3879141677514158E-3</v>
      </c>
      <c r="D27" s="2">
        <v>1.9E-3</v>
      </c>
      <c r="F27" s="11"/>
      <c r="G27" s="6">
        <f>LARGE(C2:C999,1)</f>
        <v>2.2247085692724829E-2</v>
      </c>
      <c r="I27" s="26">
        <f t="shared" ref="I27:I34" si="1">J26</f>
        <v>-3.3416683186583099E-2</v>
      </c>
      <c r="J27" s="26">
        <f t="shared" ref="J27:J34" si="2">I27+G$30</f>
        <v>-2.645871207666961E-2</v>
      </c>
      <c r="K27">
        <f t="shared" si="0"/>
        <v>0</v>
      </c>
    </row>
    <row r="28" spans="1:21" x14ac:dyDescent="0.25">
      <c r="A28" s="13">
        <v>43709</v>
      </c>
      <c r="B28" s="1">
        <v>31731.48</v>
      </c>
      <c r="C28" s="11">
        <v>1.8172679605176752E-3</v>
      </c>
      <c r="D28" s="2">
        <v>1.1000000000000001E-3</v>
      </c>
      <c r="F28" s="11"/>
      <c r="G28">
        <f>ROUNDDOWN((SQRT(COUNTIF(B:B,"&lt;&gt;")-3)),0)</f>
        <v>9</v>
      </c>
      <c r="I28" s="26">
        <f t="shared" si="1"/>
        <v>-2.645871207666961E-2</v>
      </c>
      <c r="J28" s="26">
        <f t="shared" si="2"/>
        <v>-1.9500740966756122E-2</v>
      </c>
      <c r="K28">
        <f t="shared" si="0"/>
        <v>0</v>
      </c>
    </row>
    <row r="29" spans="1:21" x14ac:dyDescent="0.25">
      <c r="A29" s="13">
        <v>43739</v>
      </c>
      <c r="B29" s="1">
        <v>33382.19</v>
      </c>
      <c r="C29" s="11">
        <v>4.5351576276470382E-3</v>
      </c>
      <c r="D29" s="2">
        <v>-4.0000000000000002E-4</v>
      </c>
      <c r="F29" s="11"/>
      <c r="G29" s="26">
        <f>G27-G26</f>
        <v>6.2621739989221409E-2</v>
      </c>
      <c r="I29" s="26">
        <f t="shared" si="1"/>
        <v>-1.9500740966756122E-2</v>
      </c>
      <c r="J29" s="26">
        <f t="shared" si="2"/>
        <v>-1.2542769856842632E-2</v>
      </c>
      <c r="K29">
        <f t="shared" si="0"/>
        <v>2</v>
      </c>
    </row>
    <row r="30" spans="1:21" x14ac:dyDescent="0.25">
      <c r="A30" s="13">
        <v>43771</v>
      </c>
      <c r="B30" s="1">
        <v>35041.54</v>
      </c>
      <c r="C30" s="11">
        <v>1.0361225747278359E-2</v>
      </c>
      <c r="D30" s="2">
        <v>1E-3</v>
      </c>
      <c r="F30" s="11"/>
      <c r="G30" s="6">
        <f>G29/G28</f>
        <v>6.9579711099134901E-3</v>
      </c>
      <c r="I30" s="26">
        <f t="shared" si="1"/>
        <v>-1.2542769856842632E-2</v>
      </c>
      <c r="J30" s="26">
        <f t="shared" si="2"/>
        <v>-5.584798746929142E-3</v>
      </c>
      <c r="K30">
        <f t="shared" si="0"/>
        <v>0</v>
      </c>
      <c r="R30" s="11"/>
    </row>
    <row r="31" spans="1:21" x14ac:dyDescent="0.25">
      <c r="A31" s="13">
        <v>43802</v>
      </c>
      <c r="B31" s="1">
        <v>36547.25</v>
      </c>
      <c r="C31" s="11">
        <v>1.52665521926452E-3</v>
      </c>
      <c r="D31" s="2">
        <v>5.1000000000000004E-3</v>
      </c>
      <c r="F31" s="11"/>
      <c r="I31" s="26">
        <f t="shared" si="1"/>
        <v>-5.584798746929142E-3</v>
      </c>
      <c r="J31" s="26">
        <f t="shared" si="2"/>
        <v>1.3731723629843481E-3</v>
      </c>
      <c r="K31">
        <f t="shared" si="0"/>
        <v>16</v>
      </c>
      <c r="R31" s="11"/>
    </row>
    <row r="32" spans="1:21" x14ac:dyDescent="0.25">
      <c r="A32" s="13">
        <v>43834</v>
      </c>
      <c r="B32" s="1">
        <v>41049.99</v>
      </c>
      <c r="C32" s="11">
        <v>1.8048099994419954E-2</v>
      </c>
      <c r="D32" s="2">
        <v>1.15E-2</v>
      </c>
      <c r="F32" s="11"/>
      <c r="H32" s="29">
        <f>AVERAGE(C3:C999)</f>
        <v>5.9984376015450322E-3</v>
      </c>
      <c r="I32" s="26">
        <f t="shared" si="1"/>
        <v>1.3731723629843481E-3</v>
      </c>
      <c r="J32" s="26">
        <f t="shared" si="2"/>
        <v>8.3311434728978381E-3</v>
      </c>
      <c r="K32">
        <f>COUNTIFS(C$3:C$999,"&gt;="&amp;I32,C$3:C$999,"&lt;="&amp;J32)</f>
        <v>36</v>
      </c>
    </row>
    <row r="33" spans="1:11" x14ac:dyDescent="0.25">
      <c r="A33" s="13">
        <v>43864</v>
      </c>
      <c r="B33" s="1">
        <v>42523.24</v>
      </c>
      <c r="C33" s="11">
        <v>2.9068403082170538E-3</v>
      </c>
      <c r="D33" s="2">
        <v>2.0999999999999999E-3</v>
      </c>
      <c r="F33" s="11"/>
      <c r="I33" s="26">
        <f t="shared" si="1"/>
        <v>8.3311434728978381E-3</v>
      </c>
      <c r="J33" s="26">
        <f t="shared" si="2"/>
        <v>1.5289114582811328E-2</v>
      </c>
      <c r="K33">
        <f>COUNTIFS(C$3:C$999,"&gt;="&amp;I33,C$3:C$999,"&lt;="&amp;J33)</f>
        <v>24</v>
      </c>
    </row>
    <row r="34" spans="1:11" x14ac:dyDescent="0.25">
      <c r="A34" s="13">
        <v>43894</v>
      </c>
      <c r="B34" s="1">
        <v>44908.480000000003</v>
      </c>
      <c r="C34" s="11">
        <v>-1.4399674117319544E-3</v>
      </c>
      <c r="D34" s="2">
        <v>2.5000000000000001E-3</v>
      </c>
      <c r="F34" s="11"/>
      <c r="I34" s="26">
        <f t="shared" si="1"/>
        <v>1.5289114582811328E-2</v>
      </c>
      <c r="J34" s="26">
        <f t="shared" si="2"/>
        <v>2.2247085692724818E-2</v>
      </c>
      <c r="K34">
        <f>COUNTIFS(C$3:C$999,"&gt;="&amp;I34,C$3:C$999,"&lt;="&amp;J34)</f>
        <v>11</v>
      </c>
    </row>
    <row r="35" spans="1:11" x14ac:dyDescent="0.25">
      <c r="A35" s="23">
        <v>43924</v>
      </c>
      <c r="B35" s="28">
        <v>44774.66</v>
      </c>
      <c r="C35" s="21">
        <v>-4.0374654296496587E-2</v>
      </c>
      <c r="D35" s="20">
        <v>6.9999999999999999E-4</v>
      </c>
      <c r="E35" s="19" t="s">
        <v>100</v>
      </c>
      <c r="F35" s="11"/>
    </row>
    <row r="36" spans="1:11" x14ac:dyDescent="0.25">
      <c r="A36" s="13">
        <v>43952</v>
      </c>
      <c r="B36" s="1">
        <v>47137.66</v>
      </c>
      <c r="C36" s="11">
        <v>1.645295081408683E-2</v>
      </c>
      <c r="D36" s="2">
        <v>-3.0999999999999999E-3</v>
      </c>
      <c r="F36" s="11"/>
    </row>
    <row r="37" spans="1:11" x14ac:dyDescent="0.25">
      <c r="A37" s="13">
        <v>43985</v>
      </c>
      <c r="B37" s="1">
        <v>49353.1</v>
      </c>
      <c r="C37" s="11">
        <v>1.1589815949360965E-2</v>
      </c>
      <c r="D37" s="2">
        <v>-3.8E-3</v>
      </c>
      <c r="F37" s="11"/>
    </row>
    <row r="38" spans="1:11" x14ac:dyDescent="0.25">
      <c r="A38" s="13">
        <v>44015</v>
      </c>
      <c r="B38" s="1">
        <v>53225.09</v>
      </c>
      <c r="C38" s="11">
        <v>1.0863367968837542E-2</v>
      </c>
      <c r="D38" s="2">
        <v>2.5999999999999999E-3</v>
      </c>
      <c r="F38" s="11"/>
      <c r="G38" s="26"/>
      <c r="I38" s="26"/>
      <c r="J38" s="26"/>
    </row>
    <row r="39" spans="1:11" x14ac:dyDescent="0.25">
      <c r="A39" s="13">
        <v>44044</v>
      </c>
      <c r="B39" s="1">
        <v>55312.86</v>
      </c>
      <c r="C39" s="11">
        <v>1.166472702651244E-2</v>
      </c>
      <c r="D39" s="2">
        <v>3.5999999999999999E-3</v>
      </c>
      <c r="F39" s="11"/>
      <c r="G39" s="26"/>
      <c r="I39" s="26"/>
      <c r="J39" s="1"/>
    </row>
    <row r="40" spans="1:11" x14ac:dyDescent="0.25">
      <c r="A40" s="18">
        <v>44077</v>
      </c>
      <c r="B40" s="25">
        <v>57140.97</v>
      </c>
      <c r="C40" s="16">
        <v>4.8908901170289362E-3</v>
      </c>
      <c r="D40" s="15">
        <v>2.3999999999999998E-3</v>
      </c>
      <c r="E40" s="27" t="s">
        <v>99</v>
      </c>
      <c r="F40" s="11"/>
      <c r="I40" s="26"/>
      <c r="J40" s="26"/>
    </row>
    <row r="41" spans="1:11" x14ac:dyDescent="0.25">
      <c r="A41" s="13">
        <v>44107</v>
      </c>
      <c r="B41" s="1">
        <v>61286.41</v>
      </c>
      <c r="C41" s="11">
        <v>-4.9448807187157471E-3</v>
      </c>
      <c r="D41" s="2">
        <v>6.4000000000000003E-3</v>
      </c>
      <c r="F41" s="11"/>
      <c r="G41" s="26"/>
      <c r="I41" s="26"/>
      <c r="J41" s="26"/>
    </row>
    <row r="42" spans="1:11" x14ac:dyDescent="0.25">
      <c r="A42" s="13">
        <v>44138</v>
      </c>
      <c r="B42" s="1">
        <v>63195.15</v>
      </c>
      <c r="C42" s="11">
        <v>4.1111337618399274E-3</v>
      </c>
      <c r="D42" s="2">
        <v>8.6E-3</v>
      </c>
      <c r="F42" s="11"/>
      <c r="G42" s="6"/>
      <c r="I42" s="26"/>
      <c r="J42" s="26"/>
    </row>
    <row r="43" spans="1:11" x14ac:dyDescent="0.25">
      <c r="A43" s="13">
        <v>44168</v>
      </c>
      <c r="B43" s="1">
        <v>65795.58</v>
      </c>
      <c r="C43" s="11">
        <v>1.7796075962388518E-2</v>
      </c>
      <c r="D43" s="2">
        <v>8.8999999999999999E-3</v>
      </c>
      <c r="F43" s="11"/>
      <c r="I43" s="26"/>
      <c r="J43" s="26"/>
    </row>
    <row r="44" spans="1:11" x14ac:dyDescent="0.25">
      <c r="A44" s="13">
        <v>44198</v>
      </c>
      <c r="B44" s="1">
        <v>69031.5</v>
      </c>
      <c r="C44" s="11">
        <v>1.3000402960837666E-2</v>
      </c>
      <c r="D44" s="2">
        <v>1.35E-2</v>
      </c>
      <c r="F44" s="11"/>
      <c r="I44" s="26"/>
      <c r="J44" s="26"/>
    </row>
    <row r="45" spans="1:11" x14ac:dyDescent="0.25">
      <c r="A45" s="13">
        <v>44230</v>
      </c>
      <c r="B45" s="1">
        <v>71116.42</v>
      </c>
      <c r="C45" s="11">
        <v>5.4419883644486544E-3</v>
      </c>
      <c r="D45" s="2">
        <v>2.5000000000000001E-3</v>
      </c>
      <c r="E45" s="10"/>
      <c r="F45" s="11"/>
      <c r="I45" s="26"/>
      <c r="J45" s="26"/>
    </row>
    <row r="46" spans="1:11" x14ac:dyDescent="0.25">
      <c r="A46" s="13">
        <v>44258</v>
      </c>
      <c r="B46" s="1">
        <v>72543.41</v>
      </c>
      <c r="C46" s="11">
        <v>-3.7492917119517823E-3</v>
      </c>
      <c r="D46" s="2">
        <v>8.6E-3</v>
      </c>
      <c r="E46" s="10"/>
      <c r="F46" s="11"/>
    </row>
    <row r="47" spans="1:11" x14ac:dyDescent="0.25">
      <c r="A47" s="13">
        <v>44288</v>
      </c>
      <c r="B47" s="1">
        <v>75050.399999999994</v>
      </c>
      <c r="C47" s="11">
        <v>1.0869516903924537E-2</v>
      </c>
      <c r="D47" s="2">
        <v>9.2999999999999992E-3</v>
      </c>
      <c r="E47" s="10"/>
      <c r="F47" s="11"/>
    </row>
    <row r="48" spans="1:11" x14ac:dyDescent="0.25">
      <c r="A48" s="13">
        <v>44319</v>
      </c>
      <c r="B48" s="1">
        <v>77515.820000000007</v>
      </c>
      <c r="C48" s="11">
        <v>9.9728470470512205E-3</v>
      </c>
      <c r="D48" s="2">
        <v>3.0999999999999999E-3</v>
      </c>
      <c r="E48" s="10"/>
      <c r="F48" s="11"/>
    </row>
    <row r="49" spans="1:8" x14ac:dyDescent="0.25">
      <c r="A49" s="13">
        <v>44349</v>
      </c>
      <c r="B49" s="1">
        <v>80290.64</v>
      </c>
      <c r="C49" s="11">
        <v>1.3568249372410713E-2</v>
      </c>
      <c r="D49" s="2">
        <v>8.6E-3</v>
      </c>
      <c r="E49" s="10"/>
      <c r="F49" s="11"/>
    </row>
    <row r="50" spans="1:8" x14ac:dyDescent="0.25">
      <c r="A50" s="13">
        <v>44379</v>
      </c>
      <c r="B50" s="1">
        <v>81777.2</v>
      </c>
      <c r="C50" s="11">
        <v>-2.6032239777613641E-3</v>
      </c>
      <c r="D50" s="2">
        <v>5.3E-3</v>
      </c>
      <c r="E50" s="10"/>
      <c r="F50" s="11"/>
    </row>
    <row r="51" spans="1:8" x14ac:dyDescent="0.25">
      <c r="A51" s="13">
        <v>44411</v>
      </c>
      <c r="B51" s="1">
        <v>83609.36</v>
      </c>
      <c r="C51" s="11">
        <v>1.5831867863320762E-3</v>
      </c>
      <c r="D51" s="2">
        <v>9.5999999999999992E-3</v>
      </c>
      <c r="E51" s="10"/>
      <c r="F51" s="11"/>
    </row>
    <row r="52" spans="1:8" x14ac:dyDescent="0.25">
      <c r="A52" s="18">
        <v>44442</v>
      </c>
      <c r="B52" s="25">
        <v>85708.6</v>
      </c>
      <c r="C52" s="16">
        <v>4.6799085117975332E-3</v>
      </c>
      <c r="D52" s="15">
        <v>8.6E-3</v>
      </c>
      <c r="E52" s="14" t="s">
        <v>98</v>
      </c>
      <c r="F52" s="11"/>
    </row>
    <row r="53" spans="1:8" x14ac:dyDescent="0.25">
      <c r="A53" s="13">
        <v>44471</v>
      </c>
      <c r="B53" s="1">
        <v>87213.47</v>
      </c>
      <c r="C53" s="11">
        <v>-2.2323604313534366E-3</v>
      </c>
      <c r="D53" s="2">
        <v>1.1599999999999999E-2</v>
      </c>
      <c r="E53" s="10"/>
      <c r="F53" s="11"/>
    </row>
    <row r="54" spans="1:8" x14ac:dyDescent="0.25">
      <c r="A54" s="13">
        <v>44503</v>
      </c>
      <c r="B54" s="1">
        <v>89709.51</v>
      </c>
      <c r="C54" s="11">
        <v>8.9530011594418715E-3</v>
      </c>
      <c r="D54" s="2">
        <v>1.2500000000000001E-2</v>
      </c>
      <c r="E54" s="10"/>
      <c r="F54" s="11"/>
      <c r="G54" s="10"/>
    </row>
    <row r="55" spans="1:8" x14ac:dyDescent="0.25">
      <c r="A55" s="13">
        <v>44531</v>
      </c>
      <c r="B55" s="1">
        <v>91775.89</v>
      </c>
      <c r="C55" s="11">
        <v>4.0080731206195066E-3</v>
      </c>
      <c r="D55" s="2">
        <v>9.4999999999999998E-3</v>
      </c>
      <c r="E55" s="10"/>
      <c r="F55" s="11"/>
    </row>
    <row r="56" spans="1:8" x14ac:dyDescent="0.25">
      <c r="A56" s="13">
        <v>44564</v>
      </c>
      <c r="B56" s="1">
        <v>98246.720000000001</v>
      </c>
      <c r="C56" s="11">
        <v>1.2060999904301676E-2</v>
      </c>
      <c r="D56" s="2">
        <v>7.3000000000000001E-3</v>
      </c>
      <c r="F56" s="11"/>
    </row>
    <row r="57" spans="1:8" x14ac:dyDescent="0.25">
      <c r="A57" s="13">
        <v>44594</v>
      </c>
      <c r="B57" s="12">
        <v>100990.97</v>
      </c>
      <c r="C57" s="11">
        <v>-2.5260561527326517E-3</v>
      </c>
      <c r="D57" s="2">
        <v>5.4000000000000003E-3</v>
      </c>
      <c r="E57" s="10"/>
      <c r="F57" s="11"/>
      <c r="G57" s="10"/>
    </row>
    <row r="58" spans="1:8" x14ac:dyDescent="0.25">
      <c r="A58" s="23">
        <v>44623</v>
      </c>
      <c r="B58" s="22">
        <v>104038.71</v>
      </c>
      <c r="C58" s="21">
        <v>3.353590963610428E-3</v>
      </c>
      <c r="D58" s="20">
        <v>1.01E-2</v>
      </c>
      <c r="E58" s="19" t="s">
        <v>97</v>
      </c>
      <c r="F58" s="11"/>
      <c r="G58" s="10"/>
    </row>
    <row r="59" spans="1:8" x14ac:dyDescent="0.25">
      <c r="A59" s="13">
        <v>44653</v>
      </c>
      <c r="B59" s="12">
        <v>108685.23</v>
      </c>
      <c r="C59" s="11">
        <v>1.8236274356323023E-2</v>
      </c>
      <c r="D59" s="2">
        <v>1.6199999999999999E-2</v>
      </c>
      <c r="E59" s="10"/>
      <c r="F59" s="11"/>
      <c r="G59" s="10"/>
    </row>
    <row r="60" spans="1:8" x14ac:dyDescent="0.25">
      <c r="A60" s="13">
        <v>44689</v>
      </c>
      <c r="B60" s="12">
        <v>109884.98</v>
      </c>
      <c r="C60" s="11">
        <v>-1.3469038040321863E-2</v>
      </c>
      <c r="D60" s="2">
        <v>1.06E-2</v>
      </c>
      <c r="F60" s="11"/>
      <c r="G60" s="10"/>
    </row>
    <row r="61" spans="1:8" x14ac:dyDescent="0.25">
      <c r="A61" s="13">
        <v>44715</v>
      </c>
      <c r="B61" s="12">
        <v>113268.22</v>
      </c>
      <c r="C61" s="11">
        <v>6.0686620897387909E-3</v>
      </c>
      <c r="D61" s="2">
        <v>4.7000000000000002E-3</v>
      </c>
      <c r="F61" s="11"/>
      <c r="G61" s="10"/>
      <c r="H61" s="10"/>
    </row>
    <row r="62" spans="1:8" x14ac:dyDescent="0.25">
      <c r="A62" s="13">
        <v>44744</v>
      </c>
      <c r="B62" s="12">
        <v>114667.39</v>
      </c>
      <c r="C62" s="11">
        <v>-1.461597247083439E-2</v>
      </c>
      <c r="D62" s="2">
        <v>6.7000000000000002E-3</v>
      </c>
      <c r="F62" s="11"/>
      <c r="G62" s="10"/>
      <c r="H62" s="10"/>
    </row>
    <row r="63" spans="1:8" x14ac:dyDescent="0.25">
      <c r="A63" s="13">
        <v>44776</v>
      </c>
      <c r="B63" s="12">
        <v>120182.92</v>
      </c>
      <c r="C63" s="11">
        <v>2.2247085692724829E-2</v>
      </c>
      <c r="D63" s="2">
        <v>-6.7999999999999996E-3</v>
      </c>
      <c r="F63" s="11"/>
      <c r="G63" s="10"/>
    </row>
    <row r="64" spans="1:8" x14ac:dyDescent="0.25">
      <c r="A64" s="13">
        <v>44807</v>
      </c>
      <c r="B64" s="12">
        <v>124105.11</v>
      </c>
      <c r="C64" s="11">
        <v>9.9459518051817127E-3</v>
      </c>
      <c r="D64" s="2">
        <v>-3.5999999999999999E-3</v>
      </c>
      <c r="F64" s="11"/>
      <c r="G64" s="10"/>
      <c r="H64" s="10"/>
    </row>
    <row r="65" spans="1:10" x14ac:dyDescent="0.25">
      <c r="A65" s="13">
        <v>44837</v>
      </c>
      <c r="B65" s="12">
        <v>126337.04</v>
      </c>
      <c r="C65" s="11">
        <v>-3.4947745352169202E-3</v>
      </c>
      <c r="D65" s="2">
        <v>-2.8999999999999998E-3</v>
      </c>
      <c r="F65" s="11"/>
      <c r="G65" s="10"/>
      <c r="H65" s="10"/>
    </row>
    <row r="66" spans="1:10" x14ac:dyDescent="0.25">
      <c r="A66" s="13">
        <v>44867</v>
      </c>
      <c r="B66" s="12">
        <v>130934.62</v>
      </c>
      <c r="C66" s="11">
        <v>1.2156413117789422E-2</v>
      </c>
      <c r="D66" s="2">
        <v>5.8999999999999999E-3</v>
      </c>
      <c r="F66" s="11"/>
      <c r="G66" s="10"/>
    </row>
    <row r="67" spans="1:10" x14ac:dyDescent="0.25">
      <c r="A67" s="13">
        <v>44898</v>
      </c>
      <c r="B67" s="12">
        <v>134304.29</v>
      </c>
      <c r="C67" s="11">
        <v>2.7600780141833381E-3</v>
      </c>
      <c r="D67" s="2">
        <v>4.1000000000000003E-3</v>
      </c>
      <c r="F67" s="11"/>
      <c r="G67" s="10"/>
    </row>
    <row r="68" spans="1:10" x14ac:dyDescent="0.25">
      <c r="A68" s="13">
        <v>44929</v>
      </c>
      <c r="B68" s="12">
        <v>138964.01</v>
      </c>
      <c r="C68" s="11">
        <v>-1.0084520038885932E-3</v>
      </c>
      <c r="D68" s="2">
        <v>6.1999999999999998E-3</v>
      </c>
      <c r="F68" s="11"/>
      <c r="G68" s="10"/>
    </row>
    <row r="69" spans="1:10" x14ac:dyDescent="0.25">
      <c r="A69" s="23">
        <v>44960</v>
      </c>
      <c r="B69" s="22">
        <v>145089.4</v>
      </c>
      <c r="C69" s="21">
        <v>2.0577570933740543E-2</v>
      </c>
      <c r="D69" s="20">
        <v>5.4000000000000003E-3</v>
      </c>
      <c r="E69" s="19" t="s">
        <v>96</v>
      </c>
      <c r="F69" s="11"/>
      <c r="G69" s="10"/>
    </row>
    <row r="70" spans="1:10" x14ac:dyDescent="0.25">
      <c r="A70" s="13">
        <v>44987</v>
      </c>
      <c r="B70" s="12">
        <v>148787.20000000001</v>
      </c>
      <c r="C70" s="11">
        <v>3.356949316674017E-3</v>
      </c>
      <c r="D70" s="2">
        <v>8.3999999999999995E-3</v>
      </c>
      <c r="F70" s="11"/>
      <c r="G70" s="10"/>
    </row>
    <row r="71" spans="1:10" x14ac:dyDescent="0.25">
      <c r="A71" s="23">
        <v>45019</v>
      </c>
      <c r="B71" s="22">
        <v>152937.94</v>
      </c>
      <c r="C71" s="21">
        <v>6.2553951911739937E-3</v>
      </c>
      <c r="D71" s="20">
        <v>7.1000000000000004E-3</v>
      </c>
      <c r="E71" s="19" t="s">
        <v>95</v>
      </c>
      <c r="F71" s="11"/>
      <c r="G71" s="10"/>
      <c r="H71" s="10"/>
    </row>
    <row r="72" spans="1:10" x14ac:dyDescent="0.25">
      <c r="A72" s="23">
        <v>45049</v>
      </c>
      <c r="B72" s="22">
        <v>157270.01</v>
      </c>
      <c r="C72" s="21">
        <v>7.2504479052304645E-3</v>
      </c>
      <c r="D72" s="20">
        <v>6.1000000000000004E-3</v>
      </c>
      <c r="E72" s="19" t="s">
        <v>94</v>
      </c>
      <c r="F72" s="11"/>
      <c r="G72" s="10"/>
    </row>
    <row r="73" spans="1:10" x14ac:dyDescent="0.25">
      <c r="A73" s="13">
        <v>45079</v>
      </c>
      <c r="B73" s="12">
        <v>162025.20000000001</v>
      </c>
      <c r="C73" s="11">
        <v>9.6914682064268582E-3</v>
      </c>
      <c r="D73" s="2">
        <v>2.3E-3</v>
      </c>
      <c r="F73" s="11"/>
      <c r="G73" s="10"/>
      <c r="I73" s="10"/>
      <c r="J73" s="10"/>
    </row>
    <row r="74" spans="1:10" x14ac:dyDescent="0.25">
      <c r="A74" s="13">
        <v>45109</v>
      </c>
      <c r="B74" s="12">
        <v>166203.45000000001</v>
      </c>
      <c r="C74" s="11">
        <v>5.9207070107949638E-3</v>
      </c>
      <c r="D74" s="2">
        <v>-8.0000000000000004E-4</v>
      </c>
      <c r="F74" s="11"/>
      <c r="G74" s="10"/>
      <c r="H74" s="10"/>
    </row>
    <row r="75" spans="1:10" x14ac:dyDescent="0.25">
      <c r="A75" s="13">
        <v>45141</v>
      </c>
      <c r="B75" s="12">
        <v>170924.69</v>
      </c>
      <c r="C75" s="11">
        <v>8.9799824029557843E-3</v>
      </c>
      <c r="D75" s="2">
        <v>1.1999999999999999E-3</v>
      </c>
      <c r="F75" s="11"/>
      <c r="G75" s="10"/>
    </row>
    <row r="76" spans="1:10" x14ac:dyDescent="0.25">
      <c r="A76" s="13">
        <v>45172</v>
      </c>
      <c r="B76" s="12">
        <v>174567.34</v>
      </c>
      <c r="C76" s="11">
        <v>2.5421437936228343E-3</v>
      </c>
      <c r="D76" s="2">
        <v>2.3E-3</v>
      </c>
      <c r="F76" s="11"/>
      <c r="G76" s="10"/>
    </row>
    <row r="77" spans="1:10" x14ac:dyDescent="0.25">
      <c r="A77" s="23">
        <v>45202</v>
      </c>
      <c r="B77" s="22">
        <v>178253.62</v>
      </c>
      <c r="C77" s="21">
        <v>2.7354856071987125E-3</v>
      </c>
      <c r="D77" s="20">
        <v>2.5999999999999999E-3</v>
      </c>
      <c r="E77" s="19" t="s">
        <v>93</v>
      </c>
      <c r="F77" s="11"/>
      <c r="G77" s="10"/>
      <c r="H77" s="10"/>
    </row>
    <row r="78" spans="1:10" x14ac:dyDescent="0.25">
      <c r="A78" s="13">
        <v>45233</v>
      </c>
      <c r="B78" s="12">
        <v>182328.73</v>
      </c>
      <c r="C78" s="11">
        <v>4.8227750981214923E-3</v>
      </c>
      <c r="D78" s="2">
        <v>2.3999999999999998E-3</v>
      </c>
      <c r="F78" s="11"/>
      <c r="G78" s="10"/>
      <c r="H78" s="10"/>
      <c r="I78" s="24"/>
    </row>
    <row r="79" spans="1:10" x14ac:dyDescent="0.25">
      <c r="A79" s="13">
        <v>45261</v>
      </c>
      <c r="B79" s="12">
        <v>188992.19</v>
      </c>
      <c r="C79" s="11">
        <v>1.8668052112467973E-2</v>
      </c>
      <c r="D79" s="2">
        <v>2.8E-3</v>
      </c>
      <c r="F79" s="11"/>
      <c r="G79" s="10"/>
    </row>
    <row r="80" spans="1:10" x14ac:dyDescent="0.25">
      <c r="A80" s="13">
        <v>45293</v>
      </c>
      <c r="B80" s="12">
        <v>196608.94</v>
      </c>
      <c r="C80" s="11">
        <v>1.4534899471438968E-2</v>
      </c>
      <c r="D80" s="2">
        <v>5.5999999999999999E-3</v>
      </c>
      <c r="F80" s="11"/>
      <c r="G80" s="10"/>
    </row>
    <row r="81" spans="1:11" x14ac:dyDescent="0.25">
      <c r="A81" s="13">
        <v>45325</v>
      </c>
      <c r="B81" s="12">
        <v>201024.77</v>
      </c>
      <c r="C81" s="11">
        <v>5.0789229721431451E-3</v>
      </c>
      <c r="D81" s="2">
        <v>4.1999999999999997E-3</v>
      </c>
      <c r="F81" s="11"/>
      <c r="G81" s="10"/>
    </row>
    <row r="82" spans="1:11" x14ac:dyDescent="0.25">
      <c r="A82" s="13">
        <v>45353</v>
      </c>
      <c r="B82" s="12">
        <v>207197.06</v>
      </c>
      <c r="C82" s="11">
        <v>1.3561419195922294E-2</v>
      </c>
      <c r="D82" s="2">
        <v>8.3000000000000001E-3</v>
      </c>
      <c r="F82" s="11"/>
      <c r="G82" s="10"/>
    </row>
    <row r="83" spans="1:11" x14ac:dyDescent="0.25">
      <c r="A83" s="13">
        <v>45385</v>
      </c>
      <c r="B83" s="12">
        <v>212247.28</v>
      </c>
      <c r="C83" s="11">
        <v>7.8359118593583407E-3</v>
      </c>
      <c r="D83" s="2">
        <v>1.6000000000000001E-3</v>
      </c>
      <c r="F83" s="11"/>
      <c r="G83" s="10"/>
    </row>
    <row r="84" spans="1:11" x14ac:dyDescent="0.25">
      <c r="A84" s="23">
        <v>45415</v>
      </c>
      <c r="B84" s="22">
        <v>215672.94</v>
      </c>
      <c r="C84" s="21">
        <v>1.1899060354482558E-4</v>
      </c>
      <c r="D84" s="20">
        <v>3.8E-3</v>
      </c>
      <c r="E84" s="19" t="s">
        <v>92</v>
      </c>
      <c r="F84" s="11"/>
      <c r="G84" s="10"/>
    </row>
    <row r="85" spans="1:11" x14ac:dyDescent="0.25">
      <c r="A85" s="18">
        <v>45446</v>
      </c>
      <c r="B85" s="17">
        <v>220359.16</v>
      </c>
      <c r="C85" s="16">
        <v>5.8702641501372551E-3</v>
      </c>
      <c r="D85" s="15">
        <v>4.5999999999999999E-3</v>
      </c>
      <c r="E85" s="14" t="s">
        <v>91</v>
      </c>
      <c r="F85" s="11"/>
      <c r="G85" s="10"/>
    </row>
    <row r="86" spans="1:11" x14ac:dyDescent="0.25">
      <c r="A86" s="13">
        <v>45476</v>
      </c>
      <c r="B86" s="12">
        <v>224969.92</v>
      </c>
      <c r="C86" s="11">
        <v>5.4109950180363563E-3</v>
      </c>
      <c r="D86" s="2">
        <v>2.0999999999999999E-3</v>
      </c>
      <c r="F86" s="11"/>
      <c r="G86" s="10"/>
    </row>
    <row r="87" spans="1:11" x14ac:dyDescent="0.25">
      <c r="A87" s="13">
        <v>45507</v>
      </c>
      <c r="B87" s="12">
        <v>230494.11</v>
      </c>
      <c r="C87" s="11">
        <v>9.3015367347853862E-3</v>
      </c>
      <c r="D87" s="2">
        <v>3.8E-3</v>
      </c>
      <c r="F87" s="11"/>
      <c r="G87" s="10"/>
    </row>
    <row r="88" spans="1:11" x14ac:dyDescent="0.25">
      <c r="A88" s="13">
        <v>45538</v>
      </c>
      <c r="B88" s="12">
        <v>236736.99</v>
      </c>
      <c r="C88" s="11">
        <v>1.2154555751745951E-2</v>
      </c>
      <c r="D88" s="2">
        <v>-2.0000000000000001E-4</v>
      </c>
      <c r="E88" s="5"/>
      <c r="F88" s="11"/>
      <c r="G88" s="10"/>
      <c r="K88" s="5"/>
    </row>
    <row r="89" spans="1:11" x14ac:dyDescent="0.25">
      <c r="A89" s="13">
        <v>45568</v>
      </c>
      <c r="B89" s="12">
        <v>243229.11</v>
      </c>
      <c r="C89" s="11">
        <v>1.2876498118844582E-2</v>
      </c>
      <c r="D89" s="2">
        <v>4.4000000000000003E-3</v>
      </c>
      <c r="F89" s="11"/>
      <c r="G89" s="10"/>
    </row>
    <row r="90" spans="1:11" x14ac:dyDescent="0.25">
      <c r="A90" s="13">
        <v>45598</v>
      </c>
      <c r="B90" s="12">
        <v>248322.46</v>
      </c>
      <c r="C90" s="11">
        <v>6.8659611997951096E-3</v>
      </c>
      <c r="D90" s="2">
        <v>5.7999999999999996E-3</v>
      </c>
      <c r="F90" s="11"/>
      <c r="G90" s="10"/>
      <c r="H90" s="10"/>
    </row>
    <row r="91" spans="1:11" x14ac:dyDescent="0.25">
      <c r="A91" s="13">
        <v>45629</v>
      </c>
      <c r="B91" s="12">
        <v>255978.89</v>
      </c>
      <c r="C91" s="11">
        <v>1.6909232096333399E-2</v>
      </c>
      <c r="D91" s="2">
        <v>3.8999999999999998E-3</v>
      </c>
      <c r="F91" s="11"/>
      <c r="G91" s="10"/>
    </row>
    <row r="92" spans="1:11" x14ac:dyDescent="0.25">
      <c r="A92" s="13">
        <v>45660</v>
      </c>
      <c r="B92" s="12">
        <v>262091.93</v>
      </c>
      <c r="C92" s="11">
        <v>5.8064672852048763E-3</v>
      </c>
      <c r="D92" s="2">
        <v>5.1999999999999998E-3</v>
      </c>
      <c r="F92" s="11"/>
      <c r="G92" s="10"/>
    </row>
    <row r="94" spans="1:11" x14ac:dyDescent="0.25">
      <c r="F94" s="10"/>
      <c r="G94" s="10"/>
    </row>
    <row r="95" spans="1:11" x14ac:dyDescent="0.25">
      <c r="F95" s="10"/>
      <c r="G95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6972-46C5-46EE-96E4-F37F01E49426}">
  <sheetPr codeName="Planilha7"/>
  <dimension ref="A1:Q3060"/>
  <sheetViews>
    <sheetView topLeftCell="A3014" zoomScale="85" zoomScaleNormal="85" workbookViewId="0">
      <selection activeCell="A3024" sqref="A3024:G3026"/>
    </sheetView>
  </sheetViews>
  <sheetFormatPr defaultRowHeight="15" x14ac:dyDescent="0.25"/>
  <cols>
    <col min="1" max="3" width="20.7109375" customWidth="1"/>
    <col min="4" max="5" width="20.7109375" style="1" customWidth="1"/>
    <col min="6" max="6" width="20.7109375" customWidth="1"/>
    <col min="7" max="7" width="20.7109375" style="1" customWidth="1"/>
    <col min="8" max="8" width="20.7109375" style="2" customWidth="1"/>
    <col min="9" max="9" width="20.7109375" style="1" customWidth="1"/>
    <col min="10" max="10" width="20.7109375" customWidth="1"/>
    <col min="11" max="11" width="18.42578125" customWidth="1"/>
  </cols>
  <sheetData>
    <row r="1" spans="1:11" x14ac:dyDescent="0.25">
      <c r="A1" t="s">
        <v>90</v>
      </c>
      <c r="B1" t="s">
        <v>89</v>
      </c>
      <c r="C1" t="s">
        <v>88</v>
      </c>
      <c r="D1" s="1" t="s">
        <v>87</v>
      </c>
      <c r="E1" s="1" t="s">
        <v>86</v>
      </c>
      <c r="F1" t="s">
        <v>85</v>
      </c>
      <c r="G1" s="1" t="s">
        <v>84</v>
      </c>
      <c r="H1" s="2" t="s">
        <v>83</v>
      </c>
      <c r="I1" s="1" t="s">
        <v>82</v>
      </c>
    </row>
    <row r="2" spans="1:11" x14ac:dyDescent="0.25">
      <c r="A2" t="s">
        <v>9</v>
      </c>
      <c r="B2" t="s">
        <v>1</v>
      </c>
      <c r="C2" t="s">
        <v>78</v>
      </c>
      <c r="D2" s="1">
        <f>1000-0.83</f>
        <v>999.17</v>
      </c>
      <c r="E2" s="1">
        <v>1000</v>
      </c>
      <c r="F2" s="3">
        <v>42919</v>
      </c>
      <c r="G2" s="1">
        <v>0</v>
      </c>
      <c r="H2" s="2">
        <v>0</v>
      </c>
      <c r="I2" s="1">
        <f>E2+G2-(D2)</f>
        <v>0.83000000000004093</v>
      </c>
    </row>
    <row r="3" spans="1:11" x14ac:dyDescent="0.25">
      <c r="A3" t="s">
        <v>4</v>
      </c>
      <c r="B3" t="s">
        <v>1</v>
      </c>
      <c r="C3" t="s">
        <v>16</v>
      </c>
      <c r="D3" s="1">
        <v>200</v>
      </c>
      <c r="E3" s="1">
        <v>200</v>
      </c>
      <c r="F3" s="3">
        <v>42920</v>
      </c>
      <c r="G3" s="1">
        <v>0</v>
      </c>
      <c r="H3" s="2">
        <v>0</v>
      </c>
      <c r="I3" s="1">
        <f>E3+G3-(D3)</f>
        <v>0</v>
      </c>
    </row>
    <row r="4" spans="1:11" x14ac:dyDescent="0.25">
      <c r="A4" t="s">
        <v>9</v>
      </c>
      <c r="B4" t="s">
        <v>1</v>
      </c>
      <c r="C4" t="s">
        <v>74</v>
      </c>
      <c r="D4" s="1">
        <v>500</v>
      </c>
      <c r="E4" s="1">
        <v>500</v>
      </c>
      <c r="F4" s="3">
        <v>42931</v>
      </c>
      <c r="G4" s="1">
        <v>0</v>
      </c>
      <c r="H4" s="2">
        <v>0</v>
      </c>
      <c r="I4" s="1">
        <f>E4+G4-(D4)</f>
        <v>0</v>
      </c>
      <c r="K4" s="9"/>
    </row>
    <row r="5" spans="1:11" x14ac:dyDescent="0.25">
      <c r="A5" t="s">
        <v>9</v>
      </c>
      <c r="B5" t="s">
        <v>1</v>
      </c>
      <c r="C5" t="s">
        <v>74</v>
      </c>
      <c r="D5" s="1">
        <v>500</v>
      </c>
      <c r="E5" s="1">
        <v>1000</v>
      </c>
      <c r="F5" s="3">
        <v>42962</v>
      </c>
      <c r="G5" s="1">
        <v>0</v>
      </c>
      <c r="H5" s="2">
        <v>0</v>
      </c>
      <c r="I5" s="1">
        <f>E5+G5-(D5+E4)</f>
        <v>0</v>
      </c>
    </row>
    <row r="6" spans="1:11" x14ac:dyDescent="0.25">
      <c r="A6" t="s">
        <v>4</v>
      </c>
      <c r="B6" t="s">
        <v>1</v>
      </c>
      <c r="C6" t="s">
        <v>13</v>
      </c>
      <c r="D6" s="1">
        <v>200</v>
      </c>
      <c r="E6" s="1">
        <v>200</v>
      </c>
      <c r="F6" s="3">
        <v>42975</v>
      </c>
      <c r="G6" s="1">
        <v>0</v>
      </c>
      <c r="H6" s="2">
        <v>0</v>
      </c>
      <c r="I6" s="1">
        <f>E6+G6-(D6)</f>
        <v>0</v>
      </c>
    </row>
    <row r="7" spans="1:11" x14ac:dyDescent="0.25">
      <c r="A7" t="s">
        <v>4</v>
      </c>
      <c r="B7" t="s">
        <v>1</v>
      </c>
      <c r="C7" t="s">
        <v>16</v>
      </c>
      <c r="D7" s="1">
        <v>0</v>
      </c>
      <c r="E7" s="1">
        <v>213.73</v>
      </c>
      <c r="F7" s="3">
        <v>42975</v>
      </c>
      <c r="G7" s="1">
        <v>0</v>
      </c>
      <c r="H7" s="2">
        <f>(E7/E3)-1</f>
        <v>6.8649999999999878E-2</v>
      </c>
      <c r="I7" s="1">
        <f>E7+G7-(D7+E3)</f>
        <v>13.72999999999999</v>
      </c>
    </row>
    <row r="8" spans="1:11" x14ac:dyDescent="0.25">
      <c r="A8" t="s">
        <v>4</v>
      </c>
      <c r="B8" t="s">
        <v>1</v>
      </c>
      <c r="C8" t="s">
        <v>15</v>
      </c>
      <c r="D8" s="1">
        <v>200</v>
      </c>
      <c r="E8" s="1">
        <v>200</v>
      </c>
      <c r="F8" s="3">
        <v>42975</v>
      </c>
      <c r="G8" s="1">
        <v>0</v>
      </c>
      <c r="H8" s="2">
        <v>0</v>
      </c>
      <c r="I8" s="1">
        <f>E8+G8-(D8)</f>
        <v>0</v>
      </c>
    </row>
    <row r="9" spans="1:11" x14ac:dyDescent="0.25">
      <c r="A9" t="s">
        <v>2</v>
      </c>
      <c r="B9" t="s">
        <v>1</v>
      </c>
      <c r="C9" t="s">
        <v>45</v>
      </c>
      <c r="D9" s="1">
        <v>300</v>
      </c>
      <c r="E9" s="1">
        <v>300</v>
      </c>
      <c r="F9" s="3">
        <v>42982</v>
      </c>
      <c r="G9" s="1">
        <v>0</v>
      </c>
      <c r="H9" s="2">
        <v>0</v>
      </c>
      <c r="I9" s="1">
        <f>E9+G9-(D9)</f>
        <v>0</v>
      </c>
    </row>
    <row r="10" spans="1:11" x14ac:dyDescent="0.25">
      <c r="A10" t="s">
        <v>9</v>
      </c>
      <c r="B10" t="s">
        <v>1</v>
      </c>
      <c r="C10" t="s">
        <v>78</v>
      </c>
      <c r="D10" s="1">
        <v>1100</v>
      </c>
      <c r="E10" s="1">
        <v>1612.53</v>
      </c>
      <c r="F10" s="3">
        <v>42982</v>
      </c>
      <c r="G10" s="1">
        <v>500</v>
      </c>
      <c r="H10" s="2">
        <f>((E10-(D10-G10))/E2)-1</f>
        <v>1.252999999999993E-2</v>
      </c>
      <c r="I10" s="1">
        <f>E10+G10-(D10+E2)</f>
        <v>12.529999999999745</v>
      </c>
    </row>
    <row r="11" spans="1:11" x14ac:dyDescent="0.25">
      <c r="A11" t="s">
        <v>4</v>
      </c>
      <c r="B11" t="s">
        <v>1</v>
      </c>
      <c r="C11" t="s">
        <v>13</v>
      </c>
      <c r="D11" s="1">
        <v>0</v>
      </c>
      <c r="E11" s="1">
        <v>182.52</v>
      </c>
      <c r="F11" s="3">
        <v>43000</v>
      </c>
      <c r="G11" s="1">
        <v>0</v>
      </c>
      <c r="H11" s="2">
        <f>(E11/E6)-1</f>
        <v>-8.7399999999999922E-2</v>
      </c>
      <c r="I11" s="1">
        <f>E11+G11-(D11+E6)</f>
        <v>-17.47999999999999</v>
      </c>
    </row>
    <row r="12" spans="1:11" x14ac:dyDescent="0.25">
      <c r="A12" t="s">
        <v>4</v>
      </c>
      <c r="B12" t="s">
        <v>1</v>
      </c>
      <c r="C12" t="s">
        <v>1</v>
      </c>
      <c r="D12" s="1">
        <v>200</v>
      </c>
      <c r="E12" s="1">
        <v>200</v>
      </c>
      <c r="F12" s="3">
        <v>43000</v>
      </c>
      <c r="G12" s="1">
        <v>0</v>
      </c>
      <c r="H12" s="2">
        <v>0</v>
      </c>
      <c r="I12" s="1">
        <f>E12+G12-(D12)</f>
        <v>0</v>
      </c>
    </row>
    <row r="13" spans="1:11" x14ac:dyDescent="0.25">
      <c r="A13" t="s">
        <v>9</v>
      </c>
      <c r="B13" t="s">
        <v>1</v>
      </c>
      <c r="C13" t="s">
        <v>74</v>
      </c>
      <c r="D13" s="1">
        <v>500</v>
      </c>
      <c r="E13" s="1">
        <v>1507.92</v>
      </c>
      <c r="F13" s="3">
        <v>43010</v>
      </c>
      <c r="G13" s="1">
        <v>0</v>
      </c>
      <c r="H13" s="2">
        <f>((E13-D13)/E5)-1</f>
        <v>7.9200000000001491E-3</v>
      </c>
      <c r="I13" s="1">
        <f>E13+G13-(D13+E5)</f>
        <v>7.9200000000000728</v>
      </c>
    </row>
    <row r="14" spans="1:11" x14ac:dyDescent="0.25">
      <c r="A14" t="s">
        <v>9</v>
      </c>
      <c r="B14" t="s">
        <v>1</v>
      </c>
      <c r="C14" t="s">
        <v>78</v>
      </c>
      <c r="D14" s="1">
        <v>900</v>
      </c>
      <c r="E14" s="1">
        <v>1717.42</v>
      </c>
      <c r="F14" s="3">
        <v>43010</v>
      </c>
      <c r="G14" s="1">
        <v>800</v>
      </c>
      <c r="H14" s="2">
        <f>((E14-(D14-G14))/E10)-1</f>
        <v>3.0325017208983063E-3</v>
      </c>
      <c r="I14" s="1">
        <f>E14+G14-(D14+E10)</f>
        <v>4.8900000000003274</v>
      </c>
    </row>
    <row r="15" spans="1:11" x14ac:dyDescent="0.25">
      <c r="A15" t="s">
        <v>81</v>
      </c>
      <c r="B15" t="s">
        <v>1</v>
      </c>
      <c r="C15" t="s">
        <v>15</v>
      </c>
      <c r="D15" s="1">
        <v>200</v>
      </c>
      <c r="E15" s="1">
        <v>402.96</v>
      </c>
      <c r="F15" s="3">
        <v>43010</v>
      </c>
      <c r="G15" s="1">
        <v>0</v>
      </c>
      <c r="H15" s="2">
        <f>((E15-D15)/E8)-1</f>
        <v>1.4799999999999924E-2</v>
      </c>
      <c r="I15" s="1">
        <f>E15+G15-(D15+E8)</f>
        <v>2.9599999999999795</v>
      </c>
    </row>
    <row r="16" spans="1:11" x14ac:dyDescent="0.25">
      <c r="A16" t="s">
        <v>81</v>
      </c>
      <c r="B16" t="s">
        <v>1</v>
      </c>
      <c r="C16" t="s">
        <v>16</v>
      </c>
      <c r="D16" s="1">
        <v>0</v>
      </c>
      <c r="E16" s="1">
        <v>212.72</v>
      </c>
      <c r="F16" s="3">
        <v>43010</v>
      </c>
      <c r="G16" s="1">
        <v>0</v>
      </c>
      <c r="H16" s="2">
        <f>(E16/E7)-1</f>
        <v>-4.7255883591447168E-3</v>
      </c>
      <c r="I16" s="1">
        <f>E16+G16-(D16+E7)</f>
        <v>-1.0099999999999909</v>
      </c>
    </row>
    <row r="17" spans="1:11" x14ac:dyDescent="0.25">
      <c r="A17" t="s">
        <v>9</v>
      </c>
      <c r="B17" t="s">
        <v>1</v>
      </c>
      <c r="C17" t="s">
        <v>74</v>
      </c>
      <c r="D17" s="1">
        <v>200</v>
      </c>
      <c r="E17" s="1">
        <v>1715.1</v>
      </c>
      <c r="F17" s="3">
        <v>43042</v>
      </c>
      <c r="G17" s="1">
        <v>0</v>
      </c>
      <c r="H17" s="2">
        <f>((E17-D17)/E13)-1</f>
        <v>4.7615258103876901E-3</v>
      </c>
      <c r="I17" s="1">
        <f>E17+G17-(D17+E13)</f>
        <v>7.1799999999998363</v>
      </c>
    </row>
    <row r="18" spans="1:11" x14ac:dyDescent="0.25">
      <c r="A18" t="s">
        <v>9</v>
      </c>
      <c r="B18" t="s">
        <v>1</v>
      </c>
      <c r="C18" t="s">
        <v>78</v>
      </c>
      <c r="D18" s="1">
        <v>1100</v>
      </c>
      <c r="E18" s="1">
        <v>2226.46</v>
      </c>
      <c r="F18" s="3">
        <v>43042</v>
      </c>
      <c r="G18" s="1">
        <v>600</v>
      </c>
      <c r="H18" s="2">
        <f>((E18-(D18-G18))/E14)-1</f>
        <v>5.2637095177650028E-3</v>
      </c>
      <c r="I18" s="1">
        <f>E18+G18-(D18+E14)</f>
        <v>9.0399999999999636</v>
      </c>
    </row>
    <row r="19" spans="1:11" x14ac:dyDescent="0.25">
      <c r="A19" t="s">
        <v>4</v>
      </c>
      <c r="B19" t="s">
        <v>1</v>
      </c>
      <c r="C19" t="s">
        <v>17</v>
      </c>
      <c r="D19" s="1">
        <v>200</v>
      </c>
      <c r="E19" s="1">
        <v>200</v>
      </c>
      <c r="F19" s="3">
        <v>43042</v>
      </c>
      <c r="G19" s="1">
        <v>0</v>
      </c>
      <c r="H19" s="2">
        <v>0</v>
      </c>
      <c r="I19" s="1">
        <f>E19-D19</f>
        <v>0</v>
      </c>
    </row>
    <row r="20" spans="1:11" x14ac:dyDescent="0.25">
      <c r="A20" t="s">
        <v>4</v>
      </c>
      <c r="B20" t="s">
        <v>1</v>
      </c>
      <c r="C20" t="s">
        <v>16</v>
      </c>
      <c r="D20" s="1">
        <v>0</v>
      </c>
      <c r="E20" s="1">
        <v>203.71</v>
      </c>
      <c r="F20" s="3">
        <v>43042</v>
      </c>
      <c r="G20" s="1">
        <v>0</v>
      </c>
      <c r="H20" s="2">
        <f>(E20/E16)-1</f>
        <v>-4.2356148928168413E-2</v>
      </c>
      <c r="I20" s="1">
        <f>E20+G20-(D20+E16)</f>
        <v>-9.0099999999999909</v>
      </c>
    </row>
    <row r="21" spans="1:11" x14ac:dyDescent="0.25">
      <c r="A21" t="s">
        <v>4</v>
      </c>
      <c r="B21" t="s">
        <v>1</v>
      </c>
      <c r="C21" t="s">
        <v>15</v>
      </c>
      <c r="D21" s="1">
        <v>0</v>
      </c>
      <c r="E21" s="1">
        <v>395.97</v>
      </c>
      <c r="F21" s="3">
        <v>43042</v>
      </c>
      <c r="G21" s="1">
        <v>0</v>
      </c>
      <c r="H21" s="2">
        <f>(E21/E15)-1</f>
        <v>-1.7346634901727054E-2</v>
      </c>
      <c r="I21" s="1">
        <f>E21+G21-(D21+E15)</f>
        <v>-6.9899999999999523</v>
      </c>
    </row>
    <row r="22" spans="1:11" x14ac:dyDescent="0.25">
      <c r="A22" t="s">
        <v>4</v>
      </c>
      <c r="B22" t="s">
        <v>1</v>
      </c>
      <c r="C22" t="s">
        <v>79</v>
      </c>
      <c r="D22" s="1">
        <v>200</v>
      </c>
      <c r="E22" s="1">
        <v>194.69</v>
      </c>
      <c r="F22" s="3">
        <v>43042</v>
      </c>
      <c r="G22" s="1">
        <v>0</v>
      </c>
      <c r="H22" s="2">
        <f>(E22/D22)-1</f>
        <v>-2.6549999999999963E-2</v>
      </c>
      <c r="I22" s="1">
        <f>E22-D22</f>
        <v>-5.3100000000000023</v>
      </c>
    </row>
    <row r="23" spans="1:11" x14ac:dyDescent="0.25">
      <c r="A23" t="s">
        <v>4</v>
      </c>
      <c r="B23" t="s">
        <v>1</v>
      </c>
      <c r="C23" t="s">
        <v>13</v>
      </c>
      <c r="D23" s="1">
        <v>0</v>
      </c>
      <c r="E23" s="1">
        <v>189.97</v>
      </c>
      <c r="F23" s="3">
        <v>43042</v>
      </c>
      <c r="G23" s="1">
        <v>0</v>
      </c>
      <c r="H23" s="2">
        <f>(E23/E11)-1</f>
        <v>4.081744466359849E-2</v>
      </c>
      <c r="I23" s="1">
        <f>E23+G23-(D23+E11)</f>
        <v>7.4499999999999886</v>
      </c>
    </row>
    <row r="24" spans="1:11" x14ac:dyDescent="0.25">
      <c r="A24" t="s">
        <v>4</v>
      </c>
      <c r="B24" t="s">
        <v>1</v>
      </c>
      <c r="C24" t="s">
        <v>1</v>
      </c>
      <c r="D24" s="1">
        <v>0</v>
      </c>
      <c r="E24" s="1">
        <v>192.39</v>
      </c>
      <c r="F24" s="3">
        <v>43042</v>
      </c>
      <c r="G24" s="1">
        <v>0</v>
      </c>
      <c r="H24" s="2">
        <f>(E24/E12)-1</f>
        <v>-3.8050000000000028E-2</v>
      </c>
      <c r="I24" s="1">
        <f>E24+G24-(D24+E12)</f>
        <v>-7.6100000000000136</v>
      </c>
    </row>
    <row r="25" spans="1:11" x14ac:dyDescent="0.25">
      <c r="A25" t="s">
        <v>9</v>
      </c>
      <c r="B25" t="s">
        <v>1</v>
      </c>
      <c r="C25" t="s">
        <v>74</v>
      </c>
      <c r="D25" s="1">
        <v>2500</v>
      </c>
      <c r="E25" s="1">
        <v>4219.76</v>
      </c>
      <c r="F25" s="3">
        <v>43070</v>
      </c>
      <c r="G25" s="1">
        <v>0</v>
      </c>
      <c r="H25" s="2">
        <f>((E25-D25)/E17)-1</f>
        <v>2.7170427380329709E-3</v>
      </c>
      <c r="I25" s="1">
        <f>E25+G25-(D25+E17)</f>
        <v>4.6599999999998545</v>
      </c>
      <c r="K25" s="4"/>
    </row>
    <row r="26" spans="1:11" x14ac:dyDescent="0.25">
      <c r="A26" t="s">
        <v>9</v>
      </c>
      <c r="B26" t="s">
        <v>1</v>
      </c>
      <c r="C26" t="s">
        <v>78</v>
      </c>
      <c r="D26" s="1">
        <v>2800</v>
      </c>
      <c r="E26" s="1">
        <v>4232.6499999999996</v>
      </c>
      <c r="F26" s="3">
        <v>43070</v>
      </c>
      <c r="G26" s="1">
        <v>800</v>
      </c>
      <c r="H26" s="2">
        <f>((E26-(D26-G26))/E18)-1</f>
        <v>2.78019816210473E-3</v>
      </c>
      <c r="I26" s="1">
        <f>E26+G26-(D26+E18)</f>
        <v>6.1899999999995998</v>
      </c>
    </row>
    <row r="27" spans="1:11" x14ac:dyDescent="0.25">
      <c r="A27" t="s">
        <v>2</v>
      </c>
      <c r="B27" t="s">
        <v>1</v>
      </c>
      <c r="C27" t="s">
        <v>45</v>
      </c>
      <c r="D27" s="1">
        <v>300</v>
      </c>
      <c r="E27" s="1">
        <v>605.05999999999995</v>
      </c>
      <c r="F27" s="3">
        <v>43070</v>
      </c>
      <c r="G27" s="1">
        <v>0</v>
      </c>
      <c r="H27" s="2">
        <f>((E27-D27)/E9)-1</f>
        <v>1.6866666666666585E-2</v>
      </c>
      <c r="I27" s="1">
        <f>E27+G27-(D27+E9)</f>
        <v>5.0599999999999454</v>
      </c>
    </row>
    <row r="28" spans="1:11" x14ac:dyDescent="0.25">
      <c r="A28" t="s">
        <v>4</v>
      </c>
      <c r="B28" t="s">
        <v>1</v>
      </c>
      <c r="C28" t="s">
        <v>16</v>
      </c>
      <c r="D28" s="1">
        <v>0</v>
      </c>
      <c r="E28" s="1">
        <v>193.57</v>
      </c>
      <c r="F28" s="3">
        <v>43070</v>
      </c>
      <c r="G28" s="1">
        <v>0</v>
      </c>
      <c r="H28" s="2">
        <f>(E28/E20)-1</f>
        <v>-4.9776643267389953E-2</v>
      </c>
      <c r="I28" s="1">
        <f>E28+G28-(D28+E20)</f>
        <v>-10.140000000000015</v>
      </c>
    </row>
    <row r="29" spans="1:11" x14ac:dyDescent="0.25">
      <c r="A29" t="s">
        <v>4</v>
      </c>
      <c r="B29" t="s">
        <v>1</v>
      </c>
      <c r="C29" t="s">
        <v>15</v>
      </c>
      <c r="D29" s="1">
        <v>0</v>
      </c>
      <c r="E29" s="1">
        <v>381.11</v>
      </c>
      <c r="F29" s="3">
        <v>43070</v>
      </c>
      <c r="G29" s="1">
        <v>0</v>
      </c>
      <c r="H29" s="2">
        <f>(E29/E21)-1</f>
        <v>-3.7528095562795238E-2</v>
      </c>
      <c r="I29" s="1">
        <f>E29+G29-(D29+E21)</f>
        <v>-14.860000000000014</v>
      </c>
    </row>
    <row r="30" spans="1:11" x14ac:dyDescent="0.25">
      <c r="A30" t="s">
        <v>4</v>
      </c>
      <c r="B30" t="s">
        <v>1</v>
      </c>
      <c r="C30" t="s">
        <v>17</v>
      </c>
      <c r="D30" s="1">
        <v>0</v>
      </c>
      <c r="E30" s="1">
        <v>198.16</v>
      </c>
      <c r="F30" s="3">
        <v>43070</v>
      </c>
      <c r="G30" s="1">
        <v>0</v>
      </c>
      <c r="H30" s="2">
        <f>(E30/E19)-1</f>
        <v>-9.199999999999986E-3</v>
      </c>
      <c r="I30" s="1">
        <f>E30+G30-(D30+E19)</f>
        <v>-1.8400000000000034</v>
      </c>
    </row>
    <row r="31" spans="1:11" x14ac:dyDescent="0.25">
      <c r="A31" t="s">
        <v>4</v>
      </c>
      <c r="B31" t="s">
        <v>1</v>
      </c>
      <c r="C31" t="s">
        <v>80</v>
      </c>
      <c r="D31" s="1">
        <v>200</v>
      </c>
      <c r="E31" s="1">
        <v>202.93</v>
      </c>
      <c r="F31" s="3">
        <v>43070</v>
      </c>
      <c r="G31" s="1">
        <v>0</v>
      </c>
      <c r="H31" s="2">
        <f>(E31/D31)-1</f>
        <v>1.4650000000000052E-2</v>
      </c>
      <c r="I31" s="1">
        <f>E31-D31</f>
        <v>2.9300000000000068</v>
      </c>
    </row>
    <row r="32" spans="1:11" x14ac:dyDescent="0.25">
      <c r="A32" t="s">
        <v>4</v>
      </c>
      <c r="B32" t="s">
        <v>1</v>
      </c>
      <c r="C32" t="s">
        <v>79</v>
      </c>
      <c r="D32" s="1">
        <v>0</v>
      </c>
      <c r="E32" s="1">
        <v>189.33</v>
      </c>
      <c r="F32" s="3">
        <v>43070</v>
      </c>
      <c r="G32" s="1">
        <v>0</v>
      </c>
      <c r="H32" s="2">
        <f>(E32/E22)-1</f>
        <v>-2.7530946633108955E-2</v>
      </c>
      <c r="I32" s="1">
        <f t="shared" ref="I32:I46" si="0">E32+G32-(D32+E22)</f>
        <v>-5.3599999999999852</v>
      </c>
    </row>
    <row r="33" spans="1:9" x14ac:dyDescent="0.25">
      <c r="A33" t="s">
        <v>4</v>
      </c>
      <c r="B33" t="s">
        <v>1</v>
      </c>
      <c r="C33" t="s">
        <v>13</v>
      </c>
      <c r="D33" s="1">
        <v>0</v>
      </c>
      <c r="E33" s="1">
        <v>176.13</v>
      </c>
      <c r="F33" s="3">
        <v>43070</v>
      </c>
      <c r="G33" s="1">
        <v>0</v>
      </c>
      <c r="H33" s="2">
        <f>(E33/E23)-1</f>
        <v>-7.2853608464494402E-2</v>
      </c>
      <c r="I33" s="1">
        <f t="shared" si="0"/>
        <v>-13.840000000000003</v>
      </c>
    </row>
    <row r="34" spans="1:9" x14ac:dyDescent="0.25">
      <c r="A34" t="s">
        <v>4</v>
      </c>
      <c r="B34" t="s">
        <v>1</v>
      </c>
      <c r="C34" t="s">
        <v>1</v>
      </c>
      <c r="D34" s="1">
        <v>0</v>
      </c>
      <c r="E34" s="1">
        <v>170.45</v>
      </c>
      <c r="F34" s="3">
        <v>43070</v>
      </c>
      <c r="G34" s="1">
        <v>0</v>
      </c>
      <c r="H34" s="2">
        <f>(E34/E24)-1</f>
        <v>-0.11403919122615525</v>
      </c>
      <c r="I34" s="1">
        <f t="shared" si="0"/>
        <v>-21.939999999999998</v>
      </c>
    </row>
    <row r="35" spans="1:9" x14ac:dyDescent="0.25">
      <c r="A35" t="s">
        <v>9</v>
      </c>
      <c r="B35" t="s">
        <v>1</v>
      </c>
      <c r="C35" t="s">
        <v>74</v>
      </c>
      <c r="D35" s="1">
        <v>0</v>
      </c>
      <c r="E35" s="1">
        <v>4239.95</v>
      </c>
      <c r="F35" s="3">
        <v>43103</v>
      </c>
      <c r="G35" s="1">
        <v>0</v>
      </c>
      <c r="H35" s="2">
        <f>(E35/E25)-1</f>
        <v>4.7846323013629455E-3</v>
      </c>
      <c r="I35" s="1">
        <f t="shared" si="0"/>
        <v>20.1899999999996</v>
      </c>
    </row>
    <row r="36" spans="1:9" x14ac:dyDescent="0.25">
      <c r="A36" t="s">
        <v>9</v>
      </c>
      <c r="B36" t="s">
        <v>1</v>
      </c>
      <c r="C36" t="s">
        <v>78</v>
      </c>
      <c r="D36" s="1">
        <v>0</v>
      </c>
      <c r="E36" s="1">
        <v>4251.51</v>
      </c>
      <c r="F36" s="3">
        <v>43103</v>
      </c>
      <c r="G36" s="1">
        <v>0</v>
      </c>
      <c r="H36" s="2">
        <f>(E36/E26)-1</f>
        <v>4.4558373595739997E-3</v>
      </c>
      <c r="I36" s="1">
        <f t="shared" si="0"/>
        <v>18.860000000000582</v>
      </c>
    </row>
    <row r="37" spans="1:9" x14ac:dyDescent="0.25">
      <c r="A37" t="s">
        <v>2</v>
      </c>
      <c r="B37" t="s">
        <v>1</v>
      </c>
      <c r="C37" t="s">
        <v>45</v>
      </c>
      <c r="D37" s="1">
        <v>0</v>
      </c>
      <c r="E37" s="1">
        <v>612.32000000000005</v>
      </c>
      <c r="F37" s="3">
        <v>43103</v>
      </c>
      <c r="G37" s="1">
        <v>0</v>
      </c>
      <c r="H37" s="2">
        <v>1.1998810035368512E-2</v>
      </c>
      <c r="I37" s="1">
        <f t="shared" si="0"/>
        <v>7.2600000000001046</v>
      </c>
    </row>
    <row r="38" spans="1:9" x14ac:dyDescent="0.25">
      <c r="A38" t="s">
        <v>4</v>
      </c>
      <c r="B38" t="s">
        <v>1</v>
      </c>
      <c r="C38" t="s">
        <v>16</v>
      </c>
      <c r="D38" s="1">
        <v>0</v>
      </c>
      <c r="E38" s="1">
        <v>204.04</v>
      </c>
      <c r="F38" s="3">
        <v>43103</v>
      </c>
      <c r="G38" s="1">
        <v>0</v>
      </c>
      <c r="H38" s="2">
        <f t="shared" ref="H38:H44" si="1">(E38/E28)-1</f>
        <v>5.4088960066125846E-2</v>
      </c>
      <c r="I38" s="1">
        <f t="shared" si="0"/>
        <v>10.469999999999999</v>
      </c>
    </row>
    <row r="39" spans="1:9" x14ac:dyDescent="0.25">
      <c r="A39" t="s">
        <v>4</v>
      </c>
      <c r="B39" t="s">
        <v>1</v>
      </c>
      <c r="C39" t="s">
        <v>15</v>
      </c>
      <c r="D39" s="1">
        <v>0</v>
      </c>
      <c r="E39" s="1">
        <v>411.69</v>
      </c>
      <c r="F39" s="3">
        <v>43103</v>
      </c>
      <c r="G39" s="1">
        <v>0</v>
      </c>
      <c r="H39" s="2">
        <f t="shared" si="1"/>
        <v>8.0239300989215723E-2</v>
      </c>
      <c r="I39" s="1">
        <f t="shared" si="0"/>
        <v>30.579999999999984</v>
      </c>
    </row>
    <row r="40" spans="1:9" x14ac:dyDescent="0.25">
      <c r="A40" t="s">
        <v>4</v>
      </c>
      <c r="B40" t="s">
        <v>1</v>
      </c>
      <c r="C40" t="s">
        <v>17</v>
      </c>
      <c r="D40" s="1">
        <v>0</v>
      </c>
      <c r="E40" s="1">
        <v>202.77</v>
      </c>
      <c r="F40" s="3">
        <v>43103</v>
      </c>
      <c r="G40" s="1">
        <v>0</v>
      </c>
      <c r="H40" s="2">
        <f t="shared" si="1"/>
        <v>2.3264029067420422E-2</v>
      </c>
      <c r="I40" s="1">
        <f t="shared" si="0"/>
        <v>4.6100000000000136</v>
      </c>
    </row>
    <row r="41" spans="1:9" x14ac:dyDescent="0.25">
      <c r="A41" t="s">
        <v>4</v>
      </c>
      <c r="B41" t="s">
        <v>1</v>
      </c>
      <c r="C41" t="s">
        <v>80</v>
      </c>
      <c r="D41" s="1">
        <v>0</v>
      </c>
      <c r="E41" s="1">
        <v>190.44</v>
      </c>
      <c r="F41" s="3">
        <v>43103</v>
      </c>
      <c r="G41" s="1">
        <v>0</v>
      </c>
      <c r="H41" s="2">
        <f t="shared" si="1"/>
        <v>-6.1548317153698351E-2</v>
      </c>
      <c r="I41" s="1">
        <f t="shared" si="0"/>
        <v>-12.490000000000009</v>
      </c>
    </row>
    <row r="42" spans="1:9" x14ac:dyDescent="0.25">
      <c r="A42" t="s">
        <v>4</v>
      </c>
      <c r="B42" t="s">
        <v>1</v>
      </c>
      <c r="C42" t="s">
        <v>79</v>
      </c>
      <c r="D42" s="1">
        <v>0</v>
      </c>
      <c r="E42" s="1">
        <v>204.64</v>
      </c>
      <c r="F42" s="3">
        <v>43103</v>
      </c>
      <c r="G42" s="1">
        <v>0</v>
      </c>
      <c r="H42" s="2">
        <f t="shared" si="1"/>
        <v>8.0864099720065363E-2</v>
      </c>
      <c r="I42" s="1">
        <f t="shared" si="0"/>
        <v>15.309999999999974</v>
      </c>
    </row>
    <row r="43" spans="1:9" x14ac:dyDescent="0.25">
      <c r="A43" t="s">
        <v>4</v>
      </c>
      <c r="B43" t="s">
        <v>1</v>
      </c>
      <c r="C43" t="s">
        <v>13</v>
      </c>
      <c r="D43" s="1">
        <v>0</v>
      </c>
      <c r="E43" s="1">
        <v>242.92</v>
      </c>
      <c r="F43" s="3">
        <v>43103</v>
      </c>
      <c r="G43" s="1">
        <v>0</v>
      </c>
      <c r="H43" s="2">
        <f t="shared" si="1"/>
        <v>0.37920853914722086</v>
      </c>
      <c r="I43" s="1">
        <f t="shared" si="0"/>
        <v>66.789999999999992</v>
      </c>
    </row>
    <row r="44" spans="1:9" x14ac:dyDescent="0.25">
      <c r="A44" t="s">
        <v>4</v>
      </c>
      <c r="B44" t="s">
        <v>1</v>
      </c>
      <c r="C44" t="s">
        <v>1</v>
      </c>
      <c r="D44" s="1">
        <v>0</v>
      </c>
      <c r="E44" s="1">
        <v>187.67</v>
      </c>
      <c r="F44" s="3">
        <v>43103</v>
      </c>
      <c r="G44" s="1">
        <v>0</v>
      </c>
      <c r="H44" s="2">
        <f t="shared" si="1"/>
        <v>0.1010266940451745</v>
      </c>
      <c r="I44" s="1">
        <f t="shared" si="0"/>
        <v>17.22</v>
      </c>
    </row>
    <row r="45" spans="1:9" x14ac:dyDescent="0.25">
      <c r="A45" t="s">
        <v>9</v>
      </c>
      <c r="B45" t="s">
        <v>1</v>
      </c>
      <c r="C45" t="s">
        <v>74</v>
      </c>
      <c r="D45" s="1">
        <v>0</v>
      </c>
      <c r="E45" s="1">
        <v>4256.88</v>
      </c>
      <c r="F45" s="3">
        <v>43136</v>
      </c>
      <c r="G45" s="1">
        <v>0</v>
      </c>
      <c r="H45" s="2">
        <v>3.9929716152313777E-3</v>
      </c>
      <c r="I45" s="1">
        <f t="shared" si="0"/>
        <v>16.930000000000291</v>
      </c>
    </row>
    <row r="46" spans="1:9" x14ac:dyDescent="0.25">
      <c r="A46" t="s">
        <v>9</v>
      </c>
      <c r="B46" t="s">
        <v>1</v>
      </c>
      <c r="C46" t="s">
        <v>78</v>
      </c>
      <c r="D46" s="1">
        <v>0</v>
      </c>
      <c r="E46" s="1">
        <v>4269.6899999999996</v>
      </c>
      <c r="F46" s="3">
        <v>43136</v>
      </c>
      <c r="G46" s="1">
        <v>0</v>
      </c>
      <c r="H46" s="2">
        <v>4.2761277757783489E-3</v>
      </c>
      <c r="I46" s="1">
        <f t="shared" si="0"/>
        <v>18.179999999999382</v>
      </c>
    </row>
    <row r="47" spans="1:9" x14ac:dyDescent="0.25">
      <c r="A47" t="s">
        <v>4</v>
      </c>
      <c r="B47" t="s">
        <v>1</v>
      </c>
      <c r="C47" t="s">
        <v>79</v>
      </c>
      <c r="D47" s="1">
        <v>0</v>
      </c>
      <c r="E47" s="1">
        <v>220.19</v>
      </c>
      <c r="F47" s="3">
        <v>43136</v>
      </c>
      <c r="G47" s="1">
        <v>0</v>
      </c>
      <c r="H47" s="2">
        <v>7.5987099296325411E-2</v>
      </c>
      <c r="I47" s="1">
        <f>E47+G47-(D47+E42)</f>
        <v>15.550000000000011</v>
      </c>
    </row>
    <row r="48" spans="1:9" x14ac:dyDescent="0.25">
      <c r="A48" t="s">
        <v>2</v>
      </c>
      <c r="B48" t="s">
        <v>1</v>
      </c>
      <c r="C48" t="s">
        <v>45</v>
      </c>
      <c r="D48" s="1">
        <v>0</v>
      </c>
      <c r="E48" s="1">
        <v>615.71</v>
      </c>
      <c r="F48" s="3">
        <v>43136</v>
      </c>
      <c r="G48" s="1">
        <v>0</v>
      </c>
      <c r="H48" s="2">
        <v>5.5363208779721784E-3</v>
      </c>
      <c r="I48" s="1">
        <f>E48+G48-(D48+E37)</f>
        <v>3.3899999999999864</v>
      </c>
    </row>
    <row r="49" spans="1:10" x14ac:dyDescent="0.25">
      <c r="A49" t="s">
        <v>4</v>
      </c>
      <c r="B49" t="s">
        <v>1</v>
      </c>
      <c r="C49" t="s">
        <v>17</v>
      </c>
      <c r="D49" s="1">
        <v>0</v>
      </c>
      <c r="E49" s="1">
        <v>212.46</v>
      </c>
      <c r="F49" s="3">
        <v>43136</v>
      </c>
      <c r="G49" s="1">
        <v>0</v>
      </c>
      <c r="H49" s="2">
        <v>4.7788134339399324E-2</v>
      </c>
      <c r="I49" s="1">
        <f>E49+G49-(D49+E40)</f>
        <v>9.6899999999999977</v>
      </c>
    </row>
    <row r="50" spans="1:10" x14ac:dyDescent="0.25">
      <c r="A50" t="s">
        <v>4</v>
      </c>
      <c r="B50" t="s">
        <v>1</v>
      </c>
      <c r="C50" t="s">
        <v>16</v>
      </c>
      <c r="D50" s="1">
        <v>0</v>
      </c>
      <c r="E50" s="1">
        <v>207.12</v>
      </c>
      <c r="F50" s="3">
        <v>43136</v>
      </c>
      <c r="G50" s="1">
        <v>0</v>
      </c>
      <c r="H50" s="2">
        <v>1.5095079396196809E-2</v>
      </c>
      <c r="I50" s="1">
        <f>E50+G50-(D50+E38)</f>
        <v>3.0800000000000125</v>
      </c>
    </row>
    <row r="51" spans="1:10" x14ac:dyDescent="0.25">
      <c r="A51" t="s">
        <v>4</v>
      </c>
      <c r="B51" t="s">
        <v>1</v>
      </c>
      <c r="C51" t="s">
        <v>7</v>
      </c>
      <c r="D51" s="1">
        <v>0</v>
      </c>
      <c r="E51" s="1">
        <v>233.97</v>
      </c>
      <c r="F51" s="3">
        <v>43136</v>
      </c>
      <c r="G51" s="1">
        <v>0</v>
      </c>
      <c r="H51" s="2">
        <v>0.228575929426591</v>
      </c>
      <c r="I51" s="1">
        <f>E51+G51-(D51+E41)</f>
        <v>43.53</v>
      </c>
    </row>
    <row r="52" spans="1:10" x14ac:dyDescent="0.25">
      <c r="A52" t="s">
        <v>4</v>
      </c>
      <c r="B52" t="s">
        <v>1</v>
      </c>
      <c r="C52" t="s">
        <v>15</v>
      </c>
      <c r="D52" s="1">
        <v>0</v>
      </c>
      <c r="E52" s="1">
        <v>424.02</v>
      </c>
      <c r="F52" s="3">
        <v>43136</v>
      </c>
      <c r="G52" s="1">
        <v>0</v>
      </c>
      <c r="H52" s="2">
        <v>2.9949719449100076E-2</v>
      </c>
      <c r="I52" s="1">
        <f>E52+G52-(D52+E39)</f>
        <v>12.329999999999984</v>
      </c>
    </row>
    <row r="53" spans="1:10" x14ac:dyDescent="0.25">
      <c r="A53" t="s">
        <v>4</v>
      </c>
      <c r="B53" t="s">
        <v>1</v>
      </c>
      <c r="C53" t="s">
        <v>13</v>
      </c>
      <c r="D53" s="1">
        <v>0</v>
      </c>
      <c r="E53" s="1">
        <v>237.15</v>
      </c>
      <c r="F53" s="3">
        <v>43136</v>
      </c>
      <c r="G53" s="1">
        <v>0</v>
      </c>
      <c r="H53" s="2">
        <v>-2.375267577803386E-2</v>
      </c>
      <c r="I53" s="1">
        <f>E53+G53-(D53+E43)</f>
        <v>-5.7699999999999818</v>
      </c>
    </row>
    <row r="54" spans="1:10" x14ac:dyDescent="0.25">
      <c r="A54" t="s">
        <v>4</v>
      </c>
      <c r="B54" t="s">
        <v>1</v>
      </c>
      <c r="C54" t="s">
        <v>1</v>
      </c>
      <c r="D54" s="1">
        <v>0</v>
      </c>
      <c r="E54" s="1">
        <v>223.17</v>
      </c>
      <c r="F54" s="3">
        <v>43136</v>
      </c>
      <c r="G54" s="1">
        <v>0</v>
      </c>
      <c r="H54" s="2">
        <v>0.18916182661053971</v>
      </c>
      <c r="I54" s="1">
        <f>E54+G54-(D54+E44)</f>
        <v>35.5</v>
      </c>
    </row>
    <row r="55" spans="1:10" x14ac:dyDescent="0.25">
      <c r="A55" t="s">
        <v>9</v>
      </c>
      <c r="B55" t="s">
        <v>41</v>
      </c>
      <c r="C55" s="2" t="s">
        <v>18</v>
      </c>
      <c r="D55" s="1">
        <v>800</v>
      </c>
      <c r="E55" s="1">
        <v>800</v>
      </c>
      <c r="F55" s="3">
        <v>43164</v>
      </c>
      <c r="G55" s="1">
        <v>0</v>
      </c>
      <c r="H55" s="2">
        <v>0</v>
      </c>
      <c r="I55" s="1">
        <f>E55-D55</f>
        <v>0</v>
      </c>
    </row>
    <row r="56" spans="1:10" x14ac:dyDescent="0.25">
      <c r="A56" t="s">
        <v>9</v>
      </c>
      <c r="B56" t="s">
        <v>1</v>
      </c>
      <c r="C56" t="s">
        <v>74</v>
      </c>
      <c r="D56" s="1">
        <v>0</v>
      </c>
      <c r="E56" s="1">
        <v>3872.83</v>
      </c>
      <c r="F56" s="3">
        <v>43164</v>
      </c>
      <c r="G56" s="1">
        <v>400</v>
      </c>
      <c r="H56" s="2">
        <v>3.7468756460130592E-3</v>
      </c>
      <c r="I56" s="1">
        <f>E56+G56-(D56+E45)</f>
        <v>15.949999999999818</v>
      </c>
      <c r="J56" s="6"/>
    </row>
    <row r="57" spans="1:10" x14ac:dyDescent="0.25">
      <c r="A57" t="s">
        <v>9</v>
      </c>
      <c r="B57" t="s">
        <v>1</v>
      </c>
      <c r="C57" t="s">
        <v>78</v>
      </c>
      <c r="D57" s="1">
        <v>0</v>
      </c>
      <c r="E57" s="1">
        <v>3881.96</v>
      </c>
      <c r="F57" s="3">
        <v>43164</v>
      </c>
      <c r="G57" s="1">
        <v>400</v>
      </c>
      <c r="H57" s="2">
        <v>2.8737449323019693E-3</v>
      </c>
      <c r="I57" s="1">
        <f>E57+G57-(D57+E46)</f>
        <v>12.270000000000437</v>
      </c>
    </row>
    <row r="58" spans="1:10" x14ac:dyDescent="0.25">
      <c r="A58" t="s">
        <v>2</v>
      </c>
      <c r="B58" t="s">
        <v>1</v>
      </c>
      <c r="C58" t="s">
        <v>45</v>
      </c>
      <c r="D58" s="1">
        <v>0</v>
      </c>
      <c r="E58" s="1">
        <v>617.59</v>
      </c>
      <c r="F58" s="3">
        <v>43164</v>
      </c>
      <c r="G58" s="1">
        <v>0</v>
      </c>
      <c r="H58" s="2">
        <v>3.0533855224050832E-3</v>
      </c>
      <c r="I58" s="1">
        <f>E58+G58-(D58+E48)</f>
        <v>1.8799999999999955</v>
      </c>
    </row>
    <row r="59" spans="1:10" x14ac:dyDescent="0.25">
      <c r="A59" t="s">
        <v>4</v>
      </c>
      <c r="B59" t="s">
        <v>1</v>
      </c>
      <c r="C59" t="s">
        <v>79</v>
      </c>
      <c r="D59" s="1">
        <v>0</v>
      </c>
      <c r="E59" s="1">
        <v>224.45</v>
      </c>
      <c r="F59" s="3">
        <v>43164</v>
      </c>
      <c r="G59" s="1">
        <v>0</v>
      </c>
      <c r="H59" s="2">
        <v>1.9346927653390189E-2</v>
      </c>
      <c r="I59" s="1">
        <f>E59+G59-(D59+E47)</f>
        <v>4.2599999999999909</v>
      </c>
    </row>
    <row r="60" spans="1:10" x14ac:dyDescent="0.25">
      <c r="A60" t="s">
        <v>4</v>
      </c>
      <c r="B60" t="s">
        <v>1</v>
      </c>
      <c r="C60" t="s">
        <v>17</v>
      </c>
      <c r="D60" s="1">
        <v>0</v>
      </c>
      <c r="E60" s="1">
        <v>210.26</v>
      </c>
      <c r="F60" s="3">
        <v>43164</v>
      </c>
      <c r="G60" s="1">
        <v>0</v>
      </c>
      <c r="H60" s="2">
        <v>-1.0354890332297972E-2</v>
      </c>
      <c r="I60" s="1">
        <f t="shared" ref="I60:I65" si="2">E60+G60-(D60+E49)</f>
        <v>-2.2000000000000171</v>
      </c>
    </row>
    <row r="61" spans="1:10" x14ac:dyDescent="0.25">
      <c r="A61" t="s">
        <v>4</v>
      </c>
      <c r="B61" t="s">
        <v>1</v>
      </c>
      <c r="C61" t="s">
        <v>16</v>
      </c>
      <c r="D61" s="1">
        <v>0</v>
      </c>
      <c r="E61" s="1">
        <v>215.75</v>
      </c>
      <c r="F61" s="3">
        <v>43164</v>
      </c>
      <c r="G61" s="1">
        <v>0</v>
      </c>
      <c r="H61" s="2">
        <v>4.1666666666666741E-2</v>
      </c>
      <c r="I61" s="1">
        <f t="shared" si="2"/>
        <v>8.6299999999999955</v>
      </c>
    </row>
    <row r="62" spans="1:10" x14ac:dyDescent="0.25">
      <c r="A62" t="s">
        <v>4</v>
      </c>
      <c r="B62" t="s">
        <v>1</v>
      </c>
      <c r="C62" t="s">
        <v>7</v>
      </c>
      <c r="D62" s="1">
        <v>0</v>
      </c>
      <c r="E62" s="1">
        <v>251.49</v>
      </c>
      <c r="F62" s="3">
        <v>43164</v>
      </c>
      <c r="G62" s="1">
        <v>0</v>
      </c>
      <c r="H62" s="2">
        <v>7.4881395050647503E-2</v>
      </c>
      <c r="I62" s="1">
        <f t="shared" si="2"/>
        <v>17.52000000000001</v>
      </c>
    </row>
    <row r="63" spans="1:10" x14ac:dyDescent="0.25">
      <c r="A63" t="s">
        <v>4</v>
      </c>
      <c r="B63" t="s">
        <v>1</v>
      </c>
      <c r="C63" t="s">
        <v>15</v>
      </c>
      <c r="D63" s="1">
        <v>0</v>
      </c>
      <c r="E63" s="1">
        <v>424.95</v>
      </c>
      <c r="F63" s="3">
        <v>43164</v>
      </c>
      <c r="G63" s="1">
        <v>0</v>
      </c>
      <c r="H63" s="2">
        <v>2.1932927692089876E-3</v>
      </c>
      <c r="I63" s="1">
        <f t="shared" si="2"/>
        <v>0.93000000000000682</v>
      </c>
    </row>
    <row r="64" spans="1:10" x14ac:dyDescent="0.25">
      <c r="A64" t="s">
        <v>4</v>
      </c>
      <c r="B64" t="s">
        <v>1</v>
      </c>
      <c r="C64" t="s">
        <v>13</v>
      </c>
      <c r="D64" s="1">
        <v>0</v>
      </c>
      <c r="E64" s="1">
        <v>253.95</v>
      </c>
      <c r="F64" s="3">
        <v>43164</v>
      </c>
      <c r="G64" s="1">
        <v>0</v>
      </c>
      <c r="H64" s="2">
        <v>7.0841239721695093E-2</v>
      </c>
      <c r="I64" s="1">
        <f t="shared" si="2"/>
        <v>16.799999999999983</v>
      </c>
    </row>
    <row r="65" spans="1:11" x14ac:dyDescent="0.25">
      <c r="A65" t="s">
        <v>4</v>
      </c>
      <c r="B65" t="s">
        <v>1</v>
      </c>
      <c r="C65" t="s">
        <v>1</v>
      </c>
      <c r="D65" s="1">
        <v>0</v>
      </c>
      <c r="E65" s="1">
        <v>240.93</v>
      </c>
      <c r="F65" s="3">
        <v>43164</v>
      </c>
      <c r="G65" s="1">
        <v>0</v>
      </c>
      <c r="H65" s="2">
        <v>7.9580588788815687E-2</v>
      </c>
      <c r="I65" s="1">
        <f t="shared" si="2"/>
        <v>17.760000000000019</v>
      </c>
    </row>
    <row r="66" spans="1:11" x14ac:dyDescent="0.25">
      <c r="A66" t="s">
        <v>9</v>
      </c>
      <c r="B66" t="s">
        <v>1</v>
      </c>
      <c r="C66" t="s">
        <v>78</v>
      </c>
      <c r="D66" s="1">
        <v>0</v>
      </c>
      <c r="E66" s="1">
        <v>2889.52</v>
      </c>
      <c r="F66" s="3">
        <v>43192</v>
      </c>
      <c r="G66" s="1">
        <v>1000</v>
      </c>
      <c r="H66" s="2">
        <f>((E66+G66)/E57)-1</f>
        <v>1.9474698348256325E-3</v>
      </c>
      <c r="I66" s="1">
        <f>E66+G66-(D66+E57)</f>
        <v>7.5599999999999454</v>
      </c>
    </row>
    <row r="67" spans="1:11" x14ac:dyDescent="0.25">
      <c r="A67" t="s">
        <v>4</v>
      </c>
      <c r="B67" t="s">
        <v>1</v>
      </c>
      <c r="C67" t="s">
        <v>79</v>
      </c>
      <c r="D67" s="1">
        <v>0</v>
      </c>
      <c r="E67" s="1">
        <v>223.05</v>
      </c>
      <c r="F67" s="3">
        <v>43192</v>
      </c>
      <c r="G67" s="1">
        <v>0</v>
      </c>
      <c r="H67" s="2">
        <v>-6.2374693695699257E-3</v>
      </c>
      <c r="I67" s="1">
        <f>E67+G67-(D67+E59)</f>
        <v>-1.3999999999999773</v>
      </c>
    </row>
    <row r="68" spans="1:11" x14ac:dyDescent="0.25">
      <c r="A68" t="s">
        <v>2</v>
      </c>
      <c r="B68" t="s">
        <v>1</v>
      </c>
      <c r="C68" t="s">
        <v>45</v>
      </c>
      <c r="D68" s="1">
        <v>0</v>
      </c>
      <c r="E68" s="1">
        <v>620.6</v>
      </c>
      <c r="F68" s="3">
        <v>43192</v>
      </c>
      <c r="G68" s="1">
        <v>0</v>
      </c>
      <c r="H68" s="2">
        <v>4.8737835781018646E-3</v>
      </c>
      <c r="I68" s="1">
        <f>E68+G68-(D68+E58)</f>
        <v>3.0099999999999909</v>
      </c>
      <c r="K68" s="4"/>
    </row>
    <row r="69" spans="1:11" x14ac:dyDescent="0.25">
      <c r="A69" t="s">
        <v>4</v>
      </c>
      <c r="B69" t="s">
        <v>1</v>
      </c>
      <c r="C69" t="s">
        <v>17</v>
      </c>
      <c r="D69" s="1">
        <v>0</v>
      </c>
      <c r="E69" s="1">
        <v>208.94</v>
      </c>
      <c r="F69" s="3">
        <v>43192</v>
      </c>
      <c r="G69" s="1">
        <v>0</v>
      </c>
      <c r="H69" s="2">
        <v>-6.2779415961190521E-3</v>
      </c>
      <c r="I69" s="1">
        <f t="shared" ref="I69:I74" si="3">E69+G69-(D69+E60)</f>
        <v>-1.3199999999999932</v>
      </c>
    </row>
    <row r="70" spans="1:11" x14ac:dyDescent="0.25">
      <c r="A70" t="s">
        <v>4</v>
      </c>
      <c r="B70" t="s">
        <v>1</v>
      </c>
      <c r="C70" t="s">
        <v>16</v>
      </c>
      <c r="D70" s="1">
        <v>0</v>
      </c>
      <c r="E70" s="1">
        <v>213.9</v>
      </c>
      <c r="F70" s="3">
        <v>43192</v>
      </c>
      <c r="G70" s="1">
        <v>0</v>
      </c>
      <c r="H70" s="2">
        <v>-8.5747392815759271E-3</v>
      </c>
      <c r="I70" s="1">
        <f t="shared" si="3"/>
        <v>-1.8499999999999943</v>
      </c>
    </row>
    <row r="71" spans="1:11" x14ac:dyDescent="0.25">
      <c r="A71" t="s">
        <v>4</v>
      </c>
      <c r="B71" t="s">
        <v>1</v>
      </c>
      <c r="C71" t="s">
        <v>7</v>
      </c>
      <c r="D71" s="1">
        <v>0</v>
      </c>
      <c r="E71" s="1">
        <v>252.11</v>
      </c>
      <c r="F71" s="3">
        <v>43192</v>
      </c>
      <c r="G71" s="1">
        <v>0</v>
      </c>
      <c r="H71" s="2">
        <v>2.4653067716411403E-3</v>
      </c>
      <c r="I71" s="1">
        <f t="shared" si="3"/>
        <v>0.62000000000000455</v>
      </c>
      <c r="K71" s="8"/>
    </row>
    <row r="72" spans="1:11" x14ac:dyDescent="0.25">
      <c r="A72" t="s">
        <v>4</v>
      </c>
      <c r="B72" t="s">
        <v>1</v>
      </c>
      <c r="C72" t="s">
        <v>15</v>
      </c>
      <c r="D72" s="1">
        <v>0</v>
      </c>
      <c r="E72" s="1">
        <v>423.81</v>
      </c>
      <c r="F72" s="3">
        <v>43192</v>
      </c>
      <c r="G72" s="1">
        <v>0</v>
      </c>
      <c r="H72" s="2">
        <v>-2.6826685492410407E-3</v>
      </c>
      <c r="I72" s="1">
        <f t="shared" si="3"/>
        <v>-1.1399999999999864</v>
      </c>
    </row>
    <row r="73" spans="1:11" x14ac:dyDescent="0.25">
      <c r="A73" t="s">
        <v>4</v>
      </c>
      <c r="B73" t="s">
        <v>1</v>
      </c>
      <c r="C73" t="s">
        <v>13</v>
      </c>
      <c r="D73" s="1">
        <v>0</v>
      </c>
      <c r="E73" s="1">
        <v>247.53</v>
      </c>
      <c r="F73" s="3">
        <v>43192</v>
      </c>
      <c r="G73" s="1">
        <v>0</v>
      </c>
      <c r="H73" s="2">
        <v>-2.5280567040755986E-2</v>
      </c>
      <c r="I73" s="1">
        <f t="shared" si="3"/>
        <v>-6.4199999999999875</v>
      </c>
    </row>
    <row r="74" spans="1:11" x14ac:dyDescent="0.25">
      <c r="A74" t="s">
        <v>4</v>
      </c>
      <c r="B74" t="s">
        <v>1</v>
      </c>
      <c r="C74" t="s">
        <v>1</v>
      </c>
      <c r="D74" s="1">
        <v>0</v>
      </c>
      <c r="E74" s="1">
        <v>234.45</v>
      </c>
      <c r="F74" s="3">
        <v>43192</v>
      </c>
      <c r="G74" s="1">
        <v>0</v>
      </c>
      <c r="H74" s="2">
        <v>-2.6895778856929509E-2</v>
      </c>
      <c r="I74" s="1">
        <f t="shared" si="3"/>
        <v>-6.4800000000000182</v>
      </c>
    </row>
    <row r="75" spans="1:11" x14ac:dyDescent="0.25">
      <c r="A75" t="s">
        <v>9</v>
      </c>
      <c r="B75" t="s">
        <v>1</v>
      </c>
      <c r="C75" t="s">
        <v>74</v>
      </c>
      <c r="D75" s="1">
        <v>0</v>
      </c>
      <c r="E75" s="1">
        <v>2886.51</v>
      </c>
      <c r="F75" s="3">
        <v>43192</v>
      </c>
      <c r="G75" s="1">
        <v>1000</v>
      </c>
      <c r="H75" s="2">
        <v>3.5323006690199943E-3</v>
      </c>
      <c r="I75" s="1">
        <f>E75+G75-(D75+E56)</f>
        <v>13.680000000000291</v>
      </c>
    </row>
    <row r="76" spans="1:11" x14ac:dyDescent="0.25">
      <c r="A76" t="s">
        <v>9</v>
      </c>
      <c r="B76" t="s">
        <v>41</v>
      </c>
      <c r="C76" s="2" t="s">
        <v>18</v>
      </c>
      <c r="D76" s="1">
        <v>2114.35</v>
      </c>
      <c r="E76" s="1">
        <v>2923.01</v>
      </c>
      <c r="F76" s="3">
        <v>43192</v>
      </c>
      <c r="G76" s="1">
        <v>0</v>
      </c>
      <c r="H76" s="2">
        <f>((E76-D76)/E55)-1</f>
        <v>1.0825000000000307E-2</v>
      </c>
      <c r="I76" s="1">
        <f>E76+G76-(D76+E55)</f>
        <v>8.6600000000003092</v>
      </c>
    </row>
    <row r="77" spans="1:11" x14ac:dyDescent="0.25">
      <c r="A77" t="s">
        <v>9</v>
      </c>
      <c r="B77" t="s">
        <v>1</v>
      </c>
      <c r="C77" t="s">
        <v>74</v>
      </c>
      <c r="D77" s="1">
        <v>0</v>
      </c>
      <c r="E77" s="1">
        <v>2897.3</v>
      </c>
      <c r="F77" s="3">
        <v>43224</v>
      </c>
      <c r="G77" s="1">
        <v>0</v>
      </c>
      <c r="H77" s="2">
        <v>3.738078163595393E-3</v>
      </c>
      <c r="I77" s="1">
        <f>E77+G77-(D77+E75)</f>
        <v>10.789999999999964</v>
      </c>
    </row>
    <row r="78" spans="1:11" x14ac:dyDescent="0.25">
      <c r="A78" t="s">
        <v>9</v>
      </c>
      <c r="B78" t="s">
        <v>1</v>
      </c>
      <c r="C78" t="s">
        <v>78</v>
      </c>
      <c r="D78" s="1">
        <v>0</v>
      </c>
      <c r="E78" s="1">
        <v>2900.68</v>
      </c>
      <c r="F78" s="3">
        <v>43224</v>
      </c>
      <c r="G78" s="1">
        <v>0</v>
      </c>
      <c r="H78" s="2">
        <v>3.8622331736759552E-3</v>
      </c>
      <c r="I78" s="1">
        <f t="shared" ref="I78:I86" si="4">E78+G78-(D78+E66)</f>
        <v>11.159999999999854</v>
      </c>
    </row>
    <row r="79" spans="1:11" x14ac:dyDescent="0.25">
      <c r="A79" t="s">
        <v>4</v>
      </c>
      <c r="B79" t="s">
        <v>1</v>
      </c>
      <c r="C79" t="s">
        <v>79</v>
      </c>
      <c r="D79" s="1">
        <v>0</v>
      </c>
      <c r="E79" s="1">
        <v>217.22</v>
      </c>
      <c r="F79" s="3">
        <v>43224</v>
      </c>
      <c r="G79" s="1">
        <v>0</v>
      </c>
      <c r="H79" s="2">
        <v>-2.6137637301053673E-2</v>
      </c>
      <c r="I79" s="1">
        <f t="shared" si="4"/>
        <v>-5.8300000000000125</v>
      </c>
    </row>
    <row r="80" spans="1:11" x14ac:dyDescent="0.25">
      <c r="A80" t="s">
        <v>2</v>
      </c>
      <c r="B80" t="s">
        <v>1</v>
      </c>
      <c r="C80" t="s">
        <v>45</v>
      </c>
      <c r="D80" s="1">
        <v>0</v>
      </c>
      <c r="E80" s="1">
        <v>621.74</v>
      </c>
      <c r="F80" s="3">
        <v>43224</v>
      </c>
      <c r="G80" s="1">
        <v>0</v>
      </c>
      <c r="H80" s="2">
        <v>1.8369320012889823E-3</v>
      </c>
      <c r="I80" s="1">
        <f t="shared" si="4"/>
        <v>1.1399999999999864</v>
      </c>
    </row>
    <row r="81" spans="1:9" x14ac:dyDescent="0.25">
      <c r="A81" t="s">
        <v>4</v>
      </c>
      <c r="B81" t="s">
        <v>1</v>
      </c>
      <c r="C81" t="s">
        <v>17</v>
      </c>
      <c r="D81" s="1">
        <v>0</v>
      </c>
      <c r="E81" s="1">
        <v>217.2</v>
      </c>
      <c r="F81" s="3">
        <v>43224</v>
      </c>
      <c r="G81" s="1">
        <v>0</v>
      </c>
      <c r="H81" s="2">
        <v>3.9532880252704183E-2</v>
      </c>
      <c r="I81" s="1">
        <f t="shared" si="4"/>
        <v>8.2599999999999909</v>
      </c>
    </row>
    <row r="82" spans="1:9" x14ac:dyDescent="0.25">
      <c r="A82" t="s">
        <v>4</v>
      </c>
      <c r="B82" t="s">
        <v>1</v>
      </c>
      <c r="C82" t="s">
        <v>16</v>
      </c>
      <c r="D82" s="1">
        <v>0</v>
      </c>
      <c r="E82" s="1">
        <v>222.59</v>
      </c>
      <c r="F82" s="3">
        <v>43224</v>
      </c>
      <c r="G82" s="1">
        <v>0</v>
      </c>
      <c r="H82" s="2">
        <v>4.0626460963066879E-2</v>
      </c>
      <c r="I82" s="1">
        <f t="shared" si="4"/>
        <v>8.6899999999999977</v>
      </c>
    </row>
    <row r="83" spans="1:9" x14ac:dyDescent="0.25">
      <c r="A83" t="s">
        <v>4</v>
      </c>
      <c r="B83" t="s">
        <v>1</v>
      </c>
      <c r="C83" t="s">
        <v>7</v>
      </c>
      <c r="D83" s="1">
        <v>0</v>
      </c>
      <c r="E83" s="1">
        <v>262.48</v>
      </c>
      <c r="F83" s="3">
        <v>43224</v>
      </c>
      <c r="G83" s="1">
        <v>0</v>
      </c>
      <c r="H83" s="2">
        <v>4.1132838840188812E-2</v>
      </c>
      <c r="I83" s="1">
        <f t="shared" si="4"/>
        <v>10.370000000000005</v>
      </c>
    </row>
    <row r="84" spans="1:9" x14ac:dyDescent="0.25">
      <c r="A84" t="s">
        <v>4</v>
      </c>
      <c r="B84" t="s">
        <v>1</v>
      </c>
      <c r="C84" t="s">
        <v>15</v>
      </c>
      <c r="D84" s="1">
        <v>0</v>
      </c>
      <c r="E84" s="1">
        <v>418.14</v>
      </c>
      <c r="F84" s="3">
        <v>43224</v>
      </c>
      <c r="G84" s="1">
        <v>0</v>
      </c>
      <c r="H84" s="2">
        <v>-1.3378636653217257E-2</v>
      </c>
      <c r="I84" s="1">
        <f t="shared" si="4"/>
        <v>-5.6700000000000159</v>
      </c>
    </row>
    <row r="85" spans="1:9" x14ac:dyDescent="0.25">
      <c r="A85" t="s">
        <v>4</v>
      </c>
      <c r="B85" t="s">
        <v>1</v>
      </c>
      <c r="C85" t="s">
        <v>13</v>
      </c>
      <c r="D85" s="1">
        <v>0</v>
      </c>
      <c r="E85" s="1">
        <v>287</v>
      </c>
      <c r="F85" s="3">
        <v>43224</v>
      </c>
      <c r="G85" s="1">
        <v>0</v>
      </c>
      <c r="H85" s="2">
        <v>0.15945541954510567</v>
      </c>
      <c r="I85" s="1">
        <f t="shared" si="4"/>
        <v>39.47</v>
      </c>
    </row>
    <row r="86" spans="1:9" x14ac:dyDescent="0.25">
      <c r="A86" t="s">
        <v>4</v>
      </c>
      <c r="B86" t="s">
        <v>1</v>
      </c>
      <c r="C86" t="s">
        <v>1</v>
      </c>
      <c r="D86" s="1">
        <v>0</v>
      </c>
      <c r="E86" s="1">
        <v>200.1</v>
      </c>
      <c r="F86" s="3">
        <v>43224</v>
      </c>
      <c r="G86" s="1">
        <v>0</v>
      </c>
      <c r="H86" s="2">
        <v>-0.14651311580294302</v>
      </c>
      <c r="I86" s="1">
        <f t="shared" si="4"/>
        <v>-34.349999999999994</v>
      </c>
    </row>
    <row r="87" spans="1:9" x14ac:dyDescent="0.25">
      <c r="A87" t="s">
        <v>9</v>
      </c>
      <c r="B87" t="s">
        <v>41</v>
      </c>
      <c r="C87" s="2" t="s">
        <v>18</v>
      </c>
      <c r="D87" s="1">
        <f>706-648.64</f>
        <v>57.360000000000014</v>
      </c>
      <c r="E87" s="1">
        <v>2993.74</v>
      </c>
      <c r="F87" s="3">
        <v>43224</v>
      </c>
      <c r="G87" s="1">
        <v>0</v>
      </c>
      <c r="H87" s="2">
        <v>4.5740520901398352E-3</v>
      </c>
      <c r="I87" s="1">
        <f t="shared" ref="I87:I98" si="5">E87+G87-(D87+E76)</f>
        <v>13.369999999999436</v>
      </c>
    </row>
    <row r="88" spans="1:9" x14ac:dyDescent="0.25">
      <c r="A88" t="s">
        <v>9</v>
      </c>
      <c r="B88" t="s">
        <v>1</v>
      </c>
      <c r="C88" t="s">
        <v>74</v>
      </c>
      <c r="D88" s="1">
        <v>0</v>
      </c>
      <c r="E88" s="1">
        <v>2908.06</v>
      </c>
      <c r="F88" s="3">
        <v>43256</v>
      </c>
      <c r="G88" s="1">
        <v>0</v>
      </c>
      <c r="H88" s="2">
        <f>(E88/E77)-1</f>
        <v>3.7138025057812385E-3</v>
      </c>
      <c r="I88" s="1">
        <f t="shared" si="5"/>
        <v>10.759999999999764</v>
      </c>
    </row>
    <row r="89" spans="1:9" x14ac:dyDescent="0.25">
      <c r="A89" t="s">
        <v>9</v>
      </c>
      <c r="B89" t="s">
        <v>1</v>
      </c>
      <c r="C89" t="s">
        <v>78</v>
      </c>
      <c r="D89" s="1">
        <v>0</v>
      </c>
      <c r="E89" s="1">
        <v>2898.29</v>
      </c>
      <c r="F89" s="3">
        <v>43256</v>
      </c>
      <c r="G89" s="1">
        <v>0</v>
      </c>
      <c r="H89" s="2">
        <v>-8.2394473020119818E-4</v>
      </c>
      <c r="I89" s="1">
        <f t="shared" si="5"/>
        <v>-2.3899999999998727</v>
      </c>
    </row>
    <row r="90" spans="1:9" x14ac:dyDescent="0.25">
      <c r="A90" t="s">
        <v>4</v>
      </c>
      <c r="B90" t="s">
        <v>1</v>
      </c>
      <c r="C90" t="s">
        <v>79</v>
      </c>
      <c r="D90" s="1">
        <v>0</v>
      </c>
      <c r="E90" s="1">
        <v>0</v>
      </c>
      <c r="F90" s="3">
        <v>43256</v>
      </c>
      <c r="G90" s="1">
        <v>204.67</v>
      </c>
      <c r="H90" s="2">
        <v>2.3300000000000001E-2</v>
      </c>
      <c r="I90" s="1">
        <f t="shared" si="5"/>
        <v>-12.550000000000011</v>
      </c>
    </row>
    <row r="91" spans="1:9" x14ac:dyDescent="0.25">
      <c r="A91" t="s">
        <v>2</v>
      </c>
      <c r="B91" t="s">
        <v>1</v>
      </c>
      <c r="C91" t="s">
        <v>45</v>
      </c>
      <c r="D91" s="1">
        <v>0</v>
      </c>
      <c r="E91" s="1">
        <v>612.54999999999995</v>
      </c>
      <c r="F91" s="3">
        <v>43256</v>
      </c>
      <c r="G91" s="1">
        <v>0</v>
      </c>
      <c r="H91" s="2">
        <v>-1.4781098208254351E-2</v>
      </c>
      <c r="I91" s="1">
        <f t="shared" si="5"/>
        <v>-9.1900000000000546</v>
      </c>
    </row>
    <row r="92" spans="1:9" x14ac:dyDescent="0.25">
      <c r="A92" t="s">
        <v>4</v>
      </c>
      <c r="B92" t="s">
        <v>1</v>
      </c>
      <c r="C92" t="s">
        <v>17</v>
      </c>
      <c r="D92" s="1">
        <v>0</v>
      </c>
      <c r="E92" s="1">
        <v>204.66</v>
      </c>
      <c r="F92" s="3">
        <v>43256</v>
      </c>
      <c r="G92" s="1">
        <v>0</v>
      </c>
      <c r="H92" s="2">
        <v>-5.7734806629834212E-2</v>
      </c>
      <c r="I92" s="1">
        <f t="shared" si="5"/>
        <v>-12.539999999999992</v>
      </c>
    </row>
    <row r="93" spans="1:9" x14ac:dyDescent="0.25">
      <c r="A93" t="s">
        <v>4</v>
      </c>
      <c r="B93" t="s">
        <v>1</v>
      </c>
      <c r="C93" t="s">
        <v>16</v>
      </c>
      <c r="D93" s="1">
        <v>0</v>
      </c>
      <c r="E93" s="1">
        <v>221.56</v>
      </c>
      <c r="F93" s="3">
        <v>43256</v>
      </c>
      <c r="G93" s="1">
        <v>0</v>
      </c>
      <c r="H93" s="2">
        <v>-4.627341749404712E-3</v>
      </c>
      <c r="I93" s="1">
        <f t="shared" si="5"/>
        <v>-1.0300000000000011</v>
      </c>
    </row>
    <row r="94" spans="1:9" x14ac:dyDescent="0.25">
      <c r="A94" t="s">
        <v>4</v>
      </c>
      <c r="B94" t="s">
        <v>1</v>
      </c>
      <c r="C94" t="s">
        <v>7</v>
      </c>
      <c r="D94" s="1">
        <v>0</v>
      </c>
      <c r="E94" s="1">
        <v>0</v>
      </c>
      <c r="F94" s="3">
        <v>43256</v>
      </c>
      <c r="G94" s="1">
        <v>237.23</v>
      </c>
      <c r="H94" s="2">
        <v>0.18609999999999999</v>
      </c>
      <c r="I94" s="1">
        <f t="shared" si="5"/>
        <v>-25.250000000000028</v>
      </c>
    </row>
    <row r="95" spans="1:9" x14ac:dyDescent="0.25">
      <c r="A95" t="s">
        <v>4</v>
      </c>
      <c r="B95" t="s">
        <v>1</v>
      </c>
      <c r="C95" t="s">
        <v>15</v>
      </c>
      <c r="D95" s="1">
        <v>0</v>
      </c>
      <c r="E95" s="1">
        <v>402.27</v>
      </c>
      <c r="F95" s="3">
        <v>43256</v>
      </c>
      <c r="G95" s="1">
        <v>0</v>
      </c>
      <c r="H95" s="2">
        <v>-3.7953795379537913E-2</v>
      </c>
      <c r="I95" s="1">
        <f t="shared" si="5"/>
        <v>-15.870000000000005</v>
      </c>
    </row>
    <row r="96" spans="1:9" x14ac:dyDescent="0.25">
      <c r="A96" t="s">
        <v>4</v>
      </c>
      <c r="B96" t="s">
        <v>1</v>
      </c>
      <c r="C96" t="s">
        <v>13</v>
      </c>
      <c r="D96" s="1">
        <v>0</v>
      </c>
      <c r="E96" s="1">
        <v>0</v>
      </c>
      <c r="F96" s="3">
        <v>43256</v>
      </c>
      <c r="G96" s="1">
        <v>285.37</v>
      </c>
      <c r="H96" s="2">
        <v>0.42770000000000002</v>
      </c>
      <c r="I96" s="1">
        <f t="shared" si="5"/>
        <v>-1.6299999999999955</v>
      </c>
    </row>
    <row r="97" spans="1:9" x14ac:dyDescent="0.25">
      <c r="A97" t="s">
        <v>4</v>
      </c>
      <c r="B97" t="s">
        <v>1</v>
      </c>
      <c r="C97" t="s">
        <v>1</v>
      </c>
      <c r="D97" s="1">
        <v>0</v>
      </c>
      <c r="E97" s="1">
        <v>178.27</v>
      </c>
      <c r="F97" s="3">
        <v>43256</v>
      </c>
      <c r="G97" s="1">
        <v>0</v>
      </c>
      <c r="H97" s="2">
        <v>-0.10909545227386297</v>
      </c>
      <c r="I97" s="1">
        <f t="shared" si="5"/>
        <v>-21.829999999999984</v>
      </c>
    </row>
    <row r="98" spans="1:9" x14ac:dyDescent="0.25">
      <c r="A98" t="s">
        <v>9</v>
      </c>
      <c r="B98" t="s">
        <v>41</v>
      </c>
      <c r="C98" s="2" t="s">
        <v>18</v>
      </c>
      <c r="D98" s="1">
        <f>-40+220+800-714.21</f>
        <v>265.78999999999996</v>
      </c>
      <c r="E98" s="1">
        <v>3271.53</v>
      </c>
      <c r="F98" s="3">
        <v>43256</v>
      </c>
      <c r="G98" s="1">
        <v>0</v>
      </c>
      <c r="H98" s="2">
        <v>4.0083641197967701E-3</v>
      </c>
      <c r="I98" s="1">
        <f t="shared" si="5"/>
        <v>12.000000000000455</v>
      </c>
    </row>
    <row r="99" spans="1:9" x14ac:dyDescent="0.25">
      <c r="A99" t="s">
        <v>9</v>
      </c>
      <c r="B99" t="s">
        <v>1</v>
      </c>
      <c r="C99" t="s">
        <v>40</v>
      </c>
      <c r="D99" s="1">
        <v>500</v>
      </c>
      <c r="E99" s="1">
        <v>500</v>
      </c>
      <c r="F99" s="3">
        <v>43256</v>
      </c>
      <c r="G99" s="1">
        <v>0</v>
      </c>
      <c r="H99" s="2">
        <v>0</v>
      </c>
      <c r="I99" s="1">
        <f>E99-D99</f>
        <v>0</v>
      </c>
    </row>
    <row r="100" spans="1:9" x14ac:dyDescent="0.25">
      <c r="A100" t="s">
        <v>9</v>
      </c>
      <c r="B100" t="s">
        <v>1</v>
      </c>
      <c r="C100" t="s">
        <v>40</v>
      </c>
      <c r="D100" s="1">
        <v>1000</v>
      </c>
      <c r="E100" s="1">
        <f>1001.45+502.09</f>
        <v>1503.54</v>
      </c>
      <c r="F100" s="3">
        <v>43284</v>
      </c>
      <c r="G100" s="1">
        <v>0</v>
      </c>
      <c r="H100" s="2">
        <v>7.0799999999999752E-3</v>
      </c>
      <c r="I100" s="1">
        <f>E100+G100-(D100+E99)</f>
        <v>3.5399999999999636</v>
      </c>
    </row>
    <row r="101" spans="1:9" x14ac:dyDescent="0.25">
      <c r="A101" t="s">
        <v>9</v>
      </c>
      <c r="B101" t="s">
        <v>1</v>
      </c>
      <c r="C101" t="s">
        <v>78</v>
      </c>
      <c r="D101" s="1">
        <v>0</v>
      </c>
      <c r="E101" s="1">
        <v>2908.02</v>
      </c>
      <c r="F101" s="3">
        <v>43284</v>
      </c>
      <c r="G101" s="1">
        <v>0</v>
      </c>
      <c r="H101" s="2">
        <v>3.3571519758202051E-3</v>
      </c>
      <c r="I101" s="1">
        <f>E101+G101-(D101+E89)</f>
        <v>9.7300000000000182</v>
      </c>
    </row>
    <row r="102" spans="1:9" x14ac:dyDescent="0.25">
      <c r="A102" t="s">
        <v>2</v>
      </c>
      <c r="B102" t="s">
        <v>1</v>
      </c>
      <c r="C102" t="s">
        <v>45</v>
      </c>
      <c r="D102" s="1">
        <v>0</v>
      </c>
      <c r="E102" s="1">
        <v>601.37</v>
      </c>
      <c r="F102" s="3">
        <v>43284</v>
      </c>
      <c r="G102" s="1">
        <v>0</v>
      </c>
      <c r="H102" s="2">
        <v>-1.8251571300301972E-2</v>
      </c>
      <c r="I102" s="1">
        <f>E102+G102-(D102+E91)</f>
        <v>-11.17999999999995</v>
      </c>
    </row>
    <row r="103" spans="1:9" x14ac:dyDescent="0.25">
      <c r="A103" t="s">
        <v>4</v>
      </c>
      <c r="B103" t="s">
        <v>1</v>
      </c>
      <c r="C103" t="s">
        <v>17</v>
      </c>
      <c r="D103" s="1">
        <v>0</v>
      </c>
      <c r="E103" s="1">
        <v>193.88</v>
      </c>
      <c r="F103" s="3">
        <v>43284</v>
      </c>
      <c r="G103" s="1">
        <v>0</v>
      </c>
      <c r="H103" s="2">
        <v>-5.2672725495944483E-2</v>
      </c>
      <c r="I103" s="1">
        <f>E103+G103-(D103+E92)</f>
        <v>-10.780000000000001</v>
      </c>
    </row>
    <row r="104" spans="1:9" x14ac:dyDescent="0.25">
      <c r="A104" t="s">
        <v>4</v>
      </c>
      <c r="B104" t="s">
        <v>1</v>
      </c>
      <c r="C104" t="s">
        <v>16</v>
      </c>
      <c r="D104" s="1">
        <v>0</v>
      </c>
      <c r="E104" s="1">
        <v>205.16</v>
      </c>
      <c r="F104" s="3">
        <v>43284</v>
      </c>
      <c r="G104" s="1">
        <v>0</v>
      </c>
      <c r="H104" s="2">
        <v>-7.4020581332370439E-2</v>
      </c>
      <c r="I104" s="1">
        <f>E104+G104-(D104+E93)</f>
        <v>-16.400000000000006</v>
      </c>
    </row>
    <row r="105" spans="1:9" x14ac:dyDescent="0.25">
      <c r="A105" t="s">
        <v>4</v>
      </c>
      <c r="B105" t="s">
        <v>1</v>
      </c>
      <c r="C105" t="s">
        <v>15</v>
      </c>
      <c r="D105" s="1">
        <v>0</v>
      </c>
      <c r="E105" s="1">
        <v>370.09</v>
      </c>
      <c r="F105" s="3">
        <v>43284</v>
      </c>
      <c r="G105" s="1">
        <v>0</v>
      </c>
      <c r="H105" s="2">
        <v>-7.9996022571904413E-2</v>
      </c>
      <c r="I105" s="1">
        <f>E105+G105-(D105+E95)</f>
        <v>-32.180000000000007</v>
      </c>
    </row>
    <row r="106" spans="1:9" x14ac:dyDescent="0.25">
      <c r="A106" t="s">
        <v>4</v>
      </c>
      <c r="B106" t="s">
        <v>1</v>
      </c>
      <c r="C106" t="s">
        <v>1</v>
      </c>
      <c r="D106" s="1">
        <v>0</v>
      </c>
      <c r="E106" s="1">
        <v>169.63</v>
      </c>
      <c r="F106" s="3">
        <v>43284</v>
      </c>
      <c r="G106" s="1">
        <v>0</v>
      </c>
      <c r="H106" s="2">
        <v>-4.8465810287765865E-2</v>
      </c>
      <c r="I106" s="1">
        <f>E106+G106-(D106+E97)</f>
        <v>-8.6400000000000148</v>
      </c>
    </row>
    <row r="107" spans="1:9" x14ac:dyDescent="0.25">
      <c r="A107" t="s">
        <v>9</v>
      </c>
      <c r="B107" t="s">
        <v>1</v>
      </c>
      <c r="C107" t="s">
        <v>74</v>
      </c>
      <c r="D107" s="1">
        <v>0</v>
      </c>
      <c r="E107" s="1">
        <v>2918.86</v>
      </c>
      <c r="F107" s="3">
        <v>43284</v>
      </c>
      <c r="G107" s="1">
        <v>0</v>
      </c>
      <c r="H107" s="2">
        <v>3.7138160835745726E-3</v>
      </c>
      <c r="I107" s="1">
        <f>E107+G107-(D107+E88)</f>
        <v>10.800000000000182</v>
      </c>
    </row>
    <row r="108" spans="1:9" x14ac:dyDescent="0.25">
      <c r="A108" t="s">
        <v>9</v>
      </c>
      <c r="B108" t="s">
        <v>41</v>
      </c>
      <c r="C108" s="2" t="s">
        <v>18</v>
      </c>
      <c r="D108" s="1">
        <f>120+850-902.83+1600-(1093.15+(11*51.45))</f>
        <v>8.0699999999999363</v>
      </c>
      <c r="E108" s="1">
        <f>4952.86-(1093.15+(11*51.45))</f>
        <v>3293.7599999999993</v>
      </c>
      <c r="F108" s="3">
        <v>43284</v>
      </c>
      <c r="G108" s="1">
        <v>0</v>
      </c>
      <c r="H108" s="2">
        <v>4.3282500848227379E-3</v>
      </c>
      <c r="I108" s="1">
        <f>E108+G108-(D108+E98)</f>
        <v>14.159999999998945</v>
      </c>
    </row>
    <row r="109" spans="1:9" x14ac:dyDescent="0.25">
      <c r="A109" t="s">
        <v>9</v>
      </c>
      <c r="B109" t="s">
        <v>1</v>
      </c>
      <c r="C109" t="s">
        <v>40</v>
      </c>
      <c r="D109" s="1">
        <v>0</v>
      </c>
      <c r="E109" s="1">
        <f>1005.65+504.2</f>
        <v>1509.85</v>
      </c>
      <c r="F109" s="3">
        <v>43315</v>
      </c>
      <c r="G109" s="1">
        <v>0</v>
      </c>
      <c r="H109" s="2">
        <v>4.1967623076206717E-3</v>
      </c>
      <c r="I109" s="1">
        <f t="shared" ref="I109:I126" si="6">E109+G109-(D109+E100)</f>
        <v>6.3099999999999454</v>
      </c>
    </row>
    <row r="110" spans="1:9" x14ac:dyDescent="0.25">
      <c r="A110" t="s">
        <v>9</v>
      </c>
      <c r="B110" t="s">
        <v>1</v>
      </c>
      <c r="C110" t="s">
        <v>78</v>
      </c>
      <c r="D110" s="1">
        <v>0</v>
      </c>
      <c r="E110" s="1">
        <v>2919.07</v>
      </c>
      <c r="F110" s="3">
        <v>43315</v>
      </c>
      <c r="G110" s="1">
        <v>0</v>
      </c>
      <c r="H110" s="2">
        <v>3.7998363147433434E-3</v>
      </c>
      <c r="I110" s="1">
        <f t="shared" si="6"/>
        <v>11.050000000000182</v>
      </c>
    </row>
    <row r="111" spans="1:9" x14ac:dyDescent="0.25">
      <c r="A111" t="s">
        <v>2</v>
      </c>
      <c r="B111" t="s">
        <v>1</v>
      </c>
      <c r="C111" t="s">
        <v>45</v>
      </c>
      <c r="D111" s="1">
        <v>0</v>
      </c>
      <c r="E111" s="1">
        <v>613.26</v>
      </c>
      <c r="F111" s="3">
        <v>43315</v>
      </c>
      <c r="G111" s="1">
        <v>0</v>
      </c>
      <c r="H111" s="2">
        <v>1.9771521692136362E-2</v>
      </c>
      <c r="I111" s="1">
        <f t="shared" si="6"/>
        <v>11.889999999999986</v>
      </c>
    </row>
    <row r="112" spans="1:9" x14ac:dyDescent="0.25">
      <c r="A112" t="s">
        <v>4</v>
      </c>
      <c r="B112" t="s">
        <v>1</v>
      </c>
      <c r="C112" t="s">
        <v>17</v>
      </c>
      <c r="D112" s="1">
        <v>0</v>
      </c>
      <c r="E112" s="1">
        <v>193.98</v>
      </c>
      <c r="F112" s="3">
        <v>43315</v>
      </c>
      <c r="G112" s="1">
        <v>0</v>
      </c>
      <c r="H112" s="2">
        <v>5.1578295853094147E-4</v>
      </c>
      <c r="I112" s="1">
        <f t="shared" si="6"/>
        <v>9.9999999999994316E-2</v>
      </c>
    </row>
    <row r="113" spans="1:9" x14ac:dyDescent="0.25">
      <c r="A113" t="s">
        <v>4</v>
      </c>
      <c r="B113" t="s">
        <v>1</v>
      </c>
      <c r="C113" t="s">
        <v>16</v>
      </c>
      <c r="D113" s="1">
        <v>0</v>
      </c>
      <c r="E113" s="1">
        <v>218.81</v>
      </c>
      <c r="F113" s="3">
        <v>43315</v>
      </c>
      <c r="G113" s="1">
        <v>0</v>
      </c>
      <c r="H113" s="2">
        <v>6.6533437317215949E-2</v>
      </c>
      <c r="I113" s="1">
        <f t="shared" si="6"/>
        <v>13.650000000000006</v>
      </c>
    </row>
    <row r="114" spans="1:9" x14ac:dyDescent="0.25">
      <c r="A114" t="s">
        <v>4</v>
      </c>
      <c r="B114" t="s">
        <v>1</v>
      </c>
      <c r="C114" t="s">
        <v>15</v>
      </c>
      <c r="D114" s="1">
        <v>0</v>
      </c>
      <c r="E114" s="1">
        <v>393.91</v>
      </c>
      <c r="F114" s="3">
        <v>43315</v>
      </c>
      <c r="G114" s="1">
        <v>0</v>
      </c>
      <c r="H114" s="2">
        <v>6.4362722580993958E-2</v>
      </c>
      <c r="I114" s="1">
        <f t="shared" si="6"/>
        <v>23.82000000000005</v>
      </c>
    </row>
    <row r="115" spans="1:9" x14ac:dyDescent="0.25">
      <c r="A115" t="s">
        <v>4</v>
      </c>
      <c r="B115" t="s">
        <v>1</v>
      </c>
      <c r="C115" t="s">
        <v>1</v>
      </c>
      <c r="D115" s="1">
        <v>0</v>
      </c>
      <c r="E115" s="1">
        <v>191.36</v>
      </c>
      <c r="F115" s="3">
        <v>43315</v>
      </c>
      <c r="G115" s="1">
        <v>0</v>
      </c>
      <c r="H115" s="2">
        <v>0.12810234038790314</v>
      </c>
      <c r="I115" s="1">
        <f t="shared" si="6"/>
        <v>21.730000000000018</v>
      </c>
    </row>
    <row r="116" spans="1:9" x14ac:dyDescent="0.25">
      <c r="A116" t="s">
        <v>9</v>
      </c>
      <c r="B116" t="s">
        <v>1</v>
      </c>
      <c r="C116" t="s">
        <v>74</v>
      </c>
      <c r="D116" s="1">
        <v>0</v>
      </c>
      <c r="E116" s="1">
        <v>2929.7</v>
      </c>
      <c r="F116" s="3">
        <v>43315</v>
      </c>
      <c r="G116" s="1">
        <v>0</v>
      </c>
      <c r="H116" s="2">
        <v>3.713778667013834E-3</v>
      </c>
      <c r="I116" s="1">
        <f t="shared" si="6"/>
        <v>10.839999999999691</v>
      </c>
    </row>
    <row r="117" spans="1:9" x14ac:dyDescent="0.25">
      <c r="A117" t="s">
        <v>9</v>
      </c>
      <c r="B117" t="s">
        <v>41</v>
      </c>
      <c r="C117" s="2" t="s">
        <v>18</v>
      </c>
      <c r="D117" s="1">
        <f>E117-(18.69+E108)</f>
        <v>169.63000000000056</v>
      </c>
      <c r="E117" s="1">
        <v>3482.08</v>
      </c>
      <c r="F117" s="3">
        <v>43315</v>
      </c>
      <c r="G117" s="1">
        <v>0</v>
      </c>
      <c r="H117" s="2">
        <v>5.6743660740308233E-3</v>
      </c>
      <c r="I117" s="1">
        <f t="shared" si="6"/>
        <v>18.690000000000055</v>
      </c>
    </row>
    <row r="118" spans="1:9" x14ac:dyDescent="0.25">
      <c r="A118" t="s">
        <v>9</v>
      </c>
      <c r="B118" t="s">
        <v>1</v>
      </c>
      <c r="C118" t="s">
        <v>40</v>
      </c>
      <c r="D118" s="1">
        <v>0</v>
      </c>
      <c r="E118" s="1">
        <f>506.13+1009.5</f>
        <v>1515.63</v>
      </c>
      <c r="F118" s="3">
        <v>43346</v>
      </c>
      <c r="G118" s="1">
        <v>0</v>
      </c>
      <c r="H118" s="2">
        <v>3.8281948537934873E-3</v>
      </c>
      <c r="I118" s="1">
        <f t="shared" si="6"/>
        <v>5.7800000000002001</v>
      </c>
    </row>
    <row r="119" spans="1:9" x14ac:dyDescent="0.25">
      <c r="A119" t="s">
        <v>9</v>
      </c>
      <c r="B119" t="s">
        <v>1</v>
      </c>
      <c r="C119" t="s">
        <v>78</v>
      </c>
      <c r="D119" s="1">
        <v>0</v>
      </c>
      <c r="E119" s="1">
        <v>2929.3</v>
      </c>
      <c r="F119" s="3">
        <v>43346</v>
      </c>
      <c r="G119" s="1">
        <v>0</v>
      </c>
      <c r="H119" s="2">
        <v>3.5045408297849079E-3</v>
      </c>
      <c r="I119" s="1">
        <f t="shared" si="6"/>
        <v>10.230000000000018</v>
      </c>
    </row>
    <row r="120" spans="1:9" x14ac:dyDescent="0.25">
      <c r="A120" t="s">
        <v>2</v>
      </c>
      <c r="B120" t="s">
        <v>1</v>
      </c>
      <c r="C120" t="s">
        <v>45</v>
      </c>
      <c r="D120" s="1">
        <v>0</v>
      </c>
      <c r="E120" s="1">
        <v>597.37</v>
      </c>
      <c r="F120" s="3">
        <v>43346</v>
      </c>
      <c r="G120" s="1">
        <v>0</v>
      </c>
      <c r="H120" s="2">
        <v>-2.591070671493334E-2</v>
      </c>
      <c r="I120" s="1">
        <f t="shared" si="6"/>
        <v>-15.889999999999986</v>
      </c>
    </row>
    <row r="121" spans="1:9" x14ac:dyDescent="0.25">
      <c r="A121" t="s">
        <v>4</v>
      </c>
      <c r="B121" t="s">
        <v>1</v>
      </c>
      <c r="C121" t="s">
        <v>17</v>
      </c>
      <c r="D121" s="1">
        <v>0</v>
      </c>
      <c r="E121" s="1">
        <v>186.51</v>
      </c>
      <c r="F121" s="3">
        <v>43346</v>
      </c>
      <c r="G121" s="1">
        <v>0</v>
      </c>
      <c r="H121" s="2">
        <v>-3.8509124652025939E-2</v>
      </c>
      <c r="I121" s="1">
        <f t="shared" si="6"/>
        <v>-7.4699999999999989</v>
      </c>
    </row>
    <row r="122" spans="1:9" x14ac:dyDescent="0.25">
      <c r="A122" t="s">
        <v>4</v>
      </c>
      <c r="B122" t="s">
        <v>1</v>
      </c>
      <c r="C122" t="s">
        <v>16</v>
      </c>
      <c r="D122" s="1">
        <v>0</v>
      </c>
      <c r="E122" s="1">
        <v>212.53</v>
      </c>
      <c r="F122" s="3">
        <v>43346</v>
      </c>
      <c r="G122" s="1">
        <v>0</v>
      </c>
      <c r="H122" s="2">
        <v>-2.8700699236780758E-2</v>
      </c>
      <c r="I122" s="1">
        <f t="shared" si="6"/>
        <v>-6.2800000000000011</v>
      </c>
    </row>
    <row r="123" spans="1:9" x14ac:dyDescent="0.25">
      <c r="A123" t="s">
        <v>4</v>
      </c>
      <c r="B123" t="s">
        <v>1</v>
      </c>
      <c r="C123" t="s">
        <v>15</v>
      </c>
      <c r="D123" s="1">
        <v>0</v>
      </c>
      <c r="E123" s="1">
        <v>376.67</v>
      </c>
      <c r="F123" s="3">
        <v>43346</v>
      </c>
      <c r="G123" s="1">
        <v>0</v>
      </c>
      <c r="H123" s="2">
        <v>-4.3766342565560667E-2</v>
      </c>
      <c r="I123" s="1">
        <f t="shared" si="6"/>
        <v>-17.240000000000009</v>
      </c>
    </row>
    <row r="124" spans="1:9" x14ac:dyDescent="0.25">
      <c r="A124" t="s">
        <v>4</v>
      </c>
      <c r="B124" t="s">
        <v>1</v>
      </c>
      <c r="C124" t="s">
        <v>1</v>
      </c>
      <c r="D124" s="1">
        <v>0</v>
      </c>
      <c r="E124" s="1">
        <v>174.76</v>
      </c>
      <c r="F124" s="3">
        <v>43346</v>
      </c>
      <c r="G124" s="1">
        <v>0</v>
      </c>
      <c r="H124" s="2">
        <v>-8.6747491638796137E-2</v>
      </c>
      <c r="I124" s="1">
        <f t="shared" si="6"/>
        <v>-16.600000000000023</v>
      </c>
    </row>
    <row r="125" spans="1:9" x14ac:dyDescent="0.25">
      <c r="A125" t="s">
        <v>9</v>
      </c>
      <c r="B125" t="s">
        <v>1</v>
      </c>
      <c r="C125" t="s">
        <v>74</v>
      </c>
      <c r="D125" s="1">
        <v>0</v>
      </c>
      <c r="E125" s="1">
        <v>2940.59</v>
      </c>
      <c r="F125" s="3">
        <v>43346</v>
      </c>
      <c r="G125" s="1">
        <v>0</v>
      </c>
      <c r="H125" s="2">
        <v>3.7171041403558647E-3</v>
      </c>
      <c r="I125" s="1">
        <f t="shared" si="6"/>
        <v>10.890000000000327</v>
      </c>
    </row>
    <row r="126" spans="1:9" x14ac:dyDescent="0.25">
      <c r="A126" t="s">
        <v>9</v>
      </c>
      <c r="B126" t="s">
        <v>41</v>
      </c>
      <c r="C126" s="2" t="s">
        <v>18</v>
      </c>
      <c r="D126" s="1">
        <f>E126-(E117+17.49)</f>
        <v>24.340000000000146</v>
      </c>
      <c r="E126" s="1">
        <v>3523.91</v>
      </c>
      <c r="F126" s="3">
        <v>43346</v>
      </c>
      <c r="G126" s="1">
        <v>0</v>
      </c>
      <c r="H126" s="2">
        <v>5.0228598998298679E-3</v>
      </c>
      <c r="I126" s="1">
        <f t="shared" si="6"/>
        <v>17.489999999999782</v>
      </c>
    </row>
    <row r="127" spans="1:9" x14ac:dyDescent="0.25">
      <c r="A127" t="s">
        <v>9</v>
      </c>
      <c r="B127" t="s">
        <v>41</v>
      </c>
      <c r="C127" s="2" t="s">
        <v>18</v>
      </c>
      <c r="D127" s="1">
        <f>1300-976.1</f>
        <v>323.89999999999998</v>
      </c>
      <c r="E127" s="1">
        <v>3863.45</v>
      </c>
      <c r="F127" s="3">
        <v>43376</v>
      </c>
      <c r="G127" s="1">
        <v>0</v>
      </c>
      <c r="H127" s="2">
        <v>4.4382518282248817E-3</v>
      </c>
      <c r="I127" s="1">
        <f>E127+G127-(D127+E126)</f>
        <v>15.639999999999873</v>
      </c>
    </row>
    <row r="128" spans="1:9" x14ac:dyDescent="0.25">
      <c r="A128" t="s">
        <v>9</v>
      </c>
      <c r="B128" t="s">
        <v>1</v>
      </c>
      <c r="C128" t="s">
        <v>74</v>
      </c>
      <c r="D128" s="1">
        <v>0</v>
      </c>
      <c r="E128" s="1">
        <v>2951.52</v>
      </c>
      <c r="F128" s="3">
        <v>43376</v>
      </c>
      <c r="G128" s="1">
        <v>0</v>
      </c>
      <c r="H128" s="2">
        <v>3.7169411580668665E-3</v>
      </c>
      <c r="I128" s="1">
        <f>E128+G128-(D128+E125)</f>
        <v>10.929999999999836</v>
      </c>
    </row>
    <row r="129" spans="1:9" x14ac:dyDescent="0.25">
      <c r="A129" t="s">
        <v>9</v>
      </c>
      <c r="B129" t="s">
        <v>1</v>
      </c>
      <c r="C129" t="s">
        <v>40</v>
      </c>
      <c r="D129" s="1">
        <v>0</v>
      </c>
      <c r="E129" s="1">
        <v>1521.42</v>
      </c>
      <c r="F129" s="3">
        <v>43376</v>
      </c>
      <c r="G129" s="1">
        <v>0</v>
      </c>
      <c r="H129" s="2">
        <v>3.8201935828665601E-3</v>
      </c>
      <c r="I129" s="1">
        <f t="shared" ref="I129:I135" si="7">E129+G129-(D129+E118)</f>
        <v>5.7899999999999636</v>
      </c>
    </row>
    <row r="130" spans="1:9" x14ac:dyDescent="0.25">
      <c r="A130" t="s">
        <v>9</v>
      </c>
      <c r="B130" t="s">
        <v>1</v>
      </c>
      <c r="C130" t="s">
        <v>78</v>
      </c>
      <c r="D130" s="1">
        <v>0</v>
      </c>
      <c r="E130" s="1">
        <v>2938.17</v>
      </c>
      <c r="F130" s="3">
        <v>43376</v>
      </c>
      <c r="G130" s="1">
        <v>0</v>
      </c>
      <c r="H130" s="2">
        <v>3.0280271737275211E-3</v>
      </c>
      <c r="I130" s="1">
        <f t="shared" si="7"/>
        <v>8.8699999999998909</v>
      </c>
    </row>
    <row r="131" spans="1:9" x14ac:dyDescent="0.25">
      <c r="A131" t="s">
        <v>2</v>
      </c>
      <c r="B131" t="s">
        <v>1</v>
      </c>
      <c r="C131" t="s">
        <v>45</v>
      </c>
      <c r="D131" s="1">
        <v>0</v>
      </c>
      <c r="E131" s="1">
        <v>598.29999999999995</v>
      </c>
      <c r="F131" s="3">
        <v>43376</v>
      </c>
      <c r="G131" s="1">
        <v>0</v>
      </c>
      <c r="H131" s="2">
        <v>1.5568240788790266E-3</v>
      </c>
      <c r="I131" s="1">
        <f t="shared" si="7"/>
        <v>0.92999999999994998</v>
      </c>
    </row>
    <row r="132" spans="1:9" x14ac:dyDescent="0.25">
      <c r="A132" t="s">
        <v>4</v>
      </c>
      <c r="B132" t="s">
        <v>1</v>
      </c>
      <c r="C132" t="s">
        <v>17</v>
      </c>
      <c r="D132" s="1">
        <v>0</v>
      </c>
      <c r="E132" s="1">
        <v>181.13</v>
      </c>
      <c r="F132" s="3">
        <v>43376</v>
      </c>
      <c r="G132" s="1">
        <v>0</v>
      </c>
      <c r="H132" s="2">
        <v>-2.8845638303576226E-2</v>
      </c>
      <c r="I132" s="1">
        <f t="shared" si="7"/>
        <v>-5.3799999999999955</v>
      </c>
    </row>
    <row r="133" spans="1:9" x14ac:dyDescent="0.25">
      <c r="A133" t="s">
        <v>4</v>
      </c>
      <c r="B133" t="s">
        <v>1</v>
      </c>
      <c r="C133" t="s">
        <v>16</v>
      </c>
      <c r="D133" s="1">
        <v>0</v>
      </c>
      <c r="E133" s="1">
        <v>209.24</v>
      </c>
      <c r="F133" s="3">
        <v>43376</v>
      </c>
      <c r="G133" s="1">
        <v>0</v>
      </c>
      <c r="H133" s="2">
        <v>-1.5480167505763864E-2</v>
      </c>
      <c r="I133" s="1">
        <f t="shared" si="7"/>
        <v>-3.289999999999992</v>
      </c>
    </row>
    <row r="134" spans="1:9" x14ac:dyDescent="0.25">
      <c r="A134" t="s">
        <v>4</v>
      </c>
      <c r="B134" t="s">
        <v>1</v>
      </c>
      <c r="C134" t="s">
        <v>15</v>
      </c>
      <c r="D134" s="1">
        <v>0</v>
      </c>
      <c r="E134" s="1">
        <v>368.61</v>
      </c>
      <c r="F134" s="3">
        <v>43376</v>
      </c>
      <c r="G134" s="1">
        <v>0</v>
      </c>
      <c r="H134" s="2">
        <v>-2.1398040725303269E-2</v>
      </c>
      <c r="I134" s="1">
        <f t="shared" si="7"/>
        <v>-8.0600000000000023</v>
      </c>
    </row>
    <row r="135" spans="1:9" x14ac:dyDescent="0.25">
      <c r="A135" t="s">
        <v>4</v>
      </c>
      <c r="B135" t="s">
        <v>1</v>
      </c>
      <c r="C135" t="s">
        <v>1</v>
      </c>
      <c r="D135" s="1">
        <v>0</v>
      </c>
      <c r="E135" s="1">
        <v>171.37</v>
      </c>
      <c r="F135" s="3">
        <v>43376</v>
      </c>
      <c r="G135" s="1">
        <v>0</v>
      </c>
      <c r="H135" s="2">
        <v>-1.9398031586175257E-2</v>
      </c>
      <c r="I135" s="1">
        <f t="shared" si="7"/>
        <v>-3.3899999999999864</v>
      </c>
    </row>
    <row r="136" spans="1:9" x14ac:dyDescent="0.25">
      <c r="A136" t="s">
        <v>9</v>
      </c>
      <c r="B136" t="s">
        <v>41</v>
      </c>
      <c r="C136" s="2" t="s">
        <v>18</v>
      </c>
      <c r="D136" s="1">
        <f>1100-1061.06</f>
        <v>38.940000000000055</v>
      </c>
      <c r="E136" s="1">
        <v>3917.83</v>
      </c>
      <c r="F136" s="3">
        <v>43407</v>
      </c>
      <c r="G136" s="1">
        <v>0</v>
      </c>
      <c r="H136" s="2">
        <v>3.9964280630007121E-3</v>
      </c>
      <c r="I136" s="1">
        <f t="shared" ref="I136:I152" si="8">E136+G136-(D136+E127)</f>
        <v>15.440000000000055</v>
      </c>
    </row>
    <row r="137" spans="1:9" x14ac:dyDescent="0.25">
      <c r="A137" t="s">
        <v>9</v>
      </c>
      <c r="B137" t="s">
        <v>1</v>
      </c>
      <c r="C137" t="s">
        <v>74</v>
      </c>
      <c r="D137" s="1">
        <v>0</v>
      </c>
      <c r="E137" s="1">
        <v>2962.48</v>
      </c>
      <c r="F137" s="3">
        <v>43407</v>
      </c>
      <c r="G137" s="1">
        <v>0</v>
      </c>
      <c r="H137" s="2">
        <v>3.7133409226433045E-3</v>
      </c>
      <c r="I137" s="1">
        <f t="shared" si="8"/>
        <v>10.960000000000036</v>
      </c>
    </row>
    <row r="138" spans="1:9" x14ac:dyDescent="0.25">
      <c r="A138" t="s">
        <v>9</v>
      </c>
      <c r="B138" t="s">
        <v>1</v>
      </c>
      <c r="C138" t="s">
        <v>40</v>
      </c>
      <c r="D138" s="1">
        <v>0</v>
      </c>
      <c r="E138" s="1">
        <v>1527.26</v>
      </c>
      <c r="F138" s="3">
        <v>43407</v>
      </c>
      <c r="G138" s="1">
        <v>0</v>
      </c>
      <c r="H138" s="2">
        <v>3.8385192780427957E-3</v>
      </c>
      <c r="I138" s="1">
        <f t="shared" si="8"/>
        <v>5.8399999999999181</v>
      </c>
    </row>
    <row r="139" spans="1:9" x14ac:dyDescent="0.25">
      <c r="A139" t="s">
        <v>9</v>
      </c>
      <c r="B139" t="s">
        <v>1</v>
      </c>
      <c r="C139" t="s">
        <v>78</v>
      </c>
      <c r="D139" s="1">
        <v>0</v>
      </c>
      <c r="E139" s="1">
        <v>2950.09</v>
      </c>
      <c r="F139" s="3">
        <v>43407</v>
      </c>
      <c r="G139" s="1">
        <v>0</v>
      </c>
      <c r="H139" s="2">
        <v>4.0569470112348238E-3</v>
      </c>
      <c r="I139" s="1">
        <f t="shared" si="8"/>
        <v>11.920000000000073</v>
      </c>
    </row>
    <row r="140" spans="1:9" x14ac:dyDescent="0.25">
      <c r="A140" t="s">
        <v>2</v>
      </c>
      <c r="B140" t="s">
        <v>1</v>
      </c>
      <c r="C140" t="s">
        <v>45</v>
      </c>
      <c r="D140" s="1">
        <v>0</v>
      </c>
      <c r="E140" s="1">
        <v>616.47</v>
      </c>
      <c r="F140" s="3">
        <v>43407</v>
      </c>
      <c r="G140" s="1">
        <v>0</v>
      </c>
      <c r="H140" s="2">
        <v>3.0369379909744421E-2</v>
      </c>
      <c r="I140" s="1">
        <f t="shared" si="8"/>
        <v>18.170000000000073</v>
      </c>
    </row>
    <row r="141" spans="1:9" x14ac:dyDescent="0.25">
      <c r="A141" t="s">
        <v>4</v>
      </c>
      <c r="B141" t="s">
        <v>1</v>
      </c>
      <c r="C141" t="s">
        <v>17</v>
      </c>
      <c r="D141" s="1">
        <v>0</v>
      </c>
      <c r="E141" s="1">
        <v>208.26</v>
      </c>
      <c r="F141" s="3">
        <v>43407</v>
      </c>
      <c r="G141" s="1">
        <v>0</v>
      </c>
      <c r="H141" s="2">
        <v>0.14978192458455242</v>
      </c>
      <c r="I141" s="1">
        <f t="shared" si="8"/>
        <v>27.129999999999995</v>
      </c>
    </row>
    <row r="142" spans="1:9" x14ac:dyDescent="0.25">
      <c r="A142" t="s">
        <v>4</v>
      </c>
      <c r="B142" t="s">
        <v>1</v>
      </c>
      <c r="C142" t="s">
        <v>16</v>
      </c>
      <c r="D142" s="1">
        <v>0</v>
      </c>
      <c r="E142" s="1">
        <v>252.35</v>
      </c>
      <c r="F142" s="3">
        <v>43407</v>
      </c>
      <c r="G142" s="1">
        <v>0</v>
      </c>
      <c r="H142" s="2">
        <v>0.20603135155801944</v>
      </c>
      <c r="I142" s="1">
        <f t="shared" si="8"/>
        <v>43.109999999999985</v>
      </c>
    </row>
    <row r="143" spans="1:9" x14ac:dyDescent="0.25">
      <c r="A143" t="s">
        <v>4</v>
      </c>
      <c r="B143" t="s">
        <v>1</v>
      </c>
      <c r="C143" t="s">
        <v>15</v>
      </c>
      <c r="D143" s="1">
        <v>0</v>
      </c>
      <c r="E143" s="1">
        <v>419.04</v>
      </c>
      <c r="F143" s="3">
        <v>43407</v>
      </c>
      <c r="G143" s="1">
        <v>0</v>
      </c>
      <c r="H143" s="2">
        <v>0.13681126393749499</v>
      </c>
      <c r="I143" s="1">
        <f t="shared" si="8"/>
        <v>50.430000000000007</v>
      </c>
    </row>
    <row r="144" spans="1:9" x14ac:dyDescent="0.25">
      <c r="A144" t="s">
        <v>4</v>
      </c>
      <c r="B144" t="s">
        <v>1</v>
      </c>
      <c r="C144" t="s">
        <v>1</v>
      </c>
      <c r="D144" s="1">
        <v>0</v>
      </c>
      <c r="E144" s="1">
        <v>251.7</v>
      </c>
      <c r="F144" s="3">
        <v>43407</v>
      </c>
      <c r="G144" s="1">
        <v>0</v>
      </c>
      <c r="H144" s="2">
        <v>0.46875182353970923</v>
      </c>
      <c r="I144" s="1">
        <f t="shared" si="8"/>
        <v>80.329999999999984</v>
      </c>
    </row>
    <row r="145" spans="1:11" x14ac:dyDescent="0.25">
      <c r="A145" t="s">
        <v>9</v>
      </c>
      <c r="B145" t="s">
        <v>41</v>
      </c>
      <c r="C145" s="2" t="s">
        <v>18</v>
      </c>
      <c r="D145" s="1">
        <f>190-678.9+626+100</f>
        <v>237.10000000000002</v>
      </c>
      <c r="E145" s="1">
        <v>4170.75</v>
      </c>
      <c r="F145" s="3">
        <v>43437</v>
      </c>
      <c r="G145" s="1">
        <v>0</v>
      </c>
      <c r="H145" s="2">
        <v>4.0379495792313147E-3</v>
      </c>
      <c r="I145" s="1">
        <f t="shared" si="8"/>
        <v>15.819999999999709</v>
      </c>
    </row>
    <row r="146" spans="1:11" x14ac:dyDescent="0.25">
      <c r="A146" t="s">
        <v>9</v>
      </c>
      <c r="B146" t="s">
        <v>1</v>
      </c>
      <c r="C146" t="s">
        <v>74</v>
      </c>
      <c r="D146" s="1">
        <v>35.85</v>
      </c>
      <c r="E146" s="1">
        <v>3009.34</v>
      </c>
      <c r="F146" s="3">
        <v>43437</v>
      </c>
      <c r="G146" s="1">
        <v>0</v>
      </c>
      <c r="H146" s="2">
        <v>3.7164807863683258E-3</v>
      </c>
      <c r="I146" s="1">
        <f t="shared" si="8"/>
        <v>11.010000000000218</v>
      </c>
    </row>
    <row r="147" spans="1:11" x14ac:dyDescent="0.25">
      <c r="A147" t="s">
        <v>9</v>
      </c>
      <c r="B147" t="s">
        <v>1</v>
      </c>
      <c r="C147" t="s">
        <v>40</v>
      </c>
      <c r="D147" s="1">
        <v>0</v>
      </c>
      <c r="E147" s="1">
        <f>511.78+1020.77</f>
        <v>1532.55</v>
      </c>
      <c r="F147" s="3">
        <v>43437</v>
      </c>
      <c r="G147" s="1">
        <v>0</v>
      </c>
      <c r="H147" s="2">
        <v>3.4637193405182565E-3</v>
      </c>
      <c r="I147" s="1">
        <f t="shared" si="8"/>
        <v>5.2899999999999636</v>
      </c>
    </row>
    <row r="148" spans="1:11" x14ac:dyDescent="0.25">
      <c r="A148" t="s">
        <v>9</v>
      </c>
      <c r="B148" t="s">
        <v>1</v>
      </c>
      <c r="C148" t="s">
        <v>78</v>
      </c>
      <c r="D148" s="1">
        <v>63.75</v>
      </c>
      <c r="E148" s="1">
        <v>3000.68</v>
      </c>
      <c r="F148" s="3">
        <v>43437</v>
      </c>
      <c r="G148" s="1">
        <v>12.36</v>
      </c>
      <c r="H148" s="2">
        <v>-2.7117816744581802E-4</v>
      </c>
      <c r="I148" s="1">
        <f t="shared" si="8"/>
        <v>-0.8000000000001819</v>
      </c>
    </row>
    <row r="149" spans="1:11" x14ac:dyDescent="0.25">
      <c r="A149" t="s">
        <v>2</v>
      </c>
      <c r="B149" t="s">
        <v>1</v>
      </c>
      <c r="C149" t="s">
        <v>45</v>
      </c>
      <c r="D149" s="1">
        <v>300</v>
      </c>
      <c r="E149" s="1">
        <v>915.94</v>
      </c>
      <c r="F149" s="3">
        <v>43437</v>
      </c>
      <c r="G149" s="1">
        <v>0</v>
      </c>
      <c r="H149" s="2">
        <v>-8.5973364478397762E-4</v>
      </c>
      <c r="I149" s="1">
        <f t="shared" si="8"/>
        <v>-0.52999999999997272</v>
      </c>
    </row>
    <row r="150" spans="1:11" x14ac:dyDescent="0.25">
      <c r="A150" t="s">
        <v>4</v>
      </c>
      <c r="B150" t="s">
        <v>1</v>
      </c>
      <c r="C150" t="s">
        <v>17</v>
      </c>
      <c r="D150" s="1">
        <v>0</v>
      </c>
      <c r="E150" s="1">
        <v>211.68</v>
      </c>
      <c r="F150" s="3">
        <v>43437</v>
      </c>
      <c r="G150" s="1">
        <v>0</v>
      </c>
      <c r="H150" s="2">
        <v>1.6421780466724378E-2</v>
      </c>
      <c r="I150" s="1">
        <f t="shared" si="8"/>
        <v>3.4200000000000159</v>
      </c>
    </row>
    <row r="151" spans="1:11" x14ac:dyDescent="0.25">
      <c r="A151" t="s">
        <v>4</v>
      </c>
      <c r="B151" t="s">
        <v>1</v>
      </c>
      <c r="C151" t="s">
        <v>16</v>
      </c>
      <c r="D151" s="1">
        <v>0</v>
      </c>
      <c r="E151" s="1">
        <v>267.05</v>
      </c>
      <c r="F151" s="3">
        <v>43437</v>
      </c>
      <c r="G151" s="1">
        <v>0</v>
      </c>
      <c r="H151" s="2">
        <v>5.8252427184465994E-2</v>
      </c>
      <c r="I151" s="1">
        <f t="shared" si="8"/>
        <v>14.700000000000017</v>
      </c>
    </row>
    <row r="152" spans="1:11" x14ac:dyDescent="0.25">
      <c r="A152" t="s">
        <v>4</v>
      </c>
      <c r="B152" t="s">
        <v>1</v>
      </c>
      <c r="C152" t="s">
        <v>15</v>
      </c>
      <c r="D152" s="1">
        <v>0</v>
      </c>
      <c r="E152" s="1">
        <v>431.61</v>
      </c>
      <c r="F152" s="3">
        <v>43437</v>
      </c>
      <c r="G152" s="1">
        <v>0</v>
      </c>
      <c r="H152" s="2">
        <v>2.9997136311569195E-2</v>
      </c>
      <c r="I152" s="1">
        <f t="shared" si="8"/>
        <v>12.569999999999993</v>
      </c>
      <c r="K152" s="4"/>
    </row>
    <row r="153" spans="1:11" x14ac:dyDescent="0.25">
      <c r="A153" t="s">
        <v>4</v>
      </c>
      <c r="B153" t="s">
        <v>1</v>
      </c>
      <c r="C153" t="s">
        <v>58</v>
      </c>
      <c r="D153" s="1">
        <v>200</v>
      </c>
      <c r="E153" s="1">
        <v>200</v>
      </c>
      <c r="F153" s="3">
        <v>43437</v>
      </c>
      <c r="G153" s="1">
        <v>0</v>
      </c>
      <c r="H153" s="2">
        <v>0</v>
      </c>
      <c r="I153" s="1">
        <f>E153-D153</f>
        <v>0</v>
      </c>
      <c r="K153" s="7"/>
    </row>
    <row r="154" spans="1:11" x14ac:dyDescent="0.25">
      <c r="A154" t="s">
        <v>4</v>
      </c>
      <c r="B154" t="s">
        <v>1</v>
      </c>
      <c r="C154" t="s">
        <v>7</v>
      </c>
      <c r="D154" s="1">
        <v>200</v>
      </c>
      <c r="E154" s="1">
        <v>200</v>
      </c>
      <c r="F154" s="3">
        <v>43437</v>
      </c>
      <c r="G154" s="1">
        <v>0</v>
      </c>
      <c r="H154" s="2">
        <v>0</v>
      </c>
      <c r="I154" s="1">
        <f>E154-D154</f>
        <v>0</v>
      </c>
    </row>
    <row r="155" spans="1:11" x14ac:dyDescent="0.25">
      <c r="A155" t="s">
        <v>4</v>
      </c>
      <c r="B155" t="s">
        <v>1</v>
      </c>
      <c r="C155" t="s">
        <v>1</v>
      </c>
      <c r="D155" s="1">
        <v>0</v>
      </c>
      <c r="E155" s="1">
        <v>261.11</v>
      </c>
      <c r="F155" s="3">
        <v>43437</v>
      </c>
      <c r="G155" s="1">
        <v>0</v>
      </c>
      <c r="H155" s="2">
        <v>3.7385776718315666E-2</v>
      </c>
      <c r="I155" s="1">
        <f t="shared" ref="I155:I164" si="9">E155+G155-(D155+E144)</f>
        <v>9.410000000000025</v>
      </c>
    </row>
    <row r="156" spans="1:11" x14ac:dyDescent="0.25">
      <c r="A156" t="s">
        <v>9</v>
      </c>
      <c r="B156" t="s">
        <v>41</v>
      </c>
      <c r="C156" s="2" t="s">
        <v>18</v>
      </c>
      <c r="D156" s="1">
        <f>156.38+800-175-355</f>
        <v>426.38</v>
      </c>
      <c r="E156" s="1">
        <v>4615.4799999999996</v>
      </c>
      <c r="F156" s="3">
        <v>43468</v>
      </c>
      <c r="G156" s="1">
        <v>0</v>
      </c>
      <c r="H156" s="2">
        <v>4.3996883054604474E-3</v>
      </c>
      <c r="I156" s="1">
        <f t="shared" si="9"/>
        <v>18.349999999999454</v>
      </c>
      <c r="K156" s="5"/>
    </row>
    <row r="157" spans="1:11" x14ac:dyDescent="0.25">
      <c r="A157" t="s">
        <v>9</v>
      </c>
      <c r="B157" t="s">
        <v>1</v>
      </c>
      <c r="C157" t="s">
        <v>74</v>
      </c>
      <c r="D157" s="1">
        <v>0</v>
      </c>
      <c r="E157" s="1">
        <v>3020.52</v>
      </c>
      <c r="F157" s="3">
        <v>43468</v>
      </c>
      <c r="G157" s="1">
        <v>0</v>
      </c>
      <c r="H157" s="2">
        <v>3.7151003210005307E-3</v>
      </c>
      <c r="I157" s="1">
        <f t="shared" si="9"/>
        <v>11.179999999999836</v>
      </c>
    </row>
    <row r="158" spans="1:11" x14ac:dyDescent="0.25">
      <c r="A158" t="s">
        <v>9</v>
      </c>
      <c r="B158" t="s">
        <v>1</v>
      </c>
      <c r="C158" t="s">
        <v>40</v>
      </c>
      <c r="D158" s="1">
        <v>1000</v>
      </c>
      <c r="E158" s="1">
        <v>2541.5300000000002</v>
      </c>
      <c r="F158" s="3">
        <v>43468</v>
      </c>
      <c r="G158" s="1">
        <v>0</v>
      </c>
      <c r="H158" s="2">
        <v>5.8595151871065898E-3</v>
      </c>
      <c r="I158" s="1">
        <f t="shared" si="9"/>
        <v>8.9800000000000182</v>
      </c>
    </row>
    <row r="159" spans="1:11" x14ac:dyDescent="0.25">
      <c r="A159" t="s">
        <v>9</v>
      </c>
      <c r="B159" t="s">
        <v>1</v>
      </c>
      <c r="C159" t="s">
        <v>78</v>
      </c>
      <c r="D159" s="1">
        <v>0</v>
      </c>
      <c r="E159" s="1">
        <v>3011.38</v>
      </c>
      <c r="F159" s="3">
        <v>43468</v>
      </c>
      <c r="G159" s="1">
        <v>0</v>
      </c>
      <c r="H159" s="2">
        <v>3.5658584054281128E-3</v>
      </c>
      <c r="I159" s="1">
        <f t="shared" si="9"/>
        <v>10.700000000000273</v>
      </c>
    </row>
    <row r="160" spans="1:11" x14ac:dyDescent="0.25">
      <c r="A160" t="s">
        <v>2</v>
      </c>
      <c r="B160" t="s">
        <v>1</v>
      </c>
      <c r="C160" t="s">
        <v>45</v>
      </c>
      <c r="D160" s="1">
        <v>400</v>
      </c>
      <c r="E160" s="1">
        <v>1327.11</v>
      </c>
      <c r="F160" s="3">
        <v>43468</v>
      </c>
      <c r="G160" s="1">
        <v>0</v>
      </c>
      <c r="H160" s="2">
        <v>1.2195121951219301E-2</v>
      </c>
      <c r="I160" s="1">
        <f t="shared" si="9"/>
        <v>11.169999999999845</v>
      </c>
    </row>
    <row r="161" spans="1:11" x14ac:dyDescent="0.25">
      <c r="A161" t="s">
        <v>4</v>
      </c>
      <c r="B161" t="s">
        <v>1</v>
      </c>
      <c r="C161" t="s">
        <v>17</v>
      </c>
      <c r="D161" s="1">
        <v>0</v>
      </c>
      <c r="E161" s="1">
        <v>219.91</v>
      </c>
      <c r="F161" s="3">
        <v>43468</v>
      </c>
      <c r="G161" s="1">
        <v>0</v>
      </c>
      <c r="H161" s="2">
        <v>3.8879440665154918E-2</v>
      </c>
      <c r="I161" s="1">
        <f t="shared" si="9"/>
        <v>8.2299999999999898</v>
      </c>
    </row>
    <row r="162" spans="1:11" x14ac:dyDescent="0.25">
      <c r="A162" t="s">
        <v>4</v>
      </c>
      <c r="B162" t="s">
        <v>1</v>
      </c>
      <c r="C162" t="s">
        <v>16</v>
      </c>
      <c r="D162" s="1">
        <v>0</v>
      </c>
      <c r="E162" s="1">
        <v>270.74</v>
      </c>
      <c r="F162" s="3">
        <v>43468</v>
      </c>
      <c r="G162" s="1">
        <v>0</v>
      </c>
      <c r="H162" s="2">
        <v>1.3817637146601669E-2</v>
      </c>
      <c r="I162" s="1">
        <f t="shared" si="9"/>
        <v>3.6899999999999977</v>
      </c>
    </row>
    <row r="163" spans="1:11" x14ac:dyDescent="0.25">
      <c r="A163" t="s">
        <v>4</v>
      </c>
      <c r="B163" t="s">
        <v>1</v>
      </c>
      <c r="C163" t="s">
        <v>15</v>
      </c>
      <c r="D163" s="1">
        <v>0</v>
      </c>
      <c r="E163" s="1">
        <v>440.36</v>
      </c>
      <c r="F163" s="3">
        <v>43468</v>
      </c>
      <c r="G163" s="1">
        <v>0</v>
      </c>
      <c r="H163" s="2">
        <v>2.0272931581752029E-2</v>
      </c>
      <c r="I163" s="1">
        <f t="shared" si="9"/>
        <v>8.75</v>
      </c>
    </row>
    <row r="164" spans="1:11" x14ac:dyDescent="0.25">
      <c r="A164" t="s">
        <v>4</v>
      </c>
      <c r="B164" t="s">
        <v>1</v>
      </c>
      <c r="C164" t="s">
        <v>58</v>
      </c>
      <c r="D164" s="1">
        <v>0</v>
      </c>
      <c r="E164" s="1">
        <v>202.75</v>
      </c>
      <c r="F164" s="3">
        <v>43468</v>
      </c>
      <c r="G164" s="1">
        <v>0</v>
      </c>
      <c r="H164" s="2">
        <v>1.3749999999999929E-2</v>
      </c>
      <c r="I164" s="1">
        <f t="shared" si="9"/>
        <v>2.75</v>
      </c>
    </row>
    <row r="165" spans="1:11" x14ac:dyDescent="0.25">
      <c r="A165" t="s">
        <v>4</v>
      </c>
      <c r="B165" t="s">
        <v>1</v>
      </c>
      <c r="C165" t="s">
        <v>56</v>
      </c>
      <c r="D165" s="1">
        <v>300</v>
      </c>
      <c r="E165" s="1">
        <v>315.5</v>
      </c>
      <c r="F165" s="3">
        <v>43468</v>
      </c>
      <c r="G165" s="1">
        <v>0</v>
      </c>
      <c r="H165" s="2">
        <v>5.1666666666666666E-2</v>
      </c>
      <c r="I165" s="1">
        <f>E165-D165</f>
        <v>15.5</v>
      </c>
    </row>
    <row r="166" spans="1:11" x14ac:dyDescent="0.25">
      <c r="A166" t="s">
        <v>4</v>
      </c>
      <c r="B166" t="s">
        <v>1</v>
      </c>
      <c r="C166" t="s">
        <v>7</v>
      </c>
      <c r="D166" s="1">
        <v>0</v>
      </c>
      <c r="E166" s="1">
        <v>186.23</v>
      </c>
      <c r="F166" s="3">
        <v>43468</v>
      </c>
      <c r="G166" s="1">
        <v>0</v>
      </c>
      <c r="H166" s="2">
        <v>-6.8850000000000078E-2</v>
      </c>
      <c r="I166" s="1">
        <f>E166+G166-(D166+E154)</f>
        <v>-13.77000000000001</v>
      </c>
    </row>
    <row r="167" spans="1:11" x14ac:dyDescent="0.25">
      <c r="A167" t="s">
        <v>4</v>
      </c>
      <c r="B167" t="s">
        <v>1</v>
      </c>
      <c r="C167" t="s">
        <v>1</v>
      </c>
      <c r="D167" s="1">
        <v>0</v>
      </c>
      <c r="E167" s="1">
        <v>271.88</v>
      </c>
      <c r="F167" s="3">
        <v>43468</v>
      </c>
      <c r="G167" s="1">
        <v>0</v>
      </c>
      <c r="H167" s="2">
        <v>4.1246984029719158E-2</v>
      </c>
      <c r="I167" s="1">
        <f>E167+G167-(D167+E155)</f>
        <v>10.769999999999982</v>
      </c>
    </row>
    <row r="168" spans="1:11" x14ac:dyDescent="0.25">
      <c r="A168" t="s">
        <v>4</v>
      </c>
      <c r="B168" t="s">
        <v>1</v>
      </c>
      <c r="C168" t="s">
        <v>13</v>
      </c>
      <c r="D168" s="1">
        <v>300</v>
      </c>
      <c r="E168" s="1">
        <v>304.22000000000003</v>
      </c>
      <c r="F168" s="3">
        <v>43468</v>
      </c>
      <c r="G168" s="1">
        <v>0</v>
      </c>
      <c r="H168" s="2">
        <v>1.4066666666666757E-2</v>
      </c>
      <c r="I168" s="1">
        <f>E168-D168</f>
        <v>4.2200000000000273</v>
      </c>
      <c r="K168" s="5"/>
    </row>
    <row r="169" spans="1:11" x14ac:dyDescent="0.25">
      <c r="A169" t="s">
        <v>9</v>
      </c>
      <c r="B169" t="s">
        <v>22</v>
      </c>
      <c r="C169" t="s">
        <v>40</v>
      </c>
      <c r="D169" s="1">
        <v>2000</v>
      </c>
      <c r="E169" s="1">
        <v>2005.16</v>
      </c>
      <c r="F169" s="3">
        <v>43468</v>
      </c>
      <c r="G169" s="1">
        <v>0</v>
      </c>
      <c r="H169" s="2">
        <v>2.580000000000041E-3</v>
      </c>
      <c r="I169" s="1">
        <f>E169-D169</f>
        <v>5.1600000000000819</v>
      </c>
    </row>
    <row r="170" spans="1:11" x14ac:dyDescent="0.25">
      <c r="A170" t="s">
        <v>9</v>
      </c>
      <c r="B170" t="s">
        <v>22</v>
      </c>
      <c r="C170" t="s">
        <v>77</v>
      </c>
      <c r="D170" s="1">
        <v>1500</v>
      </c>
      <c r="E170" s="1">
        <v>1504.39</v>
      </c>
      <c r="F170" s="3">
        <v>43468</v>
      </c>
      <c r="G170" s="1">
        <v>0</v>
      </c>
      <c r="H170" s="2">
        <f>(E170/D170)-1</f>
        <v>2.926666666666744E-3</v>
      </c>
      <c r="I170" s="1">
        <f>E170-D170</f>
        <v>4.3900000000001</v>
      </c>
    </row>
    <row r="171" spans="1:11" x14ac:dyDescent="0.25">
      <c r="A171" t="s">
        <v>9</v>
      </c>
      <c r="B171" t="s">
        <v>41</v>
      </c>
      <c r="C171" s="2" t="s">
        <v>18</v>
      </c>
      <c r="D171" s="1">
        <f>555+800+110+300-1599.67-50+24</f>
        <v>139.32999999999993</v>
      </c>
      <c r="E171" s="1">
        <f>5575.16-800</f>
        <v>4775.16</v>
      </c>
      <c r="F171" s="3">
        <v>43499</v>
      </c>
      <c r="G171" s="1">
        <v>0</v>
      </c>
      <c r="H171" s="2">
        <v>4.4090755457721897E-3</v>
      </c>
      <c r="I171" s="1">
        <f t="shared" ref="I171:I185" si="10">E171+G171-(E156+D171)</f>
        <v>20.350000000000364</v>
      </c>
    </row>
    <row r="172" spans="1:11" x14ac:dyDescent="0.25">
      <c r="A172" t="s">
        <v>9</v>
      </c>
      <c r="B172" t="s">
        <v>1</v>
      </c>
      <c r="C172" t="s">
        <v>74</v>
      </c>
      <c r="D172" s="1">
        <v>0</v>
      </c>
      <c r="E172" s="1">
        <f>550+2479.51</f>
        <v>3029.51</v>
      </c>
      <c r="F172" s="3">
        <v>43499</v>
      </c>
      <c r="G172" s="1">
        <v>0</v>
      </c>
      <c r="H172" s="2">
        <v>2.9763087150558309E-3</v>
      </c>
      <c r="I172" s="1">
        <f t="shared" si="10"/>
        <v>8.9900000000002365</v>
      </c>
    </row>
    <row r="173" spans="1:11" x14ac:dyDescent="0.25">
      <c r="A173" t="s">
        <v>9</v>
      </c>
      <c r="B173" t="s">
        <v>1</v>
      </c>
      <c r="C173" t="s">
        <v>40</v>
      </c>
      <c r="D173" s="1">
        <v>0</v>
      </c>
      <c r="E173" s="1">
        <f>515.71+1028.61+1006.94</f>
        <v>2551.2600000000002</v>
      </c>
      <c r="F173" s="3">
        <v>43499</v>
      </c>
      <c r="G173" s="1">
        <v>0</v>
      </c>
      <c r="H173" s="2">
        <v>3.8284025764008245E-3</v>
      </c>
      <c r="I173" s="1">
        <f t="shared" si="10"/>
        <v>9.7300000000000182</v>
      </c>
    </row>
    <row r="174" spans="1:11" x14ac:dyDescent="0.25">
      <c r="A174" t="s">
        <v>9</v>
      </c>
      <c r="B174" t="s">
        <v>1</v>
      </c>
      <c r="C174" t="s">
        <v>78</v>
      </c>
      <c r="D174" s="1">
        <v>0</v>
      </c>
      <c r="E174" s="1">
        <v>3023.17</v>
      </c>
      <c r="F174" s="3">
        <v>43499</v>
      </c>
      <c r="G174" s="1">
        <v>0</v>
      </c>
      <c r="H174" s="2">
        <v>3.9151485365513938E-3</v>
      </c>
      <c r="I174" s="1">
        <f t="shared" si="10"/>
        <v>11.789999999999964</v>
      </c>
    </row>
    <row r="175" spans="1:11" x14ac:dyDescent="0.25">
      <c r="A175" t="s">
        <v>2</v>
      </c>
      <c r="B175" t="s">
        <v>1</v>
      </c>
      <c r="C175" t="s">
        <v>45</v>
      </c>
      <c r="D175" s="1">
        <v>0</v>
      </c>
      <c r="E175" s="1">
        <v>1345.42</v>
      </c>
      <c r="F175" s="3">
        <v>43499</v>
      </c>
      <c r="G175" s="1">
        <v>0</v>
      </c>
      <c r="H175" s="2">
        <v>1.3796897016826071E-2</v>
      </c>
      <c r="I175" s="1">
        <f t="shared" si="10"/>
        <v>18.310000000000173</v>
      </c>
    </row>
    <row r="176" spans="1:11" x14ac:dyDescent="0.25">
      <c r="A176" t="s">
        <v>4</v>
      </c>
      <c r="B176" t="s">
        <v>1</v>
      </c>
      <c r="C176" t="s">
        <v>17</v>
      </c>
      <c r="D176" s="1">
        <v>0</v>
      </c>
      <c r="E176" s="1">
        <v>221.9</v>
      </c>
      <c r="F176" s="3">
        <v>43499</v>
      </c>
      <c r="G176" s="1">
        <v>0</v>
      </c>
      <c r="H176" s="2">
        <v>9.0491564731027818E-3</v>
      </c>
      <c r="I176" s="1">
        <f t="shared" si="10"/>
        <v>1.9900000000000091</v>
      </c>
    </row>
    <row r="177" spans="1:9" x14ac:dyDescent="0.25">
      <c r="A177" t="s">
        <v>4</v>
      </c>
      <c r="B177" t="s">
        <v>1</v>
      </c>
      <c r="C177" t="s">
        <v>16</v>
      </c>
      <c r="D177" s="1">
        <v>0</v>
      </c>
      <c r="E177" s="1">
        <v>302.27999999999997</v>
      </c>
      <c r="F177" s="3">
        <v>43499</v>
      </c>
      <c r="G177" s="1">
        <v>0</v>
      </c>
      <c r="H177" s="2">
        <v>0.11649553076752595</v>
      </c>
      <c r="I177" s="1">
        <f t="shared" si="10"/>
        <v>31.539999999999964</v>
      </c>
    </row>
    <row r="178" spans="1:9" x14ac:dyDescent="0.25">
      <c r="A178" t="s">
        <v>4</v>
      </c>
      <c r="B178" t="s">
        <v>1</v>
      </c>
      <c r="C178" t="s">
        <v>15</v>
      </c>
      <c r="D178" s="1">
        <v>0</v>
      </c>
      <c r="E178" s="1">
        <v>469.23</v>
      </c>
      <c r="F178" s="3">
        <v>43499</v>
      </c>
      <c r="G178" s="1">
        <v>0</v>
      </c>
      <c r="H178" s="2">
        <v>6.5559996366609141E-2</v>
      </c>
      <c r="I178" s="1">
        <f t="shared" si="10"/>
        <v>28.870000000000005</v>
      </c>
    </row>
    <row r="179" spans="1:9" x14ac:dyDescent="0.25">
      <c r="A179" t="s">
        <v>4</v>
      </c>
      <c r="B179" t="s">
        <v>1</v>
      </c>
      <c r="C179" t="s">
        <v>58</v>
      </c>
      <c r="D179" s="1">
        <v>0</v>
      </c>
      <c r="E179" s="1">
        <v>215.34</v>
      </c>
      <c r="F179" s="3">
        <v>43499</v>
      </c>
      <c r="G179" s="1">
        <v>0</v>
      </c>
      <c r="H179" s="2">
        <v>6.2096177558569776E-2</v>
      </c>
      <c r="I179" s="1">
        <f t="shared" si="10"/>
        <v>12.590000000000003</v>
      </c>
    </row>
    <row r="180" spans="1:9" x14ac:dyDescent="0.25">
      <c r="A180" t="s">
        <v>4</v>
      </c>
      <c r="B180" t="s">
        <v>1</v>
      </c>
      <c r="C180" t="s">
        <v>56</v>
      </c>
      <c r="D180" s="1">
        <v>0</v>
      </c>
      <c r="E180" s="1">
        <v>331.57</v>
      </c>
      <c r="F180" s="3">
        <v>43499</v>
      </c>
      <c r="G180" s="1">
        <v>0</v>
      </c>
      <c r="H180" s="2">
        <v>5.0935023771790711E-2</v>
      </c>
      <c r="I180" s="1">
        <f t="shared" si="10"/>
        <v>16.069999999999993</v>
      </c>
    </row>
    <row r="181" spans="1:9" x14ac:dyDescent="0.25">
      <c r="A181" t="s">
        <v>4</v>
      </c>
      <c r="B181" t="s">
        <v>1</v>
      </c>
      <c r="C181" t="s">
        <v>7</v>
      </c>
      <c r="D181" s="1">
        <v>0</v>
      </c>
      <c r="E181" s="1">
        <v>205.28</v>
      </c>
      <c r="F181" s="3">
        <v>43499</v>
      </c>
      <c r="G181" s="1">
        <v>0</v>
      </c>
      <c r="H181" s="2">
        <v>0.10229286366321233</v>
      </c>
      <c r="I181" s="1">
        <f t="shared" si="10"/>
        <v>19.050000000000011</v>
      </c>
    </row>
    <row r="182" spans="1:9" x14ac:dyDescent="0.25">
      <c r="A182" t="s">
        <v>4</v>
      </c>
      <c r="B182" t="s">
        <v>1</v>
      </c>
      <c r="C182" t="s">
        <v>1</v>
      </c>
      <c r="D182" s="1">
        <v>0</v>
      </c>
      <c r="E182" s="1">
        <v>288.92</v>
      </c>
      <c r="F182" s="3">
        <v>43499</v>
      </c>
      <c r="G182" s="1">
        <v>0</v>
      </c>
      <c r="H182" s="2">
        <v>6.2674709430631248E-2</v>
      </c>
      <c r="I182" s="1">
        <f t="shared" si="10"/>
        <v>17.04000000000002</v>
      </c>
    </row>
    <row r="183" spans="1:9" x14ac:dyDescent="0.25">
      <c r="A183" t="s">
        <v>4</v>
      </c>
      <c r="B183" t="s">
        <v>1</v>
      </c>
      <c r="C183" t="s">
        <v>13</v>
      </c>
      <c r="D183" s="1">
        <v>0</v>
      </c>
      <c r="E183" s="1">
        <v>276.08999999999997</v>
      </c>
      <c r="F183" s="3">
        <v>43499</v>
      </c>
      <c r="G183" s="1">
        <v>0</v>
      </c>
      <c r="H183" s="2">
        <v>-9.2465978568141649E-2</v>
      </c>
      <c r="I183" s="1">
        <f t="shared" si="10"/>
        <v>-28.130000000000052</v>
      </c>
    </row>
    <row r="184" spans="1:9" x14ac:dyDescent="0.25">
      <c r="A184" t="s">
        <v>22</v>
      </c>
      <c r="B184" t="s">
        <v>22</v>
      </c>
      <c r="C184" t="s">
        <v>40</v>
      </c>
      <c r="D184" s="1">
        <v>0</v>
      </c>
      <c r="E184" s="1">
        <v>2012.35</v>
      </c>
      <c r="F184" s="3">
        <v>43499</v>
      </c>
      <c r="G184" s="1">
        <v>0</v>
      </c>
      <c r="H184" s="2">
        <v>3.5857487681780764E-3</v>
      </c>
      <c r="I184" s="1">
        <f t="shared" si="10"/>
        <v>7.1899999999998272</v>
      </c>
    </row>
    <row r="185" spans="1:9" x14ac:dyDescent="0.25">
      <c r="A185" t="s">
        <v>9</v>
      </c>
      <c r="B185" t="s">
        <v>22</v>
      </c>
      <c r="C185" t="s">
        <v>77</v>
      </c>
      <c r="D185" s="1">
        <v>0</v>
      </c>
      <c r="E185" s="1">
        <v>1510.92</v>
      </c>
      <c r="F185" s="3">
        <v>43499</v>
      </c>
      <c r="G185" s="1">
        <v>0</v>
      </c>
      <c r="H185" s="2">
        <v>4.3406297569115182E-3</v>
      </c>
      <c r="I185" s="1">
        <f t="shared" si="10"/>
        <v>6.5299999999999727</v>
      </c>
    </row>
    <row r="186" spans="1:9" x14ac:dyDescent="0.25">
      <c r="A186" t="s">
        <v>2</v>
      </c>
      <c r="B186" t="s">
        <v>22</v>
      </c>
      <c r="C186" t="s">
        <v>26</v>
      </c>
      <c r="D186" s="1">
        <v>1000</v>
      </c>
      <c r="E186" s="1">
        <v>1008.41</v>
      </c>
      <c r="F186" s="3">
        <v>43499</v>
      </c>
      <c r="G186" s="1">
        <v>0</v>
      </c>
      <c r="H186" s="2">
        <v>8.4099999999999678E-3</v>
      </c>
      <c r="I186" s="1">
        <f>E186-D186</f>
        <v>8.4099999999999682</v>
      </c>
    </row>
    <row r="187" spans="1:9" x14ac:dyDescent="0.25">
      <c r="A187" t="s">
        <v>9</v>
      </c>
      <c r="B187" t="s">
        <v>41</v>
      </c>
      <c r="C187" s="2" t="s">
        <v>18</v>
      </c>
      <c r="D187" s="1">
        <f>800+399.4-150-1103.18+166+129.17-10</f>
        <v>231.39000000000001</v>
      </c>
      <c r="E187" s="1">
        <f>-546.3+5574.74</f>
        <v>5028.4399999999996</v>
      </c>
      <c r="F187" s="3">
        <v>43527</v>
      </c>
      <c r="G187" s="1">
        <v>0</v>
      </c>
      <c r="H187" s="2">
        <v>4.584139589039804E-3</v>
      </c>
      <c r="I187" s="1">
        <f t="shared" ref="I187:I234" si="11">E187+G187-(D187+E171)</f>
        <v>21.889999999999418</v>
      </c>
    </row>
    <row r="188" spans="1:9" x14ac:dyDescent="0.25">
      <c r="A188" t="s">
        <v>9</v>
      </c>
      <c r="B188" t="s">
        <v>1</v>
      </c>
      <c r="C188" t="s">
        <v>74</v>
      </c>
      <c r="D188" s="1">
        <v>0</v>
      </c>
      <c r="E188" s="1">
        <f>500+2538.73</f>
        <v>3038.73</v>
      </c>
      <c r="F188" s="3">
        <v>43527</v>
      </c>
      <c r="G188" s="1">
        <v>0</v>
      </c>
      <c r="H188" s="2">
        <v>3.0433964568525873E-3</v>
      </c>
      <c r="I188" s="1">
        <f t="shared" si="11"/>
        <v>9.2199999999997999</v>
      </c>
    </row>
    <row r="189" spans="1:9" x14ac:dyDescent="0.25">
      <c r="A189" t="s">
        <v>9</v>
      </c>
      <c r="B189" t="s">
        <v>1</v>
      </c>
      <c r="C189" t="s">
        <v>40</v>
      </c>
      <c r="D189" s="1">
        <v>0</v>
      </c>
      <c r="E189" s="1">
        <v>2561.0500000000002</v>
      </c>
      <c r="F189" s="3">
        <v>43527</v>
      </c>
      <c r="G189" s="1">
        <v>0</v>
      </c>
      <c r="H189" s="2">
        <v>3.8373195989431785E-3</v>
      </c>
      <c r="I189" s="1">
        <f t="shared" si="11"/>
        <v>9.7899999999999636</v>
      </c>
    </row>
    <row r="190" spans="1:9" x14ac:dyDescent="0.25">
      <c r="A190" t="s">
        <v>9</v>
      </c>
      <c r="B190" t="s">
        <v>1</v>
      </c>
      <c r="C190" t="s">
        <v>78</v>
      </c>
      <c r="D190" s="1">
        <v>0</v>
      </c>
      <c r="E190" s="1">
        <v>3034.41</v>
      </c>
      <c r="F190" s="3">
        <v>43527</v>
      </c>
      <c r="G190" s="1">
        <v>0</v>
      </c>
      <c r="H190" s="2">
        <v>3.7179516864747075E-3</v>
      </c>
      <c r="I190" s="1">
        <f t="shared" si="11"/>
        <v>11.239999999999782</v>
      </c>
    </row>
    <row r="191" spans="1:9" x14ac:dyDescent="0.25">
      <c r="A191" t="s">
        <v>2</v>
      </c>
      <c r="B191" t="s">
        <v>1</v>
      </c>
      <c r="C191" t="s">
        <v>45</v>
      </c>
      <c r="D191" s="1">
        <v>400</v>
      </c>
      <c r="E191" s="1">
        <v>1754.38</v>
      </c>
      <c r="F191" s="3">
        <v>43527</v>
      </c>
      <c r="G191" s="1">
        <v>0</v>
      </c>
      <c r="H191" s="2">
        <v>6.6596304499710879E-3</v>
      </c>
      <c r="I191" s="1">
        <f t="shared" si="11"/>
        <v>8.9600000000000364</v>
      </c>
    </row>
    <row r="192" spans="1:9" x14ac:dyDescent="0.25">
      <c r="A192" t="s">
        <v>4</v>
      </c>
      <c r="B192" t="s">
        <v>1</v>
      </c>
      <c r="C192" t="s">
        <v>17</v>
      </c>
      <c r="D192" s="1">
        <v>0</v>
      </c>
      <c r="E192" s="1">
        <v>221.2</v>
      </c>
      <c r="F192" s="3">
        <v>43527</v>
      </c>
      <c r="G192" s="1">
        <v>0</v>
      </c>
      <c r="H192" s="2">
        <v>-3.154574132492205E-3</v>
      </c>
      <c r="I192" s="1">
        <f t="shared" si="11"/>
        <v>-0.70000000000001705</v>
      </c>
    </row>
    <row r="193" spans="1:9" x14ac:dyDescent="0.25">
      <c r="A193" t="s">
        <v>4</v>
      </c>
      <c r="B193" t="s">
        <v>1</v>
      </c>
      <c r="C193" t="s">
        <v>16</v>
      </c>
      <c r="D193" s="1">
        <v>0</v>
      </c>
      <c r="E193" s="1">
        <v>296.77999999999997</v>
      </c>
      <c r="F193" s="3">
        <v>43527</v>
      </c>
      <c r="G193" s="1">
        <v>0</v>
      </c>
      <c r="H193" s="2">
        <v>-1.8195050946142599E-2</v>
      </c>
      <c r="I193" s="1">
        <f t="shared" si="11"/>
        <v>-5.5</v>
      </c>
    </row>
    <row r="194" spans="1:9" x14ac:dyDescent="0.25">
      <c r="A194" t="s">
        <v>4</v>
      </c>
      <c r="B194" t="s">
        <v>1</v>
      </c>
      <c r="C194" t="s">
        <v>15</v>
      </c>
      <c r="D194" s="1">
        <v>0</v>
      </c>
      <c r="E194" s="1">
        <v>457.92</v>
      </c>
      <c r="F194" s="3">
        <v>43527</v>
      </c>
      <c r="G194" s="1">
        <v>0</v>
      </c>
      <c r="H194" s="2">
        <v>-2.4103318202160939E-2</v>
      </c>
      <c r="I194" s="1">
        <f t="shared" si="11"/>
        <v>-11.310000000000002</v>
      </c>
    </row>
    <row r="195" spans="1:9" x14ac:dyDescent="0.25">
      <c r="A195" t="s">
        <v>4</v>
      </c>
      <c r="B195" t="s">
        <v>1</v>
      </c>
      <c r="C195" t="s">
        <v>58</v>
      </c>
      <c r="D195" s="1">
        <v>0</v>
      </c>
      <c r="E195" s="1">
        <v>209.29</v>
      </c>
      <c r="F195" s="3">
        <v>43527</v>
      </c>
      <c r="G195" s="1">
        <v>0</v>
      </c>
      <c r="H195" s="2">
        <v>-2.8095105414693067E-2</v>
      </c>
      <c r="I195" s="1">
        <f t="shared" si="11"/>
        <v>-6.0500000000000114</v>
      </c>
    </row>
    <row r="196" spans="1:9" x14ac:dyDescent="0.25">
      <c r="A196" t="s">
        <v>4</v>
      </c>
      <c r="B196" t="s">
        <v>1</v>
      </c>
      <c r="C196" t="s">
        <v>56</v>
      </c>
      <c r="D196" s="1">
        <v>0</v>
      </c>
      <c r="E196" s="1">
        <v>322.81</v>
      </c>
      <c r="F196" s="3">
        <v>43527</v>
      </c>
      <c r="G196" s="1">
        <v>0</v>
      </c>
      <c r="H196" s="2">
        <v>-2.6419760533220704E-2</v>
      </c>
      <c r="I196" s="1">
        <f t="shared" si="11"/>
        <v>-8.7599999999999909</v>
      </c>
    </row>
    <row r="197" spans="1:9" x14ac:dyDescent="0.25">
      <c r="A197" t="s">
        <v>4</v>
      </c>
      <c r="B197" t="s">
        <v>1</v>
      </c>
      <c r="C197" t="s">
        <v>7</v>
      </c>
      <c r="D197" s="1">
        <v>0</v>
      </c>
      <c r="E197" s="1">
        <v>203.42</v>
      </c>
      <c r="F197" s="3">
        <v>43527</v>
      </c>
      <c r="G197" s="1">
        <v>0</v>
      </c>
      <c r="H197" s="2">
        <v>-9.060795011691436E-3</v>
      </c>
      <c r="I197" s="1">
        <f t="shared" si="11"/>
        <v>-1.8600000000000136</v>
      </c>
    </row>
    <row r="198" spans="1:9" x14ac:dyDescent="0.25">
      <c r="A198" t="s">
        <v>4</v>
      </c>
      <c r="B198" t="s">
        <v>1</v>
      </c>
      <c r="C198" t="s">
        <v>1</v>
      </c>
      <c r="D198" s="1">
        <v>0</v>
      </c>
      <c r="E198" s="1">
        <v>287.54000000000002</v>
      </c>
      <c r="F198" s="3">
        <v>43527</v>
      </c>
      <c r="G198" s="1">
        <v>0</v>
      </c>
      <c r="H198" s="2">
        <v>-4.7764086944482864E-3</v>
      </c>
      <c r="I198" s="1">
        <f t="shared" si="11"/>
        <v>-1.3799999999999955</v>
      </c>
    </row>
    <row r="199" spans="1:9" x14ac:dyDescent="0.25">
      <c r="A199" t="s">
        <v>4</v>
      </c>
      <c r="B199" t="s">
        <v>1</v>
      </c>
      <c r="C199" t="s">
        <v>13</v>
      </c>
      <c r="D199" s="1">
        <v>0</v>
      </c>
      <c r="E199" s="1">
        <v>278.26</v>
      </c>
      <c r="F199" s="3">
        <v>43527</v>
      </c>
      <c r="G199" s="1">
        <v>0</v>
      </c>
      <c r="H199" s="2">
        <v>7.8597558767068421E-3</v>
      </c>
      <c r="I199" s="1">
        <f t="shared" si="11"/>
        <v>2.1700000000000159</v>
      </c>
    </row>
    <row r="200" spans="1:9" x14ac:dyDescent="0.25">
      <c r="A200" t="s">
        <v>9</v>
      </c>
      <c r="B200" t="s">
        <v>22</v>
      </c>
      <c r="C200" t="s">
        <v>40</v>
      </c>
      <c r="D200" s="1">
        <v>0</v>
      </c>
      <c r="E200" s="1">
        <v>2023.71</v>
      </c>
      <c r="F200" s="3">
        <v>43527</v>
      </c>
      <c r="G200" s="1">
        <v>0</v>
      </c>
      <c r="H200" s="2">
        <v>5.6451412527642741E-3</v>
      </c>
      <c r="I200" s="1">
        <f t="shared" si="11"/>
        <v>11.360000000000127</v>
      </c>
    </row>
    <row r="201" spans="1:9" x14ac:dyDescent="0.25">
      <c r="A201" t="s">
        <v>9</v>
      </c>
      <c r="B201" t="s">
        <v>22</v>
      </c>
      <c r="C201" t="s">
        <v>77</v>
      </c>
      <c r="D201" s="1">
        <v>0</v>
      </c>
      <c r="E201" s="1">
        <v>1516.72</v>
      </c>
      <c r="F201" s="3">
        <v>43527</v>
      </c>
      <c r="G201" s="1">
        <v>0</v>
      </c>
      <c r="H201" s="2">
        <v>3.8387207793926237E-3</v>
      </c>
      <c r="I201" s="1">
        <f t="shared" si="11"/>
        <v>5.7999999999999545</v>
      </c>
    </row>
    <row r="202" spans="1:9" x14ac:dyDescent="0.25">
      <c r="A202" t="s">
        <v>2</v>
      </c>
      <c r="B202" t="s">
        <v>22</v>
      </c>
      <c r="C202" t="s">
        <v>26</v>
      </c>
      <c r="D202" s="1">
        <v>0</v>
      </c>
      <c r="E202" s="1">
        <v>1017.75</v>
      </c>
      <c r="F202" s="3">
        <v>43527</v>
      </c>
      <c r="G202" s="1">
        <v>0</v>
      </c>
      <c r="H202" s="2">
        <v>9.262105691137501E-3</v>
      </c>
      <c r="I202" s="1">
        <f t="shared" si="11"/>
        <v>9.3400000000000318</v>
      </c>
    </row>
    <row r="203" spans="1:9" x14ac:dyDescent="0.25">
      <c r="A203" t="s">
        <v>9</v>
      </c>
      <c r="B203" t="s">
        <v>41</v>
      </c>
      <c r="C203" s="2" t="s">
        <v>18</v>
      </c>
      <c r="D203" s="1">
        <v>150</v>
      </c>
      <c r="E203" s="1">
        <f>5835.16-635.35</f>
        <v>5199.8099999999995</v>
      </c>
      <c r="F203" s="3">
        <v>43558</v>
      </c>
      <c r="G203" s="1">
        <v>0</v>
      </c>
      <c r="H203" s="2">
        <v>4.2498269841144687E-3</v>
      </c>
      <c r="I203" s="1">
        <f t="shared" si="11"/>
        <v>21.369999999999891</v>
      </c>
    </row>
    <row r="204" spans="1:9" x14ac:dyDescent="0.25">
      <c r="A204" t="s">
        <v>9</v>
      </c>
      <c r="B204" t="s">
        <v>1</v>
      </c>
      <c r="C204" t="s">
        <v>74</v>
      </c>
      <c r="D204" s="1">
        <v>0</v>
      </c>
      <c r="E204" s="1">
        <f>750+2297.05</f>
        <v>3047.05</v>
      </c>
      <c r="F204" s="3">
        <v>43558</v>
      </c>
      <c r="G204" s="1">
        <v>0</v>
      </c>
      <c r="H204" s="2">
        <v>2.7379859349137003E-3</v>
      </c>
      <c r="I204" s="1">
        <f t="shared" si="11"/>
        <v>8.3200000000001637</v>
      </c>
    </row>
    <row r="205" spans="1:9" x14ac:dyDescent="0.25">
      <c r="A205" t="s">
        <v>9</v>
      </c>
      <c r="B205" t="s">
        <v>1</v>
      </c>
      <c r="C205" t="s">
        <v>40</v>
      </c>
      <c r="D205" s="1">
        <v>0</v>
      </c>
      <c r="E205" s="1">
        <v>2570.4</v>
      </c>
      <c r="F205" s="3">
        <v>43558</v>
      </c>
      <c r="G205" s="1">
        <v>0</v>
      </c>
      <c r="H205" s="2">
        <v>3.6508463325588547E-3</v>
      </c>
      <c r="I205" s="1">
        <f t="shared" si="11"/>
        <v>9.3499999999999091</v>
      </c>
    </row>
    <row r="206" spans="1:9" x14ac:dyDescent="0.25">
      <c r="A206" t="s">
        <v>9</v>
      </c>
      <c r="B206" t="s">
        <v>1</v>
      </c>
      <c r="C206" t="s">
        <v>78</v>
      </c>
      <c r="D206" s="1">
        <v>0</v>
      </c>
      <c r="E206" s="1">
        <v>3044.85</v>
      </c>
      <c r="F206" s="3">
        <v>43558</v>
      </c>
      <c r="G206" s="1">
        <v>0</v>
      </c>
      <c r="H206" s="2">
        <v>3.4405370401495716E-3</v>
      </c>
      <c r="I206" s="1">
        <f t="shared" si="11"/>
        <v>10.440000000000055</v>
      </c>
    </row>
    <row r="207" spans="1:9" x14ac:dyDescent="0.25">
      <c r="A207" t="s">
        <v>2</v>
      </c>
      <c r="B207" t="s">
        <v>1</v>
      </c>
      <c r="C207" t="s">
        <v>45</v>
      </c>
      <c r="D207" s="1">
        <v>0</v>
      </c>
      <c r="E207" s="1">
        <v>1761.55</v>
      </c>
      <c r="F207" s="3">
        <v>43558</v>
      </c>
      <c r="G207" s="1">
        <v>0</v>
      </c>
      <c r="H207" s="2">
        <v>4.0869138955070827E-3</v>
      </c>
      <c r="I207" s="1">
        <f t="shared" si="11"/>
        <v>7.1699999999998454</v>
      </c>
    </row>
    <row r="208" spans="1:9" x14ac:dyDescent="0.25">
      <c r="A208" t="s">
        <v>4</v>
      </c>
      <c r="B208" t="s">
        <v>1</v>
      </c>
      <c r="C208" t="s">
        <v>17</v>
      </c>
      <c r="D208" s="1">
        <v>0</v>
      </c>
      <c r="E208" s="1">
        <v>237.11</v>
      </c>
      <c r="F208" s="3">
        <v>43558</v>
      </c>
      <c r="G208" s="1">
        <v>0</v>
      </c>
      <c r="H208" s="2">
        <v>7.1925858951175536E-2</v>
      </c>
      <c r="I208" s="1">
        <f t="shared" si="11"/>
        <v>15.910000000000025</v>
      </c>
    </row>
    <row r="209" spans="1:9" x14ac:dyDescent="0.25">
      <c r="A209" t="s">
        <v>4</v>
      </c>
      <c r="B209" t="s">
        <v>1</v>
      </c>
      <c r="C209" t="s">
        <v>16</v>
      </c>
      <c r="D209" s="1">
        <v>0</v>
      </c>
      <c r="E209" s="1">
        <v>299.64</v>
      </c>
      <c r="F209" s="3">
        <v>43558</v>
      </c>
      <c r="G209" s="1">
        <v>0</v>
      </c>
      <c r="H209" s="2">
        <v>9.6367679762787706E-3</v>
      </c>
      <c r="I209" s="1">
        <f t="shared" si="11"/>
        <v>2.8600000000000136</v>
      </c>
    </row>
    <row r="210" spans="1:9" x14ac:dyDescent="0.25">
      <c r="A210" t="s">
        <v>4</v>
      </c>
      <c r="B210" t="s">
        <v>1</v>
      </c>
      <c r="C210" t="s">
        <v>15</v>
      </c>
      <c r="D210" s="1">
        <v>0</v>
      </c>
      <c r="E210" s="1">
        <v>458.62</v>
      </c>
      <c r="F210" s="3">
        <v>43558</v>
      </c>
      <c r="G210" s="1">
        <v>0</v>
      </c>
      <c r="H210" s="2">
        <v>1.5286512928021079E-3</v>
      </c>
      <c r="I210" s="1">
        <f t="shared" si="11"/>
        <v>0.69999999999998863</v>
      </c>
    </row>
    <row r="211" spans="1:9" x14ac:dyDescent="0.25">
      <c r="A211" t="s">
        <v>4</v>
      </c>
      <c r="B211" t="s">
        <v>1</v>
      </c>
      <c r="C211" t="s">
        <v>58</v>
      </c>
      <c r="D211" s="1">
        <v>0</v>
      </c>
      <c r="E211" s="1">
        <v>210.55</v>
      </c>
      <c r="F211" s="3">
        <v>43558</v>
      </c>
      <c r="G211" s="1">
        <v>0</v>
      </c>
      <c r="H211" s="2">
        <v>6.020354531989236E-3</v>
      </c>
      <c r="I211" s="1">
        <f t="shared" si="11"/>
        <v>1.2600000000000193</v>
      </c>
    </row>
    <row r="212" spans="1:9" x14ac:dyDescent="0.25">
      <c r="A212" t="s">
        <v>4</v>
      </c>
      <c r="B212" t="s">
        <v>1</v>
      </c>
      <c r="C212" t="s">
        <v>56</v>
      </c>
      <c r="D212" s="1">
        <v>0</v>
      </c>
      <c r="E212" s="1">
        <v>324.87</v>
      </c>
      <c r="F212" s="3">
        <v>43558</v>
      </c>
      <c r="G212" s="1">
        <v>0</v>
      </c>
      <c r="H212" s="2">
        <v>6.3814627799634316E-3</v>
      </c>
      <c r="I212" s="1">
        <f t="shared" si="11"/>
        <v>2.0600000000000023</v>
      </c>
    </row>
    <row r="213" spans="1:9" x14ac:dyDescent="0.25">
      <c r="A213" t="s">
        <v>4</v>
      </c>
      <c r="B213" t="s">
        <v>1</v>
      </c>
      <c r="C213" t="s">
        <v>7</v>
      </c>
      <c r="D213" s="1">
        <v>0</v>
      </c>
      <c r="E213" s="1">
        <v>213.5</v>
      </c>
      <c r="F213" s="3">
        <v>43558</v>
      </c>
      <c r="G213" s="1">
        <v>0</v>
      </c>
      <c r="H213" s="2">
        <v>4.9552649690296047E-2</v>
      </c>
      <c r="I213" s="1">
        <f t="shared" si="11"/>
        <v>10.080000000000013</v>
      </c>
    </row>
    <row r="214" spans="1:9" x14ac:dyDescent="0.25">
      <c r="A214" t="s">
        <v>4</v>
      </c>
      <c r="B214" t="s">
        <v>1</v>
      </c>
      <c r="C214" t="s">
        <v>1</v>
      </c>
      <c r="D214" s="1">
        <v>0</v>
      </c>
      <c r="E214" s="1">
        <v>275.45</v>
      </c>
      <c r="F214" s="3">
        <v>43558</v>
      </c>
      <c r="G214" s="1">
        <v>0</v>
      </c>
      <c r="H214" s="2">
        <v>-4.2046323989705869E-2</v>
      </c>
      <c r="I214" s="1">
        <f t="shared" si="11"/>
        <v>-12.090000000000032</v>
      </c>
    </row>
    <row r="215" spans="1:9" x14ac:dyDescent="0.25">
      <c r="A215" t="s">
        <v>4</v>
      </c>
      <c r="B215" t="s">
        <v>1</v>
      </c>
      <c r="C215" t="s">
        <v>13</v>
      </c>
      <c r="D215" s="1">
        <v>0</v>
      </c>
      <c r="E215" s="1">
        <v>305.47000000000003</v>
      </c>
      <c r="F215" s="3">
        <v>43558</v>
      </c>
      <c r="G215" s="1">
        <v>0</v>
      </c>
      <c r="H215" s="2">
        <v>9.7786243082009783E-2</v>
      </c>
      <c r="I215" s="1">
        <f t="shared" si="11"/>
        <v>27.210000000000036</v>
      </c>
    </row>
    <row r="216" spans="1:9" x14ac:dyDescent="0.25">
      <c r="A216" t="s">
        <v>9</v>
      </c>
      <c r="B216" t="s">
        <v>22</v>
      </c>
      <c r="C216" t="s">
        <v>40</v>
      </c>
      <c r="D216" s="1">
        <v>0</v>
      </c>
      <c r="E216" s="1">
        <v>2040.11</v>
      </c>
      <c r="F216" s="3">
        <v>43558</v>
      </c>
      <c r="G216" s="1">
        <v>0</v>
      </c>
      <c r="H216" s="2">
        <v>8.1039279343384507E-3</v>
      </c>
      <c r="I216" s="1">
        <f t="shared" si="11"/>
        <v>16.399999999999864</v>
      </c>
    </row>
    <row r="217" spans="1:9" x14ac:dyDescent="0.25">
      <c r="A217" t="s">
        <v>9</v>
      </c>
      <c r="B217" t="s">
        <v>22</v>
      </c>
      <c r="C217" t="s">
        <v>77</v>
      </c>
      <c r="D217" s="1">
        <v>0</v>
      </c>
      <c r="E217" s="1">
        <v>1522.83</v>
      </c>
      <c r="F217" s="3">
        <v>43558</v>
      </c>
      <c r="G217" s="1">
        <v>0</v>
      </c>
      <c r="H217" s="2">
        <v>4.0284297695025728E-3</v>
      </c>
      <c r="I217" s="1">
        <f t="shared" si="11"/>
        <v>6.1099999999999</v>
      </c>
    </row>
    <row r="218" spans="1:9" x14ac:dyDescent="0.25">
      <c r="A218" t="s">
        <v>2</v>
      </c>
      <c r="B218" t="s">
        <v>22</v>
      </c>
      <c r="C218" t="s">
        <v>26</v>
      </c>
      <c r="D218" s="1">
        <v>1000</v>
      </c>
      <c r="E218" s="1">
        <v>2027.91</v>
      </c>
      <c r="F218" s="3">
        <v>43558</v>
      </c>
      <c r="G218" s="1">
        <v>0</v>
      </c>
      <c r="H218" s="2">
        <v>9.9828052075658924E-3</v>
      </c>
      <c r="I218" s="1">
        <f t="shared" si="11"/>
        <v>10.160000000000082</v>
      </c>
    </row>
    <row r="219" spans="1:9" x14ac:dyDescent="0.25">
      <c r="A219" t="s">
        <v>9</v>
      </c>
      <c r="B219" t="s">
        <v>41</v>
      </c>
      <c r="C219" s="2" t="s">
        <v>18</v>
      </c>
      <c r="D219" s="1">
        <v>150</v>
      </c>
      <c r="E219" s="1">
        <v>5372.18</v>
      </c>
      <c r="F219" s="3">
        <v>43588</v>
      </c>
      <c r="G219" s="1">
        <v>0</v>
      </c>
      <c r="H219" s="2">
        <v>4.3020802683175763E-3</v>
      </c>
      <c r="I219" s="1">
        <f t="shared" si="11"/>
        <v>22.3700000000008</v>
      </c>
    </row>
    <row r="220" spans="1:9" x14ac:dyDescent="0.25">
      <c r="A220" t="s">
        <v>9</v>
      </c>
      <c r="B220" t="s">
        <v>1</v>
      </c>
      <c r="C220" t="s">
        <v>74</v>
      </c>
      <c r="D220" s="1">
        <v>0</v>
      </c>
      <c r="E220" s="1">
        <f>700+2355.59</f>
        <v>3055.59</v>
      </c>
      <c r="F220" s="3">
        <v>43588</v>
      </c>
      <c r="G220" s="1">
        <v>0</v>
      </c>
      <c r="H220" s="2">
        <v>2.8027108186605698E-3</v>
      </c>
      <c r="I220" s="1">
        <f t="shared" si="11"/>
        <v>8.5399999999999636</v>
      </c>
    </row>
    <row r="221" spans="1:9" x14ac:dyDescent="0.25">
      <c r="A221" t="s">
        <v>9</v>
      </c>
      <c r="B221" t="s">
        <v>1</v>
      </c>
      <c r="C221" t="s">
        <v>40</v>
      </c>
      <c r="D221" s="1">
        <v>0</v>
      </c>
      <c r="E221" s="1">
        <f>2579.77</f>
        <v>2579.77</v>
      </c>
      <c r="F221" s="3">
        <v>43588</v>
      </c>
      <c r="G221" s="1">
        <v>0</v>
      </c>
      <c r="H221" s="2">
        <v>3.6453470277000299E-3</v>
      </c>
      <c r="I221" s="1">
        <f t="shared" si="11"/>
        <v>9.3699999999998909</v>
      </c>
    </row>
    <row r="222" spans="1:9" x14ac:dyDescent="0.25">
      <c r="A222" t="s">
        <v>9</v>
      </c>
      <c r="B222" t="s">
        <v>1</v>
      </c>
      <c r="C222" t="s">
        <v>78</v>
      </c>
      <c r="D222" s="1">
        <v>0</v>
      </c>
      <c r="E222" s="1">
        <v>3055.75</v>
      </c>
      <c r="F222" s="3">
        <v>43588</v>
      </c>
      <c r="G222" s="1">
        <v>0</v>
      </c>
      <c r="H222" s="2">
        <v>3.5798150976238396E-3</v>
      </c>
      <c r="I222" s="1">
        <f t="shared" si="11"/>
        <v>10.900000000000091</v>
      </c>
    </row>
    <row r="223" spans="1:9" x14ac:dyDescent="0.25">
      <c r="A223" t="s">
        <v>2</v>
      </c>
      <c r="B223" t="s">
        <v>1</v>
      </c>
      <c r="C223" t="s">
        <v>45</v>
      </c>
      <c r="D223" s="1">
        <v>300</v>
      </c>
      <c r="E223" s="1">
        <v>2073.8000000000002</v>
      </c>
      <c r="F223" s="3">
        <v>43588</v>
      </c>
      <c r="G223" s="1">
        <v>0</v>
      </c>
      <c r="H223" s="2">
        <v>6.954102920723404E-3</v>
      </c>
      <c r="I223" s="1">
        <f t="shared" si="11"/>
        <v>12.25</v>
      </c>
    </row>
    <row r="224" spans="1:9" x14ac:dyDescent="0.25">
      <c r="A224" t="s">
        <v>4</v>
      </c>
      <c r="B224" t="s">
        <v>1</v>
      </c>
      <c r="C224" t="s">
        <v>17</v>
      </c>
      <c r="D224" s="1">
        <v>0</v>
      </c>
      <c r="E224" s="1">
        <v>239.47</v>
      </c>
      <c r="F224" s="3">
        <v>43588</v>
      </c>
      <c r="G224" s="1">
        <v>0</v>
      </c>
      <c r="H224" s="2">
        <v>9.953186284846538E-3</v>
      </c>
      <c r="I224" s="1">
        <f t="shared" si="11"/>
        <v>2.3599999999999852</v>
      </c>
    </row>
    <row r="225" spans="1:9" x14ac:dyDescent="0.25">
      <c r="A225" t="s">
        <v>4</v>
      </c>
      <c r="B225" t="s">
        <v>1</v>
      </c>
      <c r="C225" t="s">
        <v>16</v>
      </c>
      <c r="D225" s="1">
        <v>0</v>
      </c>
      <c r="E225" s="1">
        <v>307.52</v>
      </c>
      <c r="F225" s="3">
        <v>43588</v>
      </c>
      <c r="G225" s="1">
        <v>0</v>
      </c>
      <c r="H225" s="2">
        <v>2.6298224536110082E-2</v>
      </c>
      <c r="I225" s="1">
        <f t="shared" si="11"/>
        <v>7.8799999999999955</v>
      </c>
    </row>
    <row r="226" spans="1:9" x14ac:dyDescent="0.25">
      <c r="A226" t="s">
        <v>4</v>
      </c>
      <c r="B226" t="s">
        <v>1</v>
      </c>
      <c r="C226" t="s">
        <v>15</v>
      </c>
      <c r="D226" s="1">
        <v>0</v>
      </c>
      <c r="E226" s="1">
        <v>460.34</v>
      </c>
      <c r="F226" s="3">
        <v>43588</v>
      </c>
      <c r="G226" s="1">
        <v>0</v>
      </c>
      <c r="H226" s="2">
        <v>3.7503815795210116E-3</v>
      </c>
      <c r="I226" s="1">
        <f t="shared" si="11"/>
        <v>1.7199999999999704</v>
      </c>
    </row>
    <row r="227" spans="1:9" x14ac:dyDescent="0.25">
      <c r="A227" t="s">
        <v>4</v>
      </c>
      <c r="B227" t="s">
        <v>1</v>
      </c>
      <c r="C227" t="s">
        <v>58</v>
      </c>
      <c r="D227" s="1">
        <v>0</v>
      </c>
      <c r="E227" s="1">
        <v>210.75</v>
      </c>
      <c r="F227" s="3">
        <v>43588</v>
      </c>
      <c r="G227" s="1">
        <v>0</v>
      </c>
      <c r="H227" s="2">
        <v>9.498931370219843E-4</v>
      </c>
      <c r="I227" s="1">
        <f t="shared" si="11"/>
        <v>0.19999999999998863</v>
      </c>
    </row>
    <row r="228" spans="1:9" x14ac:dyDescent="0.25">
      <c r="A228" t="s">
        <v>4</v>
      </c>
      <c r="B228" t="s">
        <v>1</v>
      </c>
      <c r="C228" t="s">
        <v>56</v>
      </c>
      <c r="D228" s="1">
        <v>0</v>
      </c>
      <c r="E228" s="1">
        <v>327.39999999999998</v>
      </c>
      <c r="F228" s="3">
        <v>43588</v>
      </c>
      <c r="G228" s="1">
        <v>0</v>
      </c>
      <c r="H228" s="2">
        <v>7.7877304768059208E-3</v>
      </c>
      <c r="I228" s="1">
        <f t="shared" si="11"/>
        <v>2.5299999999999727</v>
      </c>
    </row>
    <row r="229" spans="1:9" x14ac:dyDescent="0.25">
      <c r="A229" t="s">
        <v>4</v>
      </c>
      <c r="B229" t="s">
        <v>1</v>
      </c>
      <c r="C229" t="s">
        <v>7</v>
      </c>
      <c r="D229" s="1">
        <v>0</v>
      </c>
      <c r="E229" s="1">
        <v>203.88</v>
      </c>
      <c r="F229" s="3">
        <v>43588</v>
      </c>
      <c r="G229" s="1">
        <v>0</v>
      </c>
      <c r="H229" s="2">
        <v>-4.5058548009367705E-2</v>
      </c>
      <c r="I229" s="1">
        <f t="shared" si="11"/>
        <v>-9.6200000000000045</v>
      </c>
    </row>
    <row r="230" spans="1:9" x14ac:dyDescent="0.25">
      <c r="A230" t="s">
        <v>4</v>
      </c>
      <c r="B230" t="s">
        <v>1</v>
      </c>
      <c r="C230" t="s">
        <v>1</v>
      </c>
      <c r="D230" s="1">
        <v>0</v>
      </c>
      <c r="E230" s="1">
        <v>280.14999999999998</v>
      </c>
      <c r="F230" s="3">
        <v>43588</v>
      </c>
      <c r="G230" s="1">
        <v>0</v>
      </c>
      <c r="H230" s="2">
        <v>1.7062987838083021E-2</v>
      </c>
      <c r="I230" s="1">
        <f t="shared" si="11"/>
        <v>4.6999999999999886</v>
      </c>
    </row>
    <row r="231" spans="1:9" x14ac:dyDescent="0.25">
      <c r="A231" t="s">
        <v>4</v>
      </c>
      <c r="B231" t="s">
        <v>1</v>
      </c>
      <c r="C231" t="s">
        <v>13</v>
      </c>
      <c r="D231" s="1">
        <v>0</v>
      </c>
      <c r="E231" s="1">
        <v>290.08</v>
      </c>
      <c r="F231" s="3">
        <v>43588</v>
      </c>
      <c r="G231" s="1">
        <v>0</v>
      </c>
      <c r="H231" s="2">
        <v>-5.0381379513536606E-2</v>
      </c>
      <c r="I231" s="1">
        <f t="shared" si="11"/>
        <v>-15.390000000000043</v>
      </c>
    </row>
    <row r="232" spans="1:9" x14ac:dyDescent="0.25">
      <c r="A232" t="s">
        <v>9</v>
      </c>
      <c r="B232" t="s">
        <v>22</v>
      </c>
      <c r="C232" t="s">
        <v>40</v>
      </c>
      <c r="D232" s="1">
        <v>0</v>
      </c>
      <c r="E232" s="1">
        <v>2060.2399999999998</v>
      </c>
      <c r="F232" s="3">
        <v>43588</v>
      </c>
      <c r="G232" s="1">
        <v>0</v>
      </c>
      <c r="H232" s="2">
        <v>9.8671150085043458E-3</v>
      </c>
      <c r="I232" s="1">
        <f t="shared" si="11"/>
        <v>20.129999999999882</v>
      </c>
    </row>
    <row r="233" spans="1:9" x14ac:dyDescent="0.25">
      <c r="A233" t="s">
        <v>9</v>
      </c>
      <c r="B233" t="s">
        <v>22</v>
      </c>
      <c r="C233" t="s">
        <v>77</v>
      </c>
      <c r="D233" s="1">
        <v>0</v>
      </c>
      <c r="E233" s="1">
        <v>1528.68</v>
      </c>
      <c r="F233" s="3">
        <v>43588</v>
      </c>
      <c r="G233" s="1">
        <v>0</v>
      </c>
      <c r="H233" s="2">
        <v>3.8415318847146995E-3</v>
      </c>
      <c r="I233" s="1">
        <f t="shared" si="11"/>
        <v>5.8500000000001364</v>
      </c>
    </row>
    <row r="234" spans="1:9" x14ac:dyDescent="0.25">
      <c r="A234" t="s">
        <v>2</v>
      </c>
      <c r="B234" t="s">
        <v>22</v>
      </c>
      <c r="C234" t="s">
        <v>26</v>
      </c>
      <c r="D234" s="1">
        <v>0</v>
      </c>
      <c r="E234" s="1">
        <v>2050.4899999999998</v>
      </c>
      <c r="F234" s="3">
        <v>43588</v>
      </c>
      <c r="G234" s="1">
        <v>0</v>
      </c>
      <c r="H234" s="2">
        <v>1.1134616427750599E-2</v>
      </c>
      <c r="I234" s="1">
        <f t="shared" si="11"/>
        <v>22.5799999999997</v>
      </c>
    </row>
    <row r="235" spans="1:9" x14ac:dyDescent="0.25">
      <c r="A235" t="s">
        <v>4</v>
      </c>
      <c r="B235" t="s">
        <v>1</v>
      </c>
      <c r="C235" t="s">
        <v>51</v>
      </c>
      <c r="D235" s="1">
        <v>200</v>
      </c>
      <c r="E235" s="1">
        <v>198.12</v>
      </c>
      <c r="F235" s="3">
        <v>43588</v>
      </c>
      <c r="G235" s="1">
        <v>0</v>
      </c>
      <c r="H235" s="2">
        <v>-9.3999999999999778E-3</v>
      </c>
      <c r="I235" s="1">
        <f>E235-D235</f>
        <v>-1.8799999999999955</v>
      </c>
    </row>
    <row r="236" spans="1:9" x14ac:dyDescent="0.25">
      <c r="A236" t="s">
        <v>9</v>
      </c>
      <c r="B236" t="s">
        <v>41</v>
      </c>
      <c r="C236" s="2" t="s">
        <v>18</v>
      </c>
      <c r="D236" s="1">
        <v>150</v>
      </c>
      <c r="E236" s="1">
        <v>5545.89</v>
      </c>
      <c r="F236" s="3">
        <v>43619</v>
      </c>
      <c r="G236" s="1">
        <v>0</v>
      </c>
      <c r="H236" s="2">
        <v>4.4134783272340439E-3</v>
      </c>
      <c r="I236" s="1">
        <f t="shared" ref="I236:I268" si="12">E236+G236-(D236+E219)</f>
        <v>23.710000000000036</v>
      </c>
    </row>
    <row r="237" spans="1:9" x14ac:dyDescent="0.25">
      <c r="A237" t="s">
        <v>9</v>
      </c>
      <c r="B237" t="s">
        <v>1</v>
      </c>
      <c r="C237" t="s">
        <v>74</v>
      </c>
      <c r="D237" s="1">
        <v>0</v>
      </c>
      <c r="E237" s="1">
        <f>2414.34+650</f>
        <v>3064.34</v>
      </c>
      <c r="F237" s="3">
        <v>43619</v>
      </c>
      <c r="G237" s="1">
        <v>0</v>
      </c>
      <c r="H237" s="2">
        <v>2.8636040830085641E-3</v>
      </c>
      <c r="I237" s="1">
        <f t="shared" si="12"/>
        <v>8.75</v>
      </c>
    </row>
    <row r="238" spans="1:9" x14ac:dyDescent="0.25">
      <c r="A238" t="s">
        <v>9</v>
      </c>
      <c r="B238" t="s">
        <v>1</v>
      </c>
      <c r="C238" t="s">
        <v>40</v>
      </c>
      <c r="D238" s="1">
        <v>0</v>
      </c>
      <c r="E238" s="1">
        <v>2589.66</v>
      </c>
      <c r="F238" s="3">
        <v>43619</v>
      </c>
      <c r="G238" s="1">
        <v>0</v>
      </c>
      <c r="H238" s="2">
        <v>3.8336750950664911E-3</v>
      </c>
      <c r="I238" s="1">
        <f t="shared" si="12"/>
        <v>9.8899999999998727</v>
      </c>
    </row>
    <row r="239" spans="1:9" x14ac:dyDescent="0.25">
      <c r="A239" t="s">
        <v>9</v>
      </c>
      <c r="B239" t="s">
        <v>1</v>
      </c>
      <c r="C239" t="s">
        <v>78</v>
      </c>
      <c r="D239" s="1">
        <v>0</v>
      </c>
      <c r="E239" s="1">
        <v>3069.34</v>
      </c>
      <c r="F239" s="3">
        <v>43619</v>
      </c>
      <c r="G239" s="1">
        <v>0</v>
      </c>
      <c r="H239" s="2">
        <v>4.4473533502413787E-3</v>
      </c>
      <c r="I239" s="1">
        <f t="shared" si="12"/>
        <v>13.590000000000146</v>
      </c>
    </row>
    <row r="240" spans="1:9" x14ac:dyDescent="0.25">
      <c r="A240" t="s">
        <v>2</v>
      </c>
      <c r="B240" t="s">
        <v>1</v>
      </c>
      <c r="C240" t="s">
        <v>45</v>
      </c>
      <c r="D240" s="1">
        <v>0</v>
      </c>
      <c r="E240" s="1">
        <v>2085.09</v>
      </c>
      <c r="F240" s="3">
        <v>43619</v>
      </c>
      <c r="G240" s="1">
        <v>0</v>
      </c>
      <c r="H240" s="2">
        <v>5.4441122576911471E-3</v>
      </c>
      <c r="I240" s="1">
        <f t="shared" si="12"/>
        <v>11.289999999999964</v>
      </c>
    </row>
    <row r="241" spans="1:9" x14ac:dyDescent="0.25">
      <c r="A241" t="s">
        <v>4</v>
      </c>
      <c r="B241" t="s">
        <v>1</v>
      </c>
      <c r="C241" t="s">
        <v>17</v>
      </c>
      <c r="D241" s="1">
        <v>0</v>
      </c>
      <c r="E241" s="1">
        <v>237.48</v>
      </c>
      <c r="F241" s="3">
        <v>43619</v>
      </c>
      <c r="G241" s="1">
        <v>0</v>
      </c>
      <c r="H241" s="2">
        <v>-8.3100179563202481E-3</v>
      </c>
      <c r="I241" s="1">
        <f t="shared" si="12"/>
        <v>-1.9900000000000091</v>
      </c>
    </row>
    <row r="242" spans="1:9" x14ac:dyDescent="0.25">
      <c r="A242" t="s">
        <v>4</v>
      </c>
      <c r="B242" t="s">
        <v>1</v>
      </c>
      <c r="C242" t="s">
        <v>16</v>
      </c>
      <c r="D242" s="1">
        <v>0</v>
      </c>
      <c r="E242" s="1">
        <v>322.48</v>
      </c>
      <c r="F242" s="3">
        <v>43619</v>
      </c>
      <c r="G242" s="1">
        <v>0</v>
      </c>
      <c r="H242" s="2">
        <v>4.8647242455775341E-2</v>
      </c>
      <c r="I242" s="1">
        <f t="shared" si="12"/>
        <v>14.960000000000036</v>
      </c>
    </row>
    <row r="243" spans="1:9" x14ac:dyDescent="0.25">
      <c r="A243" t="s">
        <v>4</v>
      </c>
      <c r="B243" t="s">
        <v>1</v>
      </c>
      <c r="C243" t="s">
        <v>15</v>
      </c>
      <c r="D243" s="1">
        <v>0</v>
      </c>
      <c r="E243" s="1">
        <v>469.87</v>
      </c>
      <c r="F243" s="3">
        <v>43619</v>
      </c>
      <c r="G243" s="1">
        <v>0</v>
      </c>
      <c r="H243" s="2">
        <v>2.070208975974297E-2</v>
      </c>
      <c r="I243" s="1">
        <f t="shared" si="12"/>
        <v>9.5300000000000296</v>
      </c>
    </row>
    <row r="244" spans="1:9" x14ac:dyDescent="0.25">
      <c r="A244" t="s">
        <v>4</v>
      </c>
      <c r="B244" t="s">
        <v>1</v>
      </c>
      <c r="C244" t="s">
        <v>58</v>
      </c>
      <c r="D244" s="1">
        <v>0</v>
      </c>
      <c r="E244" s="1">
        <v>203.71</v>
      </c>
      <c r="F244" s="3">
        <v>43619</v>
      </c>
      <c r="G244" s="1">
        <v>0</v>
      </c>
      <c r="H244" s="2">
        <v>-3.3404507710557474E-2</v>
      </c>
      <c r="I244" s="1">
        <f t="shared" si="12"/>
        <v>-7.039999999999992</v>
      </c>
    </row>
    <row r="245" spans="1:9" x14ac:dyDescent="0.25">
      <c r="A245" t="s">
        <v>4</v>
      </c>
      <c r="B245" t="s">
        <v>1</v>
      </c>
      <c r="C245" t="s">
        <v>56</v>
      </c>
      <c r="D245" s="1">
        <v>0</v>
      </c>
      <c r="E245" s="1">
        <v>337.39</v>
      </c>
      <c r="F245" s="3">
        <v>43619</v>
      </c>
      <c r="G245" s="1">
        <v>0</v>
      </c>
      <c r="H245" s="2">
        <v>3.0513133781307378E-2</v>
      </c>
      <c r="I245" s="1">
        <f t="shared" si="12"/>
        <v>9.9900000000000091</v>
      </c>
    </row>
    <row r="246" spans="1:9" x14ac:dyDescent="0.25">
      <c r="A246" t="s">
        <v>4</v>
      </c>
      <c r="B246" t="s">
        <v>1</v>
      </c>
      <c r="C246" t="s">
        <v>7</v>
      </c>
      <c r="D246" s="1">
        <v>0</v>
      </c>
      <c r="E246" s="1">
        <v>196.12</v>
      </c>
      <c r="F246" s="3">
        <v>43619</v>
      </c>
      <c r="G246" s="1">
        <v>0</v>
      </c>
      <c r="H246" s="2">
        <v>-3.8061604865607168E-2</v>
      </c>
      <c r="I246" s="1">
        <f t="shared" si="12"/>
        <v>-7.7599999999999909</v>
      </c>
    </row>
    <row r="247" spans="1:9" x14ac:dyDescent="0.25">
      <c r="A247" t="s">
        <v>4</v>
      </c>
      <c r="B247" t="s">
        <v>1</v>
      </c>
      <c r="C247" t="s">
        <v>1</v>
      </c>
      <c r="D247" s="1">
        <v>0</v>
      </c>
      <c r="E247" s="1">
        <v>292.04000000000002</v>
      </c>
      <c r="F247" s="3">
        <v>43619</v>
      </c>
      <c r="G247" s="1">
        <v>0</v>
      </c>
      <c r="H247" s="2">
        <v>4.2441549170087578E-2</v>
      </c>
      <c r="I247" s="1">
        <f t="shared" si="12"/>
        <v>11.890000000000043</v>
      </c>
    </row>
    <row r="248" spans="1:9" x14ac:dyDescent="0.25">
      <c r="A248" t="s">
        <v>4</v>
      </c>
      <c r="B248" t="s">
        <v>1</v>
      </c>
      <c r="C248" t="s">
        <v>13</v>
      </c>
      <c r="D248" s="1">
        <v>0</v>
      </c>
      <c r="E248" s="1">
        <v>289.95</v>
      </c>
      <c r="F248" s="3">
        <v>43619</v>
      </c>
      <c r="G248" s="1">
        <v>0</v>
      </c>
      <c r="H248" s="2">
        <v>-4.481522338665167E-4</v>
      </c>
      <c r="I248" s="1">
        <f t="shared" si="12"/>
        <v>-0.12999999999999545</v>
      </c>
    </row>
    <row r="249" spans="1:9" x14ac:dyDescent="0.25">
      <c r="A249" t="s">
        <v>9</v>
      </c>
      <c r="B249" t="s">
        <v>22</v>
      </c>
      <c r="C249" t="s">
        <v>40</v>
      </c>
      <c r="D249" s="1">
        <v>0</v>
      </c>
      <c r="E249" s="1">
        <v>2080.75</v>
      </c>
      <c r="F249" s="3">
        <v>43619</v>
      </c>
      <c r="G249" s="1">
        <v>0</v>
      </c>
      <c r="H249" s="2">
        <v>9.9551508562110147E-3</v>
      </c>
      <c r="I249" s="1">
        <f t="shared" si="12"/>
        <v>20.510000000000218</v>
      </c>
    </row>
    <row r="250" spans="1:9" x14ac:dyDescent="0.25">
      <c r="A250" t="s">
        <v>9</v>
      </c>
      <c r="B250" t="s">
        <v>22</v>
      </c>
      <c r="C250" t="s">
        <v>77</v>
      </c>
      <c r="D250" s="1">
        <v>0</v>
      </c>
      <c r="E250" s="1">
        <v>1534.86</v>
      </c>
      <c r="F250" s="3">
        <v>43619</v>
      </c>
      <c r="G250" s="1">
        <v>0</v>
      </c>
      <c r="H250" s="2">
        <v>4.042703508909451E-3</v>
      </c>
      <c r="I250" s="1">
        <f t="shared" si="12"/>
        <v>6.1799999999998363</v>
      </c>
    </row>
    <row r="251" spans="1:9" x14ac:dyDescent="0.25">
      <c r="A251" t="s">
        <v>2</v>
      </c>
      <c r="B251" t="s">
        <v>22</v>
      </c>
      <c r="C251" t="s">
        <v>26</v>
      </c>
      <c r="D251" s="1">
        <v>1500</v>
      </c>
      <c r="E251" s="1">
        <v>3614.98</v>
      </c>
      <c r="F251" s="3">
        <v>43619</v>
      </c>
      <c r="G251" s="1">
        <v>0</v>
      </c>
      <c r="H251" s="2">
        <v>3.1451019024721028E-2</v>
      </c>
      <c r="I251" s="1">
        <f t="shared" si="12"/>
        <v>64.490000000000236</v>
      </c>
    </row>
    <row r="252" spans="1:9" x14ac:dyDescent="0.25">
      <c r="A252" t="s">
        <v>4</v>
      </c>
      <c r="B252" t="s">
        <v>1</v>
      </c>
      <c r="C252" t="s">
        <v>51</v>
      </c>
      <c r="D252" s="1">
        <v>0</v>
      </c>
      <c r="E252" s="1">
        <v>185.89</v>
      </c>
      <c r="F252" s="3">
        <v>43619</v>
      </c>
      <c r="G252" s="1">
        <v>0</v>
      </c>
      <c r="H252" s="2">
        <v>-6.1730264486170139E-2</v>
      </c>
      <c r="I252" s="1">
        <f t="shared" si="12"/>
        <v>-12.230000000000018</v>
      </c>
    </row>
    <row r="253" spans="1:9" x14ac:dyDescent="0.25">
      <c r="A253" t="s">
        <v>9</v>
      </c>
      <c r="B253" t="s">
        <v>41</v>
      </c>
      <c r="C253" s="2" t="s">
        <v>18</v>
      </c>
      <c r="D253" s="1">
        <v>200</v>
      </c>
      <c r="E253" s="1">
        <v>5772.16</v>
      </c>
      <c r="F253" s="3">
        <v>43649</v>
      </c>
      <c r="G253" s="1">
        <v>0</v>
      </c>
      <c r="H253" s="2">
        <v>4.7368411562436208E-3</v>
      </c>
      <c r="I253" s="1">
        <f t="shared" si="12"/>
        <v>26.269999999999527</v>
      </c>
    </row>
    <row r="254" spans="1:9" x14ac:dyDescent="0.25">
      <c r="A254" t="s">
        <v>9</v>
      </c>
      <c r="B254" t="s">
        <v>1</v>
      </c>
      <c r="C254" t="s">
        <v>74</v>
      </c>
      <c r="D254" s="1">
        <v>0</v>
      </c>
      <c r="E254" s="1">
        <f>600+2473.32</f>
        <v>3073.32</v>
      </c>
      <c r="F254" s="3">
        <v>43649</v>
      </c>
      <c r="G254" s="1">
        <v>0</v>
      </c>
      <c r="H254" s="2">
        <v>2.930484215198037E-3</v>
      </c>
      <c r="I254" s="1">
        <f t="shared" si="12"/>
        <v>8.9800000000000182</v>
      </c>
    </row>
    <row r="255" spans="1:9" x14ac:dyDescent="0.25">
      <c r="A255" t="s">
        <v>9</v>
      </c>
      <c r="B255" t="s">
        <v>1</v>
      </c>
      <c r="C255" t="s">
        <v>40</v>
      </c>
      <c r="D255" s="1">
        <v>0</v>
      </c>
      <c r="E255" s="1">
        <v>2600.06</v>
      </c>
      <c r="F255" s="3">
        <v>43649</v>
      </c>
      <c r="G255" s="1">
        <v>0</v>
      </c>
      <c r="H255" s="2">
        <v>4.0159712085756638E-3</v>
      </c>
      <c r="I255" s="1">
        <f t="shared" si="12"/>
        <v>10.400000000000091</v>
      </c>
    </row>
    <row r="256" spans="1:9" x14ac:dyDescent="0.25">
      <c r="A256" t="s">
        <v>9</v>
      </c>
      <c r="B256" t="s">
        <v>1</v>
      </c>
      <c r="C256" t="s">
        <v>78</v>
      </c>
      <c r="D256" s="1">
        <v>0</v>
      </c>
      <c r="E256" s="1">
        <v>3081.71</v>
      </c>
      <c r="F256" s="3">
        <v>43649</v>
      </c>
      <c r="G256" s="1">
        <v>0</v>
      </c>
      <c r="H256" s="2">
        <v>4.0301823844866025E-3</v>
      </c>
      <c r="I256" s="1">
        <f t="shared" si="12"/>
        <v>12.369999999999891</v>
      </c>
    </row>
    <row r="257" spans="1:9" x14ac:dyDescent="0.25">
      <c r="A257" t="s">
        <v>2</v>
      </c>
      <c r="B257" t="s">
        <v>1</v>
      </c>
      <c r="C257" t="s">
        <v>45</v>
      </c>
      <c r="D257" s="1">
        <v>400</v>
      </c>
      <c r="E257" s="1">
        <v>2497.69</v>
      </c>
      <c r="F257" s="3">
        <v>43649</v>
      </c>
      <c r="G257" s="1">
        <v>0</v>
      </c>
      <c r="H257" s="2">
        <v>6.0429046228220873E-3</v>
      </c>
      <c r="I257" s="1">
        <f t="shared" si="12"/>
        <v>12.599999999999909</v>
      </c>
    </row>
    <row r="258" spans="1:9" x14ac:dyDescent="0.25">
      <c r="A258" t="s">
        <v>4</v>
      </c>
      <c r="B258" t="s">
        <v>1</v>
      </c>
      <c r="C258" t="s">
        <v>17</v>
      </c>
      <c r="D258" s="1">
        <v>0</v>
      </c>
      <c r="E258" s="1">
        <v>249.13</v>
      </c>
      <c r="F258" s="3">
        <v>43649</v>
      </c>
      <c r="G258" s="1">
        <v>0</v>
      </c>
      <c r="H258" s="2">
        <v>4.9056762674751564E-2</v>
      </c>
      <c r="I258" s="1">
        <f t="shared" si="12"/>
        <v>11.650000000000006</v>
      </c>
    </row>
    <row r="259" spans="1:9" x14ac:dyDescent="0.25">
      <c r="A259" t="s">
        <v>4</v>
      </c>
      <c r="B259" t="s">
        <v>1</v>
      </c>
      <c r="C259" t="s">
        <v>16</v>
      </c>
      <c r="D259" s="1">
        <v>0</v>
      </c>
      <c r="E259" s="1">
        <v>329.92</v>
      </c>
      <c r="F259" s="3">
        <v>43649</v>
      </c>
      <c r="G259" s="1">
        <v>0</v>
      </c>
      <c r="H259" s="2">
        <v>2.3071198213842736E-2</v>
      </c>
      <c r="I259" s="1">
        <f t="shared" si="12"/>
        <v>7.4399999999999977</v>
      </c>
    </row>
    <row r="260" spans="1:9" x14ac:dyDescent="0.25">
      <c r="A260" t="s">
        <v>4</v>
      </c>
      <c r="B260" t="s">
        <v>1</v>
      </c>
      <c r="C260" t="s">
        <v>15</v>
      </c>
      <c r="D260" s="1">
        <v>0</v>
      </c>
      <c r="E260" s="1">
        <v>501.1</v>
      </c>
      <c r="F260" s="3">
        <v>43649</v>
      </c>
      <c r="G260" s="1">
        <v>0</v>
      </c>
      <c r="H260" s="2">
        <v>6.6465192500053227E-2</v>
      </c>
      <c r="I260" s="1">
        <f t="shared" si="12"/>
        <v>31.230000000000018</v>
      </c>
    </row>
    <row r="261" spans="1:9" x14ac:dyDescent="0.25">
      <c r="A261" t="s">
        <v>4</v>
      </c>
      <c r="B261" t="s">
        <v>1</v>
      </c>
      <c r="C261" t="s">
        <v>58</v>
      </c>
      <c r="D261" s="1">
        <v>0</v>
      </c>
      <c r="E261" s="1">
        <v>222.6</v>
      </c>
      <c r="F261" s="3">
        <v>43649</v>
      </c>
      <c r="G261" s="1">
        <v>0</v>
      </c>
      <c r="H261" s="2">
        <v>9.2729861077021081E-2</v>
      </c>
      <c r="I261" s="1">
        <f t="shared" si="12"/>
        <v>18.889999999999986</v>
      </c>
    </row>
    <row r="262" spans="1:9" x14ac:dyDescent="0.25">
      <c r="A262" t="s">
        <v>4</v>
      </c>
      <c r="B262" t="s">
        <v>1</v>
      </c>
      <c r="C262" t="s">
        <v>56</v>
      </c>
      <c r="D262" s="1">
        <v>0</v>
      </c>
      <c r="E262" s="1">
        <v>346.05</v>
      </c>
      <c r="F262" s="3">
        <v>43649</v>
      </c>
      <c r="G262" s="1">
        <v>0</v>
      </c>
      <c r="H262" s="2">
        <v>2.5667625003704897E-2</v>
      </c>
      <c r="I262" s="1">
        <f t="shared" si="12"/>
        <v>8.660000000000025</v>
      </c>
    </row>
    <row r="263" spans="1:9" x14ac:dyDescent="0.25">
      <c r="A263" t="s">
        <v>4</v>
      </c>
      <c r="B263" t="s">
        <v>1</v>
      </c>
      <c r="C263" t="s">
        <v>7</v>
      </c>
      <c r="D263" s="1">
        <v>0</v>
      </c>
      <c r="E263" s="1">
        <v>205.84</v>
      </c>
      <c r="F263" s="3">
        <v>43649</v>
      </c>
      <c r="G263" s="1">
        <v>0</v>
      </c>
      <c r="H263" s="2">
        <v>4.9561492963491771E-2</v>
      </c>
      <c r="I263" s="1">
        <f t="shared" si="12"/>
        <v>9.7199999999999989</v>
      </c>
    </row>
    <row r="264" spans="1:9" x14ac:dyDescent="0.25">
      <c r="A264" t="s">
        <v>4</v>
      </c>
      <c r="B264" t="s">
        <v>1</v>
      </c>
      <c r="C264" t="s">
        <v>1</v>
      </c>
      <c r="D264" s="1">
        <v>0</v>
      </c>
      <c r="E264" s="1">
        <v>304.93</v>
      </c>
      <c r="F264" s="3">
        <v>43649</v>
      </c>
      <c r="G264" s="1">
        <v>0</v>
      </c>
      <c r="H264" s="2">
        <v>4.4137789343925427E-2</v>
      </c>
      <c r="I264" s="1">
        <f t="shared" si="12"/>
        <v>12.889999999999986</v>
      </c>
    </row>
    <row r="265" spans="1:9" x14ac:dyDescent="0.25">
      <c r="A265" t="s">
        <v>4</v>
      </c>
      <c r="B265" t="s">
        <v>1</v>
      </c>
      <c r="C265" t="s">
        <v>13</v>
      </c>
      <c r="D265" s="1">
        <v>0</v>
      </c>
      <c r="E265" s="1">
        <v>302.39</v>
      </c>
      <c r="F265" s="3">
        <v>43649</v>
      </c>
      <c r="G265" s="1">
        <v>0</v>
      </c>
      <c r="H265" s="2">
        <v>4.2903948956716675E-2</v>
      </c>
      <c r="I265" s="1">
        <f t="shared" si="12"/>
        <v>12.439999999999998</v>
      </c>
    </row>
    <row r="266" spans="1:9" x14ac:dyDescent="0.25">
      <c r="A266" t="s">
        <v>9</v>
      </c>
      <c r="B266" t="s">
        <v>22</v>
      </c>
      <c r="C266" t="s">
        <v>40</v>
      </c>
      <c r="D266" s="1">
        <v>0</v>
      </c>
      <c r="E266" s="1">
        <v>2049.11</v>
      </c>
      <c r="F266" s="3">
        <v>43649</v>
      </c>
      <c r="G266" s="1">
        <v>44.66</v>
      </c>
      <c r="H266" s="2">
        <v>6.2573591253154426E-3</v>
      </c>
      <c r="I266" s="1">
        <f t="shared" si="12"/>
        <v>13.019999999999982</v>
      </c>
    </row>
    <row r="267" spans="1:9" x14ac:dyDescent="0.25">
      <c r="A267" t="s">
        <v>9</v>
      </c>
      <c r="B267" t="s">
        <v>22</v>
      </c>
      <c r="C267" t="s">
        <v>77</v>
      </c>
      <c r="D267" s="1">
        <v>0</v>
      </c>
      <c r="E267" s="1">
        <v>1542.69</v>
      </c>
      <c r="F267" s="3">
        <v>43649</v>
      </c>
      <c r="G267" s="1">
        <v>0</v>
      </c>
      <c r="H267" s="2">
        <v>5.1014424768383027E-3</v>
      </c>
      <c r="I267" s="1">
        <f t="shared" si="12"/>
        <v>7.8300000000001546</v>
      </c>
    </row>
    <row r="268" spans="1:9" x14ac:dyDescent="0.25">
      <c r="A268" t="s">
        <v>2</v>
      </c>
      <c r="B268" t="s">
        <v>22</v>
      </c>
      <c r="C268" t="s">
        <v>26</v>
      </c>
      <c r="D268" s="1">
        <v>0</v>
      </c>
      <c r="E268" s="1">
        <v>3719.55</v>
      </c>
      <c r="F268" s="3">
        <v>43649</v>
      </c>
      <c r="G268" s="1">
        <v>0</v>
      </c>
      <c r="H268" s="2">
        <v>2.8926854367105737E-2</v>
      </c>
      <c r="I268" s="1">
        <f t="shared" si="12"/>
        <v>104.57000000000016</v>
      </c>
    </row>
    <row r="269" spans="1:9" x14ac:dyDescent="0.25">
      <c r="A269" t="s">
        <v>9</v>
      </c>
      <c r="B269" t="s">
        <v>22</v>
      </c>
      <c r="C269" t="s">
        <v>75</v>
      </c>
      <c r="D269" s="1">
        <v>1089.47</v>
      </c>
      <c r="E269" s="1">
        <v>1090.3</v>
      </c>
      <c r="F269" s="3">
        <v>43649</v>
      </c>
      <c r="G269" s="1">
        <v>0</v>
      </c>
      <c r="H269" s="2">
        <v>7.6183832505707103E-4</v>
      </c>
      <c r="I269" s="1">
        <f>E269-D269</f>
        <v>0.82999999999992724</v>
      </c>
    </row>
    <row r="270" spans="1:9" x14ac:dyDescent="0.25">
      <c r="A270" t="s">
        <v>4</v>
      </c>
      <c r="B270" t="s">
        <v>1</v>
      </c>
      <c r="C270" t="s">
        <v>51</v>
      </c>
      <c r="D270" s="1">
        <v>0</v>
      </c>
      <c r="E270" s="1">
        <v>195.7</v>
      </c>
      <c r="F270" s="3">
        <v>43649</v>
      </c>
      <c r="G270" s="1">
        <v>0</v>
      </c>
      <c r="H270" s="2">
        <v>5.2773145408574917E-2</v>
      </c>
      <c r="I270" s="1">
        <f>E270+D270-(G270+E252)</f>
        <v>9.8100000000000023</v>
      </c>
    </row>
    <row r="271" spans="1:9" x14ac:dyDescent="0.25">
      <c r="A271" t="s">
        <v>4</v>
      </c>
      <c r="B271" t="s">
        <v>1</v>
      </c>
      <c r="C271" t="s">
        <v>72</v>
      </c>
      <c r="D271" s="1">
        <v>200</v>
      </c>
      <c r="E271" s="1">
        <v>207.58</v>
      </c>
      <c r="F271" s="3">
        <v>43649</v>
      </c>
      <c r="G271" s="1">
        <v>0</v>
      </c>
      <c r="H271" s="2">
        <v>3.7900000000000066E-2</v>
      </c>
      <c r="I271" s="1">
        <f>E271-D271</f>
        <v>7.5800000000000125</v>
      </c>
    </row>
    <row r="272" spans="1:9" x14ac:dyDescent="0.25">
      <c r="A272" t="s">
        <v>4</v>
      </c>
      <c r="B272" t="s">
        <v>1</v>
      </c>
      <c r="C272" t="s">
        <v>54</v>
      </c>
      <c r="D272" s="1">
        <v>200</v>
      </c>
      <c r="E272" s="1">
        <v>205.33</v>
      </c>
      <c r="F272" s="3">
        <v>43649</v>
      </c>
      <c r="G272" s="1">
        <v>0</v>
      </c>
      <c r="H272" s="2">
        <v>2.6650000000000063E-2</v>
      </c>
      <c r="I272" s="1">
        <f>E272-D272</f>
        <v>5.3300000000000125</v>
      </c>
    </row>
    <row r="273" spans="1:10" x14ac:dyDescent="0.25">
      <c r="A273" t="s">
        <v>9</v>
      </c>
      <c r="B273" t="s">
        <v>41</v>
      </c>
      <c r="C273" s="2" t="s">
        <v>18</v>
      </c>
      <c r="D273" s="1">
        <v>200</v>
      </c>
      <c r="E273" s="1">
        <v>5998.91</v>
      </c>
      <c r="F273" s="3">
        <v>43680</v>
      </c>
      <c r="G273" s="1">
        <v>0</v>
      </c>
      <c r="H273" s="2">
        <v>4.6343136711386457E-3</v>
      </c>
      <c r="I273" s="1">
        <f t="shared" ref="I273:I287" si="13">E273+G273-(E253+D273)</f>
        <v>26.75</v>
      </c>
    </row>
    <row r="274" spans="1:10" x14ac:dyDescent="0.25">
      <c r="A274" t="s">
        <v>9</v>
      </c>
      <c r="B274" t="s">
        <v>1</v>
      </c>
      <c r="C274" t="s">
        <v>74</v>
      </c>
      <c r="D274" s="1">
        <v>0</v>
      </c>
      <c r="E274" s="1">
        <f>2532.51+550</f>
        <v>3082.51</v>
      </c>
      <c r="F274" s="3">
        <v>43680</v>
      </c>
      <c r="G274" s="1">
        <v>0</v>
      </c>
      <c r="H274" s="2">
        <v>2.990251584605641E-3</v>
      </c>
      <c r="I274" s="1">
        <f t="shared" si="13"/>
        <v>9.1900000000000546</v>
      </c>
    </row>
    <row r="275" spans="1:10" x14ac:dyDescent="0.25">
      <c r="A275" t="s">
        <v>9</v>
      </c>
      <c r="B275" t="s">
        <v>1</v>
      </c>
      <c r="C275" t="s">
        <v>40</v>
      </c>
      <c r="D275" s="1">
        <v>0</v>
      </c>
      <c r="E275" s="1">
        <v>2610.4299999999998</v>
      </c>
      <c r="F275" s="3">
        <v>43680</v>
      </c>
      <c r="G275" s="1">
        <v>0</v>
      </c>
      <c r="H275" s="2">
        <v>3.9883694991653673E-3</v>
      </c>
      <c r="I275" s="1">
        <f t="shared" si="13"/>
        <v>10.369999999999891</v>
      </c>
    </row>
    <row r="276" spans="1:10" x14ac:dyDescent="0.25">
      <c r="A276" t="s">
        <v>9</v>
      </c>
      <c r="B276" t="s">
        <v>1</v>
      </c>
      <c r="C276" t="s">
        <v>78</v>
      </c>
      <c r="D276" s="1">
        <v>0</v>
      </c>
      <c r="E276" s="1">
        <v>3094.1</v>
      </c>
      <c r="F276" s="3">
        <v>43680</v>
      </c>
      <c r="G276" s="1">
        <v>0</v>
      </c>
      <c r="H276" s="2">
        <v>4.0204951147251311E-3</v>
      </c>
      <c r="I276" s="1">
        <f t="shared" si="13"/>
        <v>12.389999999999873</v>
      </c>
    </row>
    <row r="277" spans="1:10" x14ac:dyDescent="0.25">
      <c r="A277" t="s">
        <v>2</v>
      </c>
      <c r="B277" t="s">
        <v>1</v>
      </c>
      <c r="C277" t="s">
        <v>45</v>
      </c>
      <c r="D277" s="1">
        <v>1100</v>
      </c>
      <c r="E277" s="1">
        <v>3604.81</v>
      </c>
      <c r="F277" s="3">
        <v>43680</v>
      </c>
      <c r="G277" s="1">
        <v>0</v>
      </c>
      <c r="H277" s="2">
        <v>2.8506339858027641E-3</v>
      </c>
      <c r="I277" s="1">
        <f t="shared" si="13"/>
        <v>7.1199999999998909</v>
      </c>
    </row>
    <row r="278" spans="1:10" x14ac:dyDescent="0.25">
      <c r="A278" t="s">
        <v>4</v>
      </c>
      <c r="B278" t="s">
        <v>1</v>
      </c>
      <c r="C278" t="s">
        <v>17</v>
      </c>
      <c r="D278" s="1">
        <v>0</v>
      </c>
      <c r="E278" s="1">
        <v>260</v>
      </c>
      <c r="F278" s="3">
        <v>43680</v>
      </c>
      <c r="G278" s="1">
        <v>0</v>
      </c>
      <c r="H278" s="2">
        <v>4.3631838799020661E-2</v>
      </c>
      <c r="I278" s="1">
        <f t="shared" si="13"/>
        <v>10.870000000000005</v>
      </c>
    </row>
    <row r="279" spans="1:10" x14ac:dyDescent="0.25">
      <c r="A279" t="s">
        <v>4</v>
      </c>
      <c r="B279" t="s">
        <v>1</v>
      </c>
      <c r="C279" t="s">
        <v>16</v>
      </c>
      <c r="D279" s="1">
        <v>0</v>
      </c>
      <c r="E279" s="1">
        <v>345.94</v>
      </c>
      <c r="F279" s="3">
        <v>43680</v>
      </c>
      <c r="G279" s="1">
        <v>0</v>
      </c>
      <c r="H279" s="2">
        <v>4.8557225994180442E-2</v>
      </c>
      <c r="I279" s="1">
        <f t="shared" si="13"/>
        <v>16.019999999999982</v>
      </c>
    </row>
    <row r="280" spans="1:10" x14ac:dyDescent="0.25">
      <c r="A280" t="s">
        <v>4</v>
      </c>
      <c r="B280" t="s">
        <v>1</v>
      </c>
      <c r="C280" t="s">
        <v>15</v>
      </c>
      <c r="D280" s="1">
        <v>0</v>
      </c>
      <c r="E280" s="1">
        <v>529.77</v>
      </c>
      <c r="F280" s="3">
        <v>43680</v>
      </c>
      <c r="G280" s="1">
        <v>0</v>
      </c>
      <c r="H280" s="2">
        <v>5.7214128916383888E-2</v>
      </c>
      <c r="I280" s="1">
        <f t="shared" si="13"/>
        <v>28.669999999999959</v>
      </c>
      <c r="J280" s="5"/>
    </row>
    <row r="281" spans="1:10" x14ac:dyDescent="0.25">
      <c r="A281" t="s">
        <v>4</v>
      </c>
      <c r="B281" t="s">
        <v>1</v>
      </c>
      <c r="C281" t="s">
        <v>58</v>
      </c>
      <c r="D281" s="1">
        <v>0</v>
      </c>
      <c r="E281" s="1">
        <v>223.94</v>
      </c>
      <c r="F281" s="3">
        <v>43680</v>
      </c>
      <c r="G281" s="1">
        <v>0</v>
      </c>
      <c r="H281" s="2">
        <v>6.0197663971248705E-3</v>
      </c>
      <c r="I281" s="1">
        <f t="shared" si="13"/>
        <v>1.3400000000000034</v>
      </c>
    </row>
    <row r="282" spans="1:10" x14ac:dyDescent="0.25">
      <c r="A282" t="s">
        <v>4</v>
      </c>
      <c r="B282" t="s">
        <v>1</v>
      </c>
      <c r="C282" t="s">
        <v>56</v>
      </c>
      <c r="D282" s="1">
        <v>0</v>
      </c>
      <c r="E282" s="1">
        <v>348.65</v>
      </c>
      <c r="F282" s="3">
        <v>43680</v>
      </c>
      <c r="G282" s="1">
        <v>0</v>
      </c>
      <c r="H282" s="2">
        <v>7.513365120647153E-3</v>
      </c>
      <c r="I282" s="1">
        <f t="shared" si="13"/>
        <v>2.5999999999999659</v>
      </c>
    </row>
    <row r="283" spans="1:10" x14ac:dyDescent="0.25">
      <c r="A283" t="s">
        <v>4</v>
      </c>
      <c r="B283" t="s">
        <v>1</v>
      </c>
      <c r="C283" t="s">
        <v>7</v>
      </c>
      <c r="D283" s="1">
        <v>0</v>
      </c>
      <c r="E283" s="1">
        <v>201.99</v>
      </c>
      <c r="F283" s="3">
        <v>43680</v>
      </c>
      <c r="G283" s="1">
        <v>0</v>
      </c>
      <c r="H283" s="2">
        <v>-1.8703847648659178E-2</v>
      </c>
      <c r="I283" s="1">
        <f t="shared" si="13"/>
        <v>-3.8499999999999943</v>
      </c>
    </row>
    <row r="284" spans="1:10" x14ac:dyDescent="0.25">
      <c r="A284" t="s">
        <v>4</v>
      </c>
      <c r="B284" t="s">
        <v>1</v>
      </c>
      <c r="C284" t="s">
        <v>1</v>
      </c>
      <c r="D284" s="1">
        <v>0</v>
      </c>
      <c r="E284" s="1">
        <v>276.72000000000003</v>
      </c>
      <c r="F284" s="3">
        <v>43680</v>
      </c>
      <c r="G284" s="1">
        <v>0</v>
      </c>
      <c r="H284" s="2">
        <v>-9.251303577870329E-2</v>
      </c>
      <c r="I284" s="1">
        <f t="shared" si="13"/>
        <v>-28.20999999999998</v>
      </c>
    </row>
    <row r="285" spans="1:10" x14ac:dyDescent="0.25">
      <c r="A285" t="s">
        <v>4</v>
      </c>
      <c r="B285" t="s">
        <v>1</v>
      </c>
      <c r="C285" t="s">
        <v>13</v>
      </c>
      <c r="D285" s="1">
        <v>0</v>
      </c>
      <c r="E285" s="1">
        <v>281.97000000000003</v>
      </c>
      <c r="F285" s="3">
        <v>43680</v>
      </c>
      <c r="G285" s="1">
        <v>0</v>
      </c>
      <c r="H285" s="2">
        <v>-6.7528688117993174E-2</v>
      </c>
      <c r="I285" s="1">
        <f t="shared" si="13"/>
        <v>-20.419999999999959</v>
      </c>
      <c r="J285" s="5"/>
    </row>
    <row r="286" spans="1:10" x14ac:dyDescent="0.25">
      <c r="A286" t="s">
        <v>9</v>
      </c>
      <c r="B286" t="s">
        <v>22</v>
      </c>
      <c r="C286" t="s">
        <v>40</v>
      </c>
      <c r="D286" s="1">
        <v>0</v>
      </c>
      <c r="E286" s="1">
        <v>2056.89</v>
      </c>
      <c r="F286" s="3">
        <v>43680</v>
      </c>
      <c r="G286" s="1">
        <v>0</v>
      </c>
      <c r="H286" s="2">
        <v>3.7967703051566826E-3</v>
      </c>
      <c r="I286" s="1">
        <f t="shared" si="13"/>
        <v>7.7799999999997453</v>
      </c>
    </row>
    <row r="287" spans="1:10" x14ac:dyDescent="0.25">
      <c r="A287" t="s">
        <v>9</v>
      </c>
      <c r="B287" t="s">
        <v>22</v>
      </c>
      <c r="C287" t="s">
        <v>77</v>
      </c>
      <c r="D287" s="1">
        <v>0</v>
      </c>
      <c r="E287" s="1">
        <v>1047.23</v>
      </c>
      <c r="F287" s="3">
        <v>43680</v>
      </c>
      <c r="G287" s="1">
        <v>500</v>
      </c>
      <c r="H287" s="2">
        <v>2.9429114079950747E-3</v>
      </c>
      <c r="I287" s="1">
        <f t="shared" si="13"/>
        <v>4.5399999999999636</v>
      </c>
    </row>
    <row r="288" spans="1:10" x14ac:dyDescent="0.25">
      <c r="A288" t="s">
        <v>2</v>
      </c>
      <c r="B288" t="s">
        <v>22</v>
      </c>
      <c r="C288" t="s">
        <v>26</v>
      </c>
      <c r="D288" s="1">
        <v>0</v>
      </c>
      <c r="E288" s="1">
        <v>3758.5</v>
      </c>
      <c r="F288" s="3">
        <v>43680</v>
      </c>
      <c r="G288" s="1">
        <v>0</v>
      </c>
      <c r="H288" s="2">
        <v>1.047169684504845E-2</v>
      </c>
      <c r="I288" s="1">
        <f>E288-E268</f>
        <v>38.949999999999818</v>
      </c>
    </row>
    <row r="289" spans="1:9" x14ac:dyDescent="0.25">
      <c r="A289" t="s">
        <v>9</v>
      </c>
      <c r="B289" t="s">
        <v>22</v>
      </c>
      <c r="C289" t="s">
        <v>75</v>
      </c>
      <c r="D289" s="1">
        <v>0</v>
      </c>
      <c r="E289" s="1">
        <v>1097.82</v>
      </c>
      <c r="F289" s="3">
        <v>43680</v>
      </c>
      <c r="G289" s="1">
        <v>0</v>
      </c>
      <c r="H289" s="2">
        <v>6.8971842612124412E-3</v>
      </c>
      <c r="I289" s="1">
        <f>E289-E269</f>
        <v>7.5199999999999818</v>
      </c>
    </row>
    <row r="290" spans="1:9" x14ac:dyDescent="0.25">
      <c r="A290" t="s">
        <v>4</v>
      </c>
      <c r="B290" t="s">
        <v>1</v>
      </c>
      <c r="C290" t="s">
        <v>51</v>
      </c>
      <c r="D290" s="1">
        <v>0</v>
      </c>
      <c r="E290" s="1">
        <v>193.07</v>
      </c>
      <c r="F290" s="3">
        <v>43680</v>
      </c>
      <c r="G290" s="1">
        <v>0</v>
      </c>
      <c r="H290" s="2">
        <v>-1.3438937148696928E-2</v>
      </c>
      <c r="I290" s="1">
        <f>E290-E270</f>
        <v>-2.6299999999999955</v>
      </c>
    </row>
    <row r="291" spans="1:9" x14ac:dyDescent="0.25">
      <c r="A291" t="s">
        <v>4</v>
      </c>
      <c r="B291" t="s">
        <v>1</v>
      </c>
      <c r="C291" t="s">
        <v>72</v>
      </c>
      <c r="D291" s="1">
        <v>0</v>
      </c>
      <c r="E291" s="1">
        <v>234.95</v>
      </c>
      <c r="F291" s="3">
        <v>43680</v>
      </c>
      <c r="G291" s="1">
        <v>0</v>
      </c>
      <c r="H291" s="2">
        <v>0.13185277965121878</v>
      </c>
      <c r="I291" s="1">
        <f>E291-E271</f>
        <v>27.369999999999976</v>
      </c>
    </row>
    <row r="292" spans="1:9" x14ac:dyDescent="0.25">
      <c r="A292" t="s">
        <v>4</v>
      </c>
      <c r="B292" t="s">
        <v>1</v>
      </c>
      <c r="C292" t="s">
        <v>54</v>
      </c>
      <c r="D292" s="1">
        <v>0</v>
      </c>
      <c r="E292" s="1">
        <v>208.16</v>
      </c>
      <c r="F292" s="3">
        <v>43680</v>
      </c>
      <c r="G292" s="1">
        <v>0</v>
      </c>
      <c r="H292" s="2">
        <v>1.3782691277455683E-2</v>
      </c>
      <c r="I292" s="1">
        <f>E292-E272</f>
        <v>2.8299999999999841</v>
      </c>
    </row>
    <row r="293" spans="1:9" x14ac:dyDescent="0.25">
      <c r="A293" t="s">
        <v>4</v>
      </c>
      <c r="B293" t="s">
        <v>1</v>
      </c>
      <c r="C293" t="s">
        <v>14</v>
      </c>
      <c r="D293" s="1">
        <v>200</v>
      </c>
      <c r="E293" s="1">
        <v>202.23</v>
      </c>
      <c r="F293" s="3">
        <v>43680</v>
      </c>
      <c r="G293" s="1">
        <v>0</v>
      </c>
      <c r="H293" s="2">
        <v>1.1149999999999948E-2</v>
      </c>
      <c r="I293" s="1">
        <f>E293-D293</f>
        <v>2.2299999999999898</v>
      </c>
    </row>
    <row r="294" spans="1:9" x14ac:dyDescent="0.25">
      <c r="A294" t="s">
        <v>9</v>
      </c>
      <c r="B294" t="s">
        <v>22</v>
      </c>
      <c r="C294" t="s">
        <v>46</v>
      </c>
      <c r="D294" s="1">
        <v>1450.93</v>
      </c>
      <c r="E294" s="1">
        <v>1457.35</v>
      </c>
      <c r="F294" s="3">
        <v>43680</v>
      </c>
      <c r="G294" s="1">
        <v>0</v>
      </c>
      <c r="H294" s="2">
        <v>4.4247482649058499E-3</v>
      </c>
      <c r="I294" s="1">
        <f>E294-D294</f>
        <v>6.4199999999998454</v>
      </c>
    </row>
    <row r="295" spans="1:9" x14ac:dyDescent="0.25">
      <c r="A295" t="s">
        <v>4</v>
      </c>
      <c r="B295" t="s">
        <v>22</v>
      </c>
      <c r="C295" t="s">
        <v>25</v>
      </c>
      <c r="D295" s="1">
        <v>357.16</v>
      </c>
      <c r="E295" s="1">
        <v>357.98</v>
      </c>
      <c r="F295" s="3">
        <v>43680</v>
      </c>
      <c r="G295" s="1">
        <v>0</v>
      </c>
      <c r="H295" s="2">
        <v>2.295889797289711E-3</v>
      </c>
      <c r="I295" s="1">
        <f>E295-D295</f>
        <v>0.81999999999999318</v>
      </c>
    </row>
    <row r="296" spans="1:9" x14ac:dyDescent="0.25">
      <c r="A296" t="s">
        <v>9</v>
      </c>
      <c r="B296" t="s">
        <v>41</v>
      </c>
      <c r="C296" s="2" t="s">
        <v>18</v>
      </c>
      <c r="D296" s="1">
        <v>200</v>
      </c>
      <c r="E296" s="1">
        <v>6223.62</v>
      </c>
      <c r="F296" s="3">
        <v>43711</v>
      </c>
      <c r="G296" s="1">
        <v>0</v>
      </c>
      <c r="H296" s="2">
        <v>4.119081633163324E-3</v>
      </c>
      <c r="I296" s="1">
        <f>E296-(D296+E273)</f>
        <v>24.710000000000036</v>
      </c>
    </row>
    <row r="297" spans="1:9" x14ac:dyDescent="0.25">
      <c r="A297" t="s">
        <v>9</v>
      </c>
      <c r="B297" t="s">
        <v>1</v>
      </c>
      <c r="C297" t="s">
        <v>74</v>
      </c>
      <c r="D297" s="1">
        <v>1.38</v>
      </c>
      <c r="E297" s="1">
        <f>500+2591.34</f>
        <v>3091.34</v>
      </c>
      <c r="F297" s="3">
        <v>43711</v>
      </c>
      <c r="G297" s="1">
        <v>0</v>
      </c>
      <c r="H297" s="2">
        <v>2.8645486957057376E-3</v>
      </c>
      <c r="I297" s="1">
        <f t="shared" ref="I297:I318" si="14">E297-E274</f>
        <v>8.8299999999999272</v>
      </c>
    </row>
    <row r="298" spans="1:9" x14ac:dyDescent="0.25">
      <c r="A298" t="s">
        <v>9</v>
      </c>
      <c r="B298" t="s">
        <v>1</v>
      </c>
      <c r="C298" t="s">
        <v>40</v>
      </c>
      <c r="D298" s="1">
        <v>0</v>
      </c>
      <c r="E298" s="1">
        <v>2619.6799999999998</v>
      </c>
      <c r="F298" s="3">
        <v>43711</v>
      </c>
      <c r="G298" s="1">
        <v>0</v>
      </c>
      <c r="H298" s="2">
        <v>3.543477511367854E-3</v>
      </c>
      <c r="I298" s="1">
        <f t="shared" si="14"/>
        <v>9.25</v>
      </c>
    </row>
    <row r="299" spans="1:9" x14ac:dyDescent="0.25">
      <c r="A299" t="s">
        <v>9</v>
      </c>
      <c r="B299" t="s">
        <v>1</v>
      </c>
      <c r="C299" t="s">
        <v>78</v>
      </c>
      <c r="D299" s="1">
        <v>0</v>
      </c>
      <c r="E299" s="1">
        <v>3105.04</v>
      </c>
      <c r="F299" s="3">
        <v>43711</v>
      </c>
      <c r="G299" s="1">
        <v>0</v>
      </c>
      <c r="H299" s="2">
        <v>3.5357616108075973E-3</v>
      </c>
      <c r="I299" s="1">
        <f t="shared" si="14"/>
        <v>10.940000000000055</v>
      </c>
    </row>
    <row r="300" spans="1:9" x14ac:dyDescent="0.25">
      <c r="A300" t="s">
        <v>2</v>
      </c>
      <c r="B300" t="s">
        <v>1</v>
      </c>
      <c r="C300" t="s">
        <v>45</v>
      </c>
      <c r="D300" s="1">
        <v>0</v>
      </c>
      <c r="E300" s="1">
        <v>3620.16</v>
      </c>
      <c r="F300" s="3">
        <v>43711</v>
      </c>
      <c r="G300" s="1">
        <v>0</v>
      </c>
      <c r="H300" s="2">
        <v>4.2581994612753693E-3</v>
      </c>
      <c r="I300" s="1">
        <f t="shared" si="14"/>
        <v>15.349999999999909</v>
      </c>
    </row>
    <row r="301" spans="1:9" x14ac:dyDescent="0.25">
      <c r="A301" t="s">
        <v>4</v>
      </c>
      <c r="B301" t="s">
        <v>1</v>
      </c>
      <c r="C301" t="s">
        <v>17</v>
      </c>
      <c r="D301" s="1">
        <v>0</v>
      </c>
      <c r="E301" s="1">
        <v>282.95999999999998</v>
      </c>
      <c r="F301" s="3">
        <v>43711</v>
      </c>
      <c r="G301" s="1">
        <v>0</v>
      </c>
      <c r="H301" s="2">
        <v>8.8307692307692198E-2</v>
      </c>
      <c r="I301" s="1">
        <f t="shared" si="14"/>
        <v>22.95999999999998</v>
      </c>
    </row>
    <row r="302" spans="1:9" x14ac:dyDescent="0.25">
      <c r="A302" t="s">
        <v>4</v>
      </c>
      <c r="B302" t="s">
        <v>1</v>
      </c>
      <c r="C302" t="s">
        <v>16</v>
      </c>
      <c r="D302" s="1">
        <v>0</v>
      </c>
      <c r="E302" s="1">
        <v>346.91</v>
      </c>
      <c r="F302" s="3">
        <v>43711</v>
      </c>
      <c r="G302" s="1">
        <v>0</v>
      </c>
      <c r="H302" s="2">
        <v>2.8039544429669938E-3</v>
      </c>
      <c r="I302" s="1">
        <f t="shared" si="14"/>
        <v>0.97000000000002728</v>
      </c>
    </row>
    <row r="303" spans="1:9" x14ac:dyDescent="0.25">
      <c r="A303" t="s">
        <v>4</v>
      </c>
      <c r="B303" t="s">
        <v>1</v>
      </c>
      <c r="C303" t="s">
        <v>15</v>
      </c>
      <c r="D303" s="1">
        <v>0</v>
      </c>
      <c r="E303" s="1">
        <v>526.42999999999995</v>
      </c>
      <c r="F303" s="3">
        <v>43711</v>
      </c>
      <c r="G303" s="1">
        <v>0</v>
      </c>
      <c r="H303" s="2">
        <v>-6.3046227608207772E-3</v>
      </c>
      <c r="I303" s="1">
        <f t="shared" si="14"/>
        <v>-3.3400000000000318</v>
      </c>
    </row>
    <row r="304" spans="1:9" x14ac:dyDescent="0.25">
      <c r="A304" t="s">
        <v>4</v>
      </c>
      <c r="B304" t="s">
        <v>1</v>
      </c>
      <c r="C304" t="s">
        <v>58</v>
      </c>
      <c r="D304" s="1">
        <v>0</v>
      </c>
      <c r="E304" s="1">
        <v>220.94</v>
      </c>
      <c r="F304" s="3">
        <v>43711</v>
      </c>
      <c r="G304" s="1">
        <v>0</v>
      </c>
      <c r="H304" s="2">
        <v>-1.3396445476466901E-2</v>
      </c>
      <c r="I304" s="1">
        <f t="shared" si="14"/>
        <v>-3</v>
      </c>
    </row>
    <row r="305" spans="1:9" x14ac:dyDescent="0.25">
      <c r="A305" t="s">
        <v>4</v>
      </c>
      <c r="B305" t="s">
        <v>1</v>
      </c>
      <c r="C305" t="s">
        <v>56</v>
      </c>
      <c r="D305" s="1">
        <v>0</v>
      </c>
      <c r="E305" s="1">
        <v>348.19</v>
      </c>
      <c r="F305" s="3">
        <v>43711</v>
      </c>
      <c r="G305" s="1">
        <v>0</v>
      </c>
      <c r="H305" s="2">
        <v>-1.3193747311056603E-3</v>
      </c>
      <c r="I305" s="1">
        <f t="shared" si="14"/>
        <v>-0.45999999999997954</v>
      </c>
    </row>
    <row r="306" spans="1:9" x14ac:dyDescent="0.25">
      <c r="A306" t="s">
        <v>4</v>
      </c>
      <c r="B306" t="s">
        <v>1</v>
      </c>
      <c r="C306" t="s">
        <v>7</v>
      </c>
      <c r="D306" s="1">
        <v>0</v>
      </c>
      <c r="E306" s="1">
        <v>194.67</v>
      </c>
      <c r="F306" s="3">
        <v>43711</v>
      </c>
      <c r="G306" s="1">
        <v>0</v>
      </c>
      <c r="H306" s="2">
        <v>-3.6239417792960138E-2</v>
      </c>
      <c r="I306" s="1">
        <f t="shared" si="14"/>
        <v>-7.3200000000000216</v>
      </c>
    </row>
    <row r="307" spans="1:9" x14ac:dyDescent="0.25">
      <c r="A307" t="s">
        <v>4</v>
      </c>
      <c r="B307" t="s">
        <v>1</v>
      </c>
      <c r="C307" t="s">
        <v>1</v>
      </c>
      <c r="D307" s="1">
        <v>0</v>
      </c>
      <c r="E307" s="1">
        <v>262.88</v>
      </c>
      <c r="F307" s="3">
        <v>43711</v>
      </c>
      <c r="G307" s="1">
        <v>0</v>
      </c>
      <c r="H307" s="2">
        <v>-5.0014455044810724E-2</v>
      </c>
      <c r="I307" s="1">
        <f t="shared" si="14"/>
        <v>-13.840000000000032</v>
      </c>
    </row>
    <row r="308" spans="1:9" x14ac:dyDescent="0.25">
      <c r="A308" t="s">
        <v>4</v>
      </c>
      <c r="B308" t="s">
        <v>1</v>
      </c>
      <c r="C308" t="s">
        <v>13</v>
      </c>
      <c r="D308" s="1">
        <v>0</v>
      </c>
      <c r="E308" s="1">
        <v>270.61</v>
      </c>
      <c r="F308" s="3">
        <v>43711</v>
      </c>
      <c r="G308" s="1">
        <v>0</v>
      </c>
      <c r="H308" s="2">
        <v>-4.0287973897932483E-2</v>
      </c>
      <c r="I308" s="1">
        <f t="shared" si="14"/>
        <v>-11.360000000000014</v>
      </c>
    </row>
    <row r="309" spans="1:9" x14ac:dyDescent="0.25">
      <c r="A309" t="s">
        <v>9</v>
      </c>
      <c r="B309" t="s">
        <v>22</v>
      </c>
      <c r="C309" t="s">
        <v>40</v>
      </c>
      <c r="D309" s="1">
        <v>0</v>
      </c>
      <c r="E309" s="1">
        <v>2067.21</v>
      </c>
      <c r="F309" s="3">
        <v>43711</v>
      </c>
      <c r="G309" s="1">
        <v>0</v>
      </c>
      <c r="H309" s="2">
        <v>5.0172833744148715E-3</v>
      </c>
      <c r="I309" s="1">
        <f t="shared" si="14"/>
        <v>10.320000000000164</v>
      </c>
    </row>
    <row r="310" spans="1:9" x14ac:dyDescent="0.25">
      <c r="A310" t="s">
        <v>9</v>
      </c>
      <c r="B310" t="s">
        <v>22</v>
      </c>
      <c r="C310" t="s">
        <v>77</v>
      </c>
      <c r="D310" s="1">
        <v>0</v>
      </c>
      <c r="E310" s="1">
        <v>1051.47</v>
      </c>
      <c r="F310" s="3">
        <v>43711</v>
      </c>
      <c r="G310" s="1">
        <v>0</v>
      </c>
      <c r="H310" s="2">
        <v>4.0487762955607742E-3</v>
      </c>
      <c r="I310" s="1">
        <f t="shared" si="14"/>
        <v>4.2400000000000091</v>
      </c>
    </row>
    <row r="311" spans="1:9" x14ac:dyDescent="0.25">
      <c r="A311" t="s">
        <v>2</v>
      </c>
      <c r="B311" t="s">
        <v>22</v>
      </c>
      <c r="C311" t="s">
        <v>26</v>
      </c>
      <c r="D311" s="1">
        <v>0</v>
      </c>
      <c r="E311" s="1">
        <v>3741.28</v>
      </c>
      <c r="F311" s="3">
        <v>43711</v>
      </c>
      <c r="G311" s="1">
        <v>0</v>
      </c>
      <c r="H311" s="2">
        <v>-4.5816150059864169E-3</v>
      </c>
      <c r="I311" s="1">
        <f t="shared" si="14"/>
        <v>-17.2199999999998</v>
      </c>
    </row>
    <row r="312" spans="1:9" x14ac:dyDescent="0.25">
      <c r="A312" t="s">
        <v>9</v>
      </c>
      <c r="B312" t="s">
        <v>22</v>
      </c>
      <c r="C312" t="s">
        <v>75</v>
      </c>
      <c r="D312" s="1">
        <v>0</v>
      </c>
      <c r="E312" s="1">
        <v>1104.26</v>
      </c>
      <c r="F312" s="3">
        <v>43711</v>
      </c>
      <c r="G312" s="1">
        <v>0</v>
      </c>
      <c r="H312" s="2">
        <v>5.8661711391667648E-3</v>
      </c>
      <c r="I312" s="1">
        <f t="shared" si="14"/>
        <v>6.4400000000000546</v>
      </c>
    </row>
    <row r="313" spans="1:9" x14ac:dyDescent="0.25">
      <c r="A313" t="s">
        <v>4</v>
      </c>
      <c r="B313" t="s">
        <v>1</v>
      </c>
      <c r="C313" t="s">
        <v>51</v>
      </c>
      <c r="D313" s="1">
        <v>0</v>
      </c>
      <c r="E313" s="1">
        <v>200.15</v>
      </c>
      <c r="F313" s="3">
        <v>43711</v>
      </c>
      <c r="G313" s="1">
        <v>0</v>
      </c>
      <c r="H313" s="2">
        <v>3.6670637592583155E-2</v>
      </c>
      <c r="I313" s="1">
        <f t="shared" si="14"/>
        <v>7.0800000000000125</v>
      </c>
    </row>
    <row r="314" spans="1:9" x14ac:dyDescent="0.25">
      <c r="A314" t="s">
        <v>4</v>
      </c>
      <c r="B314" t="s">
        <v>1</v>
      </c>
      <c r="C314" t="s">
        <v>72</v>
      </c>
      <c r="D314" s="1">
        <v>0</v>
      </c>
      <c r="E314" s="1">
        <v>225.03</v>
      </c>
      <c r="F314" s="3">
        <v>43711</v>
      </c>
      <c r="G314" s="1">
        <v>0</v>
      </c>
      <c r="H314" s="2">
        <v>-4.2221749308363421E-2</v>
      </c>
      <c r="I314" s="1">
        <f t="shared" si="14"/>
        <v>-9.9199999999999875</v>
      </c>
    </row>
    <row r="315" spans="1:9" x14ac:dyDescent="0.25">
      <c r="A315" t="s">
        <v>4</v>
      </c>
      <c r="B315" t="s">
        <v>1</v>
      </c>
      <c r="C315" t="s">
        <v>54</v>
      </c>
      <c r="D315" s="1">
        <v>0</v>
      </c>
      <c r="E315" s="1">
        <v>204.86</v>
      </c>
      <c r="F315" s="3">
        <v>43711</v>
      </c>
      <c r="G315" s="1">
        <v>0</v>
      </c>
      <c r="H315" s="2">
        <v>-1.5853189853958449E-2</v>
      </c>
      <c r="I315" s="1">
        <f t="shared" si="14"/>
        <v>-3.2999999999999829</v>
      </c>
    </row>
    <row r="316" spans="1:9" x14ac:dyDescent="0.25">
      <c r="A316" t="s">
        <v>4</v>
      </c>
      <c r="B316" t="s">
        <v>1</v>
      </c>
      <c r="C316" t="s">
        <v>14</v>
      </c>
      <c r="D316" s="1">
        <v>0</v>
      </c>
      <c r="E316" s="1">
        <v>198.51</v>
      </c>
      <c r="F316" s="3">
        <v>43711</v>
      </c>
      <c r="G316" s="1">
        <v>0</v>
      </c>
      <c r="H316" s="2">
        <v>-1.8394896899569746E-2</v>
      </c>
      <c r="I316" s="1">
        <f t="shared" si="14"/>
        <v>-3.7199999999999989</v>
      </c>
    </row>
    <row r="317" spans="1:9" x14ac:dyDescent="0.25">
      <c r="A317" t="s">
        <v>9</v>
      </c>
      <c r="B317" t="s">
        <v>22</v>
      </c>
      <c r="C317" t="s">
        <v>46</v>
      </c>
      <c r="D317" s="1">
        <v>0</v>
      </c>
      <c r="E317" s="1">
        <v>1464.18</v>
      </c>
      <c r="F317" s="3">
        <v>43711</v>
      </c>
      <c r="G317" s="1">
        <v>0</v>
      </c>
      <c r="H317" s="2">
        <v>4.6865886712184057E-3</v>
      </c>
      <c r="I317" s="1">
        <f t="shared" si="14"/>
        <v>6.8300000000001546</v>
      </c>
    </row>
    <row r="318" spans="1:9" x14ac:dyDescent="0.25">
      <c r="A318" t="s">
        <v>4</v>
      </c>
      <c r="B318" t="s">
        <v>22</v>
      </c>
      <c r="C318" t="s">
        <v>25</v>
      </c>
      <c r="D318" s="1">
        <v>0</v>
      </c>
      <c r="E318" s="1">
        <v>361.1</v>
      </c>
      <c r="F318" s="3">
        <v>43711</v>
      </c>
      <c r="G318" s="1">
        <v>0</v>
      </c>
      <c r="H318" s="2">
        <v>8.7155707022739115E-3</v>
      </c>
      <c r="I318" s="1">
        <f t="shared" si="14"/>
        <v>3.1200000000000045</v>
      </c>
    </row>
    <row r="319" spans="1:9" x14ac:dyDescent="0.25">
      <c r="A319" t="s">
        <v>9</v>
      </c>
      <c r="B319" t="s">
        <v>41</v>
      </c>
      <c r="C319" s="2" t="s">
        <v>18</v>
      </c>
      <c r="D319" s="1">
        <v>200</v>
      </c>
      <c r="E319" s="1">
        <v>6447.85</v>
      </c>
      <c r="F319" s="3">
        <v>43741</v>
      </c>
      <c r="G319" s="1">
        <v>0</v>
      </c>
      <c r="H319" s="2">
        <v>3.8932325559724035E-3</v>
      </c>
      <c r="I319" s="1">
        <f>E319-(D319+E296)</f>
        <v>24.230000000000473</v>
      </c>
    </row>
    <row r="320" spans="1:9" x14ac:dyDescent="0.25">
      <c r="A320" t="s">
        <v>9</v>
      </c>
      <c r="B320" t="s">
        <v>1</v>
      </c>
      <c r="C320" t="s">
        <v>74</v>
      </c>
      <c r="D320" s="1">
        <v>0</v>
      </c>
      <c r="E320" s="1">
        <f>450+2631.31</f>
        <v>3081.31</v>
      </c>
      <c r="F320" s="3">
        <v>43741</v>
      </c>
      <c r="G320" s="1">
        <v>18.93</v>
      </c>
      <c r="H320" s="2">
        <v>2.8790103967857306E-3</v>
      </c>
      <c r="I320" s="1">
        <f>G320+E320-(E297)</f>
        <v>8.8999999999996362</v>
      </c>
    </row>
    <row r="321" spans="1:9" x14ac:dyDescent="0.25">
      <c r="A321" t="s">
        <v>9</v>
      </c>
      <c r="B321" t="s">
        <v>1</v>
      </c>
      <c r="C321" t="s">
        <v>40</v>
      </c>
      <c r="D321" s="1">
        <v>0</v>
      </c>
      <c r="E321" s="1">
        <v>2629.03</v>
      </c>
      <c r="F321" s="3">
        <v>43741</v>
      </c>
      <c r="G321" s="1">
        <v>0</v>
      </c>
      <c r="H321" s="2">
        <v>3.5691382153546503E-3</v>
      </c>
      <c r="I321" s="1">
        <f>E321-E298</f>
        <v>9.3500000000003638</v>
      </c>
    </row>
    <row r="322" spans="1:9" x14ac:dyDescent="0.25">
      <c r="A322" t="s">
        <v>9</v>
      </c>
      <c r="B322" t="s">
        <v>1</v>
      </c>
      <c r="C322" t="s">
        <v>78</v>
      </c>
      <c r="D322" s="1">
        <v>0</v>
      </c>
      <c r="E322" s="1">
        <v>0</v>
      </c>
      <c r="F322" s="3">
        <v>43741</v>
      </c>
      <c r="G322" s="1">
        <v>3111.65</v>
      </c>
      <c r="H322" s="2">
        <v>2.1287970525338817E-3</v>
      </c>
      <c r="I322" s="1">
        <f>G322-E299</f>
        <v>6.6100000000001273</v>
      </c>
    </row>
    <row r="323" spans="1:9" x14ac:dyDescent="0.25">
      <c r="A323" t="s">
        <v>2</v>
      </c>
      <c r="B323" t="s">
        <v>1</v>
      </c>
      <c r="C323" t="s">
        <v>45</v>
      </c>
      <c r="D323" s="1">
        <v>0</v>
      </c>
      <c r="E323" s="1">
        <v>3644.77</v>
      </c>
      <c r="F323" s="3">
        <v>43741</v>
      </c>
      <c r="G323" s="1">
        <v>0</v>
      </c>
      <c r="H323" s="2">
        <v>6.7980420754885085E-3</v>
      </c>
      <c r="I323" s="1">
        <f t="shared" ref="I323:I332" si="15">E323-E300</f>
        <v>24.610000000000127</v>
      </c>
    </row>
    <row r="324" spans="1:9" x14ac:dyDescent="0.25">
      <c r="A324" t="s">
        <v>4</v>
      </c>
      <c r="B324" t="s">
        <v>1</v>
      </c>
      <c r="C324" t="s">
        <v>17</v>
      </c>
      <c r="D324" s="1">
        <v>0</v>
      </c>
      <c r="E324" s="1">
        <v>268</v>
      </c>
      <c r="F324" s="3">
        <v>43741</v>
      </c>
      <c r="G324" s="1">
        <v>0</v>
      </c>
      <c r="H324" s="2">
        <v>-5.286966355668643E-2</v>
      </c>
      <c r="I324" s="1">
        <f t="shared" si="15"/>
        <v>-14.95999999999998</v>
      </c>
    </row>
    <row r="325" spans="1:9" x14ac:dyDescent="0.25">
      <c r="A325" t="s">
        <v>4</v>
      </c>
      <c r="B325" t="s">
        <v>1</v>
      </c>
      <c r="C325" t="s">
        <v>16</v>
      </c>
      <c r="D325" s="1">
        <v>0</v>
      </c>
      <c r="E325" s="1">
        <v>335.35</v>
      </c>
      <c r="F325" s="3">
        <v>43741</v>
      </c>
      <c r="G325" s="1">
        <v>0</v>
      </c>
      <c r="H325" s="2">
        <v>-3.3322763829235269E-2</v>
      </c>
      <c r="I325" s="1">
        <f t="shared" si="15"/>
        <v>-11.560000000000002</v>
      </c>
    </row>
    <row r="326" spans="1:9" x14ac:dyDescent="0.25">
      <c r="A326" t="s">
        <v>4</v>
      </c>
      <c r="B326" t="s">
        <v>1</v>
      </c>
      <c r="C326" t="s">
        <v>15</v>
      </c>
      <c r="D326" s="1">
        <v>0</v>
      </c>
      <c r="E326" s="1">
        <v>523.01</v>
      </c>
      <c r="F326" s="3">
        <v>43741</v>
      </c>
      <c r="G326" s="1">
        <v>0</v>
      </c>
      <c r="H326" s="2">
        <v>-6.4965902399178876E-3</v>
      </c>
      <c r="I326" s="1">
        <f t="shared" si="15"/>
        <v>-3.4199999999999591</v>
      </c>
    </row>
    <row r="327" spans="1:9" x14ac:dyDescent="0.25">
      <c r="A327" t="s">
        <v>4</v>
      </c>
      <c r="B327" t="s">
        <v>1</v>
      </c>
      <c r="C327" t="s">
        <v>58</v>
      </c>
      <c r="D327" s="1">
        <v>0</v>
      </c>
      <c r="E327" s="1">
        <v>220.55</v>
      </c>
      <c r="F327" s="3">
        <v>43741</v>
      </c>
      <c r="G327" s="1">
        <v>0</v>
      </c>
      <c r="H327" s="2">
        <v>-1.765185118131507E-3</v>
      </c>
      <c r="I327" s="1">
        <f t="shared" si="15"/>
        <v>-0.38999999999998636</v>
      </c>
    </row>
    <row r="328" spans="1:9" x14ac:dyDescent="0.25">
      <c r="A328" t="s">
        <v>4</v>
      </c>
      <c r="B328" t="s">
        <v>1</v>
      </c>
      <c r="C328" t="s">
        <v>56</v>
      </c>
      <c r="D328" s="1">
        <v>0</v>
      </c>
      <c r="E328" s="1">
        <v>352.92</v>
      </c>
      <c r="F328" s="3">
        <v>43741</v>
      </c>
      <c r="G328" s="1">
        <v>0</v>
      </c>
      <c r="H328" s="2">
        <v>1.3584537177977696E-2</v>
      </c>
      <c r="I328" s="1">
        <f t="shared" si="15"/>
        <v>4.7300000000000182</v>
      </c>
    </row>
    <row r="329" spans="1:9" x14ac:dyDescent="0.25">
      <c r="A329" t="s">
        <v>4</v>
      </c>
      <c r="B329" t="s">
        <v>1</v>
      </c>
      <c r="C329" t="s">
        <v>7</v>
      </c>
      <c r="D329" s="1">
        <v>0</v>
      </c>
      <c r="E329" s="1">
        <v>201.73</v>
      </c>
      <c r="F329" s="3">
        <v>43741</v>
      </c>
      <c r="G329" s="1">
        <v>0</v>
      </c>
      <c r="H329" s="2">
        <v>3.6266502285919877E-2</v>
      </c>
      <c r="I329" s="1">
        <f t="shared" si="15"/>
        <v>7.0600000000000023</v>
      </c>
    </row>
    <row r="330" spans="1:9" x14ac:dyDescent="0.25">
      <c r="A330" t="s">
        <v>4</v>
      </c>
      <c r="B330" t="s">
        <v>1</v>
      </c>
      <c r="C330" t="s">
        <v>1</v>
      </c>
      <c r="D330" s="1">
        <v>0</v>
      </c>
      <c r="E330" s="1">
        <v>252.44</v>
      </c>
      <c r="F330" s="3">
        <v>43741</v>
      </c>
      <c r="G330" s="1">
        <v>0</v>
      </c>
      <c r="H330" s="2">
        <v>-3.9713937918441911E-2</v>
      </c>
      <c r="I330" s="1">
        <f t="shared" si="15"/>
        <v>-10.439999999999998</v>
      </c>
    </row>
    <row r="331" spans="1:9" x14ac:dyDescent="0.25">
      <c r="A331" t="s">
        <v>4</v>
      </c>
      <c r="B331" t="s">
        <v>1</v>
      </c>
      <c r="C331" t="s">
        <v>13</v>
      </c>
      <c r="D331" s="1">
        <v>0</v>
      </c>
      <c r="E331" s="1">
        <v>264.8</v>
      </c>
      <c r="F331" s="3">
        <v>43741</v>
      </c>
      <c r="G331" s="1">
        <v>0</v>
      </c>
      <c r="H331" s="2">
        <v>-2.1470012194671262E-2</v>
      </c>
      <c r="I331" s="1">
        <f t="shared" si="15"/>
        <v>-5.8100000000000023</v>
      </c>
    </row>
    <row r="332" spans="1:9" x14ac:dyDescent="0.25">
      <c r="A332" t="s">
        <v>9</v>
      </c>
      <c r="B332" t="s">
        <v>22</v>
      </c>
      <c r="C332" t="s">
        <v>40</v>
      </c>
      <c r="D332" s="1">
        <v>0</v>
      </c>
      <c r="E332" s="1">
        <v>2077.4699999999998</v>
      </c>
      <c r="F332" s="3">
        <v>43741</v>
      </c>
      <c r="G332" s="1">
        <v>0</v>
      </c>
      <c r="H332" s="2">
        <v>4.9632112847750598E-3</v>
      </c>
      <c r="I332" s="1">
        <f t="shared" si="15"/>
        <v>10.259999999999764</v>
      </c>
    </row>
    <row r="333" spans="1:9" x14ac:dyDescent="0.25">
      <c r="A333" t="s">
        <v>9</v>
      </c>
      <c r="B333" t="s">
        <v>22</v>
      </c>
      <c r="C333" t="s">
        <v>77</v>
      </c>
      <c r="D333" s="1">
        <v>0</v>
      </c>
      <c r="E333" s="1">
        <v>0</v>
      </c>
      <c r="F333" s="3">
        <v>43741</v>
      </c>
      <c r="G333" s="1">
        <v>1053.96</v>
      </c>
      <c r="H333" s="6">
        <f>(G333/E310)-1</f>
        <v>2.3681132129305116E-3</v>
      </c>
      <c r="I333" s="1">
        <f>G333-E310</f>
        <v>2.4900000000000091</v>
      </c>
    </row>
    <row r="334" spans="1:9" x14ac:dyDescent="0.25">
      <c r="A334" t="s">
        <v>2</v>
      </c>
      <c r="B334" t="s">
        <v>22</v>
      </c>
      <c r="C334" t="s">
        <v>26</v>
      </c>
      <c r="D334" s="1">
        <v>0</v>
      </c>
      <c r="E334" s="1">
        <v>3828.99</v>
      </c>
      <c r="F334" s="3">
        <v>43741</v>
      </c>
      <c r="G334" s="1">
        <v>0</v>
      </c>
      <c r="H334" s="2">
        <v>2.3443848094769626E-2</v>
      </c>
      <c r="I334" s="1">
        <f>E334-E311</f>
        <v>87.709999999999582</v>
      </c>
    </row>
    <row r="335" spans="1:9" x14ac:dyDescent="0.25">
      <c r="A335" t="s">
        <v>9</v>
      </c>
      <c r="B335" t="s">
        <v>22</v>
      </c>
      <c r="C335" t="s">
        <v>75</v>
      </c>
      <c r="D335" s="1">
        <v>1200</v>
      </c>
      <c r="E335" s="1">
        <v>2312.4</v>
      </c>
      <c r="F335" s="3">
        <v>43741</v>
      </c>
      <c r="G335" s="1">
        <v>0</v>
      </c>
      <c r="H335" s="6">
        <v>7.3714523753465322E-3</v>
      </c>
      <c r="I335" s="1">
        <f>E335-(D335+E312)</f>
        <v>8.1399999999998727</v>
      </c>
    </row>
    <row r="336" spans="1:9" x14ac:dyDescent="0.25">
      <c r="A336" t="s">
        <v>4</v>
      </c>
      <c r="B336" t="s">
        <v>1</v>
      </c>
      <c r="C336" t="s">
        <v>51</v>
      </c>
      <c r="D336" s="1">
        <v>0</v>
      </c>
      <c r="E336" s="1">
        <v>197.54</v>
      </c>
      <c r="F336" s="3">
        <v>43741</v>
      </c>
      <c r="G336" s="1">
        <v>0</v>
      </c>
      <c r="H336" s="6">
        <v>-1.3040219835123712E-2</v>
      </c>
      <c r="I336" s="1">
        <f t="shared" ref="I336:I341" si="16">E336-E313</f>
        <v>-2.6100000000000136</v>
      </c>
    </row>
    <row r="337" spans="1:17" x14ac:dyDescent="0.25">
      <c r="A337" t="s">
        <v>4</v>
      </c>
      <c r="B337" t="s">
        <v>1</v>
      </c>
      <c r="C337" t="s">
        <v>72</v>
      </c>
      <c r="D337" s="1">
        <v>0</v>
      </c>
      <c r="E337" s="1">
        <v>223.79</v>
      </c>
      <c r="F337" s="3">
        <v>43741</v>
      </c>
      <c r="G337" s="1">
        <v>0</v>
      </c>
      <c r="H337" s="2">
        <v>-5.5103763942585537E-3</v>
      </c>
      <c r="I337" s="1">
        <f t="shared" si="16"/>
        <v>-1.2400000000000091</v>
      </c>
    </row>
    <row r="338" spans="1:17" x14ac:dyDescent="0.25">
      <c r="A338" t="s">
        <v>4</v>
      </c>
      <c r="B338" t="s">
        <v>1</v>
      </c>
      <c r="C338" t="s">
        <v>54</v>
      </c>
      <c r="D338" s="1">
        <v>0</v>
      </c>
      <c r="E338" s="1">
        <v>205.09</v>
      </c>
      <c r="F338" s="3">
        <v>43741</v>
      </c>
      <c r="G338" s="1">
        <v>0</v>
      </c>
      <c r="H338" s="2">
        <v>1.1227179537245391E-3</v>
      </c>
      <c r="I338" s="1">
        <f t="shared" si="16"/>
        <v>0.22999999999998977</v>
      </c>
    </row>
    <row r="339" spans="1:17" x14ac:dyDescent="0.25">
      <c r="A339" t="s">
        <v>4</v>
      </c>
      <c r="B339" t="s">
        <v>1</v>
      </c>
      <c r="C339" t="s">
        <v>14</v>
      </c>
      <c r="D339" s="1">
        <v>0</v>
      </c>
      <c r="E339" s="1">
        <v>197.15</v>
      </c>
      <c r="F339" s="3">
        <v>43741</v>
      </c>
      <c r="G339" s="1">
        <v>0</v>
      </c>
      <c r="H339" s="2">
        <v>-6.8510402498613843E-3</v>
      </c>
      <c r="I339" s="1">
        <f t="shared" si="16"/>
        <v>-1.3599999999999852</v>
      </c>
    </row>
    <row r="340" spans="1:17" x14ac:dyDescent="0.25">
      <c r="A340" t="s">
        <v>9</v>
      </c>
      <c r="B340" t="s">
        <v>22</v>
      </c>
      <c r="C340" t="s">
        <v>46</v>
      </c>
      <c r="D340" s="1">
        <v>0</v>
      </c>
      <c r="E340" s="1">
        <v>1469.37</v>
      </c>
      <c r="F340" s="3">
        <v>43741</v>
      </c>
      <c r="G340" s="1">
        <v>0</v>
      </c>
      <c r="H340" s="2">
        <v>3.5446461500634463E-3</v>
      </c>
      <c r="I340" s="1">
        <f t="shared" si="16"/>
        <v>5.1899999999998272</v>
      </c>
      <c r="J340" s="4"/>
    </row>
    <row r="341" spans="1:17" x14ac:dyDescent="0.25">
      <c r="A341" t="s">
        <v>4</v>
      </c>
      <c r="B341" t="s">
        <v>22</v>
      </c>
      <c r="C341" t="s">
        <v>25</v>
      </c>
      <c r="D341" s="1">
        <v>0</v>
      </c>
      <c r="E341" s="1">
        <v>358.13</v>
      </c>
      <c r="F341" s="3">
        <v>43741</v>
      </c>
      <c r="G341" s="1">
        <v>0</v>
      </c>
      <c r="H341" s="6">
        <v>-8.2248684574910413E-3</v>
      </c>
      <c r="I341" s="1">
        <f t="shared" si="16"/>
        <v>-2.9700000000000273</v>
      </c>
      <c r="J341" s="4"/>
    </row>
    <row r="342" spans="1:17" x14ac:dyDescent="0.25">
      <c r="A342" t="s">
        <v>9</v>
      </c>
      <c r="B342" t="s">
        <v>22</v>
      </c>
      <c r="C342" t="s">
        <v>29</v>
      </c>
      <c r="D342" s="1">
        <v>3945.54</v>
      </c>
      <c r="E342" s="1">
        <v>3951.44</v>
      </c>
      <c r="F342" s="3">
        <v>43741</v>
      </c>
      <c r="G342" s="1">
        <v>0</v>
      </c>
      <c r="H342" s="2">
        <v>1.4953593171023716E-3</v>
      </c>
      <c r="I342" s="1">
        <f>E342-D342</f>
        <v>5.9000000000000909</v>
      </c>
    </row>
    <row r="343" spans="1:17" x14ac:dyDescent="0.25">
      <c r="A343" t="s">
        <v>9</v>
      </c>
      <c r="B343" t="s">
        <v>22</v>
      </c>
      <c r="C343" t="s">
        <v>76</v>
      </c>
      <c r="D343" s="1">
        <v>339</v>
      </c>
      <c r="E343" s="1">
        <v>339.06</v>
      </c>
      <c r="F343" s="3">
        <v>43741</v>
      </c>
      <c r="G343" s="1">
        <v>0</v>
      </c>
      <c r="H343" s="2">
        <v>1.7699115044248457E-4</v>
      </c>
      <c r="I343" s="1">
        <v>0.06</v>
      </c>
    </row>
    <row r="344" spans="1:17" x14ac:dyDescent="0.25">
      <c r="A344" t="s">
        <v>9</v>
      </c>
      <c r="B344" t="s">
        <v>41</v>
      </c>
      <c r="C344" s="2" t="s">
        <v>18</v>
      </c>
      <c r="D344" s="1">
        <v>200</v>
      </c>
      <c r="E344" s="1">
        <v>6673.38</v>
      </c>
      <c r="F344" s="3">
        <v>43772</v>
      </c>
      <c r="G344" s="1">
        <v>0</v>
      </c>
      <c r="H344" s="2">
        <v>3.8403393578374523E-3</v>
      </c>
      <c r="I344" s="1">
        <v>25.53</v>
      </c>
    </row>
    <row r="345" spans="1:17" x14ac:dyDescent="0.25">
      <c r="A345" t="s">
        <v>9</v>
      </c>
      <c r="B345" t="s">
        <v>1</v>
      </c>
      <c r="C345" t="s">
        <v>74</v>
      </c>
      <c r="D345" s="1">
        <v>0</v>
      </c>
      <c r="E345" s="1">
        <f>400+2689.73</f>
        <v>3089.73</v>
      </c>
      <c r="F345" s="3">
        <v>43772</v>
      </c>
      <c r="G345" s="1">
        <v>0</v>
      </c>
      <c r="H345" s="2">
        <v>2.7326039898614152E-3</v>
      </c>
      <c r="I345" s="1">
        <v>8.42</v>
      </c>
    </row>
    <row r="346" spans="1:17" x14ac:dyDescent="0.25">
      <c r="A346" t="s">
        <v>9</v>
      </c>
      <c r="B346" t="s">
        <v>1</v>
      </c>
      <c r="C346" t="s">
        <v>40</v>
      </c>
      <c r="D346" s="1">
        <v>0</v>
      </c>
      <c r="E346" s="1">
        <v>2627.91</v>
      </c>
      <c r="F346" s="3">
        <v>43772</v>
      </c>
      <c r="G346" s="1">
        <v>0</v>
      </c>
      <c r="H346" s="2">
        <v>-4.2601263583919025E-4</v>
      </c>
      <c r="I346" s="1">
        <v>-1.1200000000000001</v>
      </c>
    </row>
    <row r="347" spans="1:17" x14ac:dyDescent="0.25">
      <c r="A347" t="s">
        <v>2</v>
      </c>
      <c r="B347" t="s">
        <v>1</v>
      </c>
      <c r="C347" t="s">
        <v>70</v>
      </c>
      <c r="D347" s="1">
        <v>300</v>
      </c>
      <c r="E347" s="1">
        <v>303.42</v>
      </c>
      <c r="F347" s="3">
        <v>43772</v>
      </c>
      <c r="G347" s="1">
        <v>0</v>
      </c>
      <c r="H347" s="2">
        <v>1.1400000000000077E-2</v>
      </c>
      <c r="I347" s="1">
        <v>3.42</v>
      </c>
    </row>
    <row r="348" spans="1:17" x14ac:dyDescent="0.25">
      <c r="A348" t="s">
        <v>2</v>
      </c>
      <c r="B348" t="s">
        <v>1</v>
      </c>
      <c r="C348" t="s">
        <v>45</v>
      </c>
      <c r="D348" s="1">
        <v>0</v>
      </c>
      <c r="E348" s="1">
        <v>3677.38</v>
      </c>
      <c r="F348" s="3">
        <v>43772</v>
      </c>
      <c r="G348" s="1">
        <v>0</v>
      </c>
      <c r="H348" s="2">
        <v>8.947066618744115E-3</v>
      </c>
      <c r="I348" s="1">
        <v>32.61</v>
      </c>
    </row>
    <row r="349" spans="1:17" x14ac:dyDescent="0.25">
      <c r="A349" t="s">
        <v>4</v>
      </c>
      <c r="B349" t="s">
        <v>1</v>
      </c>
      <c r="C349" t="s">
        <v>17</v>
      </c>
      <c r="D349" s="1">
        <v>0</v>
      </c>
      <c r="E349" s="1">
        <v>284.86</v>
      </c>
      <c r="F349" s="3">
        <v>43772</v>
      </c>
      <c r="G349" s="1">
        <v>0</v>
      </c>
      <c r="H349" s="2">
        <v>6.2910447761194144E-2</v>
      </c>
      <c r="I349" s="1">
        <v>16.86</v>
      </c>
      <c r="P349">
        <v>1.1400000000000077E-2</v>
      </c>
      <c r="Q349" s="5">
        <v>3.42</v>
      </c>
    </row>
    <row r="350" spans="1:17" x14ac:dyDescent="0.25">
      <c r="A350" t="s">
        <v>4</v>
      </c>
      <c r="B350" t="s">
        <v>1</v>
      </c>
      <c r="C350" t="s">
        <v>16</v>
      </c>
      <c r="D350" s="1">
        <v>0</v>
      </c>
      <c r="E350" s="1">
        <v>342.19</v>
      </c>
      <c r="F350" s="3">
        <v>43772</v>
      </c>
      <c r="G350" s="1">
        <v>0</v>
      </c>
      <c r="H350" s="2">
        <v>2.039660056657211E-2</v>
      </c>
      <c r="I350" s="1">
        <v>6.84</v>
      </c>
    </row>
    <row r="351" spans="1:17" x14ac:dyDescent="0.25">
      <c r="A351" t="s">
        <v>4</v>
      </c>
      <c r="B351" t="s">
        <v>1</v>
      </c>
      <c r="C351" t="s">
        <v>15</v>
      </c>
      <c r="D351" s="1">
        <v>0</v>
      </c>
      <c r="E351" s="1">
        <v>552.4</v>
      </c>
      <c r="F351" s="3">
        <v>43772</v>
      </c>
      <c r="G351" s="1">
        <v>0</v>
      </c>
      <c r="H351" s="2">
        <v>5.6193954226496645E-2</v>
      </c>
      <c r="I351" s="1">
        <v>29.39</v>
      </c>
    </row>
    <row r="352" spans="1:17" x14ac:dyDescent="0.25">
      <c r="A352" t="s">
        <v>4</v>
      </c>
      <c r="B352" t="s">
        <v>1</v>
      </c>
      <c r="C352" t="s">
        <v>58</v>
      </c>
      <c r="D352" s="1">
        <v>0</v>
      </c>
      <c r="E352" s="1">
        <v>233.23</v>
      </c>
      <c r="F352" s="3">
        <v>43772</v>
      </c>
      <c r="G352" s="1">
        <v>0</v>
      </c>
      <c r="H352" s="2">
        <v>5.7492632056223014E-2</v>
      </c>
      <c r="I352" s="1">
        <v>12.68</v>
      </c>
    </row>
    <row r="353" spans="1:9" x14ac:dyDescent="0.25">
      <c r="A353" t="s">
        <v>4</v>
      </c>
      <c r="B353" t="s">
        <v>1</v>
      </c>
      <c r="C353" t="s">
        <v>56</v>
      </c>
      <c r="D353" s="1">
        <v>0</v>
      </c>
      <c r="E353" s="1">
        <v>360.52</v>
      </c>
      <c r="F353" s="3">
        <v>43772</v>
      </c>
      <c r="G353" s="1">
        <v>0</v>
      </c>
      <c r="H353" s="2">
        <v>2.1534625410857933E-2</v>
      </c>
      <c r="I353" s="1">
        <v>7.6</v>
      </c>
    </row>
    <row r="354" spans="1:9" x14ac:dyDescent="0.25">
      <c r="A354" t="s">
        <v>4</v>
      </c>
      <c r="B354" t="s">
        <v>1</v>
      </c>
      <c r="C354" t="s">
        <v>7</v>
      </c>
      <c r="D354" s="1">
        <v>0</v>
      </c>
      <c r="E354" s="1">
        <v>224.54</v>
      </c>
      <c r="F354" s="3">
        <v>43772</v>
      </c>
      <c r="G354" s="1">
        <v>0</v>
      </c>
      <c r="H354" s="2">
        <v>0.11307192782431974</v>
      </c>
      <c r="I354" s="1">
        <v>22.81</v>
      </c>
    </row>
    <row r="355" spans="1:9" x14ac:dyDescent="0.25">
      <c r="A355" t="s">
        <v>4</v>
      </c>
      <c r="B355" t="s">
        <v>1</v>
      </c>
      <c r="C355" t="s">
        <v>10</v>
      </c>
      <c r="D355" s="1">
        <v>200</v>
      </c>
      <c r="E355" s="1">
        <v>210.71</v>
      </c>
      <c r="F355" s="3">
        <v>43772</v>
      </c>
      <c r="G355" s="1">
        <v>0</v>
      </c>
      <c r="H355" s="2">
        <v>5.3549999999999986E-2</v>
      </c>
      <c r="I355" s="1">
        <v>10.71</v>
      </c>
    </row>
    <row r="356" spans="1:9" x14ac:dyDescent="0.25">
      <c r="A356" t="s">
        <v>4</v>
      </c>
      <c r="B356" t="s">
        <v>1</v>
      </c>
      <c r="C356" t="s">
        <v>1</v>
      </c>
      <c r="D356" s="1">
        <v>0</v>
      </c>
      <c r="E356" s="1">
        <v>275.32</v>
      </c>
      <c r="F356" s="3">
        <v>43772</v>
      </c>
      <c r="G356" s="1">
        <v>0</v>
      </c>
      <c r="H356" s="2">
        <v>9.0635398510537035E-2</v>
      </c>
      <c r="I356" s="1">
        <v>22.88</v>
      </c>
    </row>
    <row r="357" spans="1:9" x14ac:dyDescent="0.25">
      <c r="A357" t="s">
        <v>4</v>
      </c>
      <c r="B357" t="s">
        <v>1</v>
      </c>
      <c r="C357" t="s">
        <v>13</v>
      </c>
      <c r="D357" s="1">
        <v>0</v>
      </c>
      <c r="E357" s="1">
        <v>283.88</v>
      </c>
      <c r="F357" s="3">
        <v>43772</v>
      </c>
      <c r="G357" s="1">
        <v>0</v>
      </c>
      <c r="H357" s="2">
        <v>7.2054380664652529E-2</v>
      </c>
      <c r="I357" s="1">
        <v>19.079999999999998</v>
      </c>
    </row>
    <row r="358" spans="1:9" x14ac:dyDescent="0.25">
      <c r="A358" t="s">
        <v>9</v>
      </c>
      <c r="B358" t="s">
        <v>22</v>
      </c>
      <c r="C358" t="s">
        <v>40</v>
      </c>
      <c r="D358" s="1">
        <v>0</v>
      </c>
      <c r="E358" s="1">
        <v>2084.9899999999998</v>
      </c>
      <c r="F358" s="3">
        <v>43772</v>
      </c>
      <c r="G358" s="1">
        <v>0</v>
      </c>
      <c r="H358" s="2">
        <v>3.6197875300245652E-3</v>
      </c>
      <c r="I358" s="1">
        <v>7.52</v>
      </c>
    </row>
    <row r="359" spans="1:9" x14ac:dyDescent="0.25">
      <c r="A359" t="s">
        <v>2</v>
      </c>
      <c r="B359" t="s">
        <v>22</v>
      </c>
      <c r="C359" t="s">
        <v>26</v>
      </c>
      <c r="D359" s="1">
        <v>0</v>
      </c>
      <c r="E359" s="1">
        <v>3898.83</v>
      </c>
      <c r="F359" s="3">
        <v>43772</v>
      </c>
      <c r="G359" s="1">
        <v>0</v>
      </c>
      <c r="H359" s="2">
        <v>1.8239796917725037E-2</v>
      </c>
      <c r="I359" s="1">
        <v>69.84</v>
      </c>
    </row>
    <row r="360" spans="1:9" x14ac:dyDescent="0.25">
      <c r="A360" t="s">
        <v>9</v>
      </c>
      <c r="B360" t="s">
        <v>22</v>
      </c>
      <c r="C360" t="s">
        <v>75</v>
      </c>
      <c r="D360" s="1">
        <v>0</v>
      </c>
      <c r="E360" s="1">
        <v>2315.63</v>
      </c>
      <c r="F360" s="3">
        <v>43772</v>
      </c>
      <c r="G360" s="1">
        <v>0</v>
      </c>
      <c r="H360" s="2">
        <v>1.3968171596610013E-3</v>
      </c>
      <c r="I360" s="1">
        <v>3.23</v>
      </c>
    </row>
    <row r="361" spans="1:9" x14ac:dyDescent="0.25">
      <c r="A361" t="s">
        <v>4</v>
      </c>
      <c r="B361" t="s">
        <v>1</v>
      </c>
      <c r="C361" t="s">
        <v>51</v>
      </c>
      <c r="D361" s="1">
        <v>0</v>
      </c>
      <c r="E361" s="1">
        <v>205.15</v>
      </c>
      <c r="F361" s="3">
        <v>43772</v>
      </c>
      <c r="G361" s="1">
        <v>0</v>
      </c>
      <c r="H361" s="2">
        <v>3.8523843272248781E-2</v>
      </c>
      <c r="I361" s="1">
        <v>7.61</v>
      </c>
    </row>
    <row r="362" spans="1:9" x14ac:dyDescent="0.25">
      <c r="A362" t="s">
        <v>4</v>
      </c>
      <c r="B362" t="s">
        <v>1</v>
      </c>
      <c r="C362" t="s">
        <v>72</v>
      </c>
      <c r="D362" s="1">
        <v>0</v>
      </c>
      <c r="E362" s="1">
        <v>220.91</v>
      </c>
      <c r="F362" s="3">
        <v>43772</v>
      </c>
      <c r="G362" s="1">
        <v>0</v>
      </c>
      <c r="H362" s="2">
        <v>-1.2869207739398481E-2</v>
      </c>
      <c r="I362" s="1">
        <v>-2.88</v>
      </c>
    </row>
    <row r="363" spans="1:9" x14ac:dyDescent="0.25">
      <c r="A363" t="s">
        <v>4</v>
      </c>
      <c r="B363" t="s">
        <v>1</v>
      </c>
      <c r="C363" t="s">
        <v>54</v>
      </c>
      <c r="D363" s="1">
        <v>0</v>
      </c>
      <c r="E363" s="1">
        <v>216.8</v>
      </c>
      <c r="F363" s="3">
        <v>43772</v>
      </c>
      <c r="G363" s="1">
        <v>0</v>
      </c>
      <c r="H363" s="2">
        <v>5.7096884294699946E-2</v>
      </c>
      <c r="I363" s="1">
        <v>11.71</v>
      </c>
    </row>
    <row r="364" spans="1:9" x14ac:dyDescent="0.25">
      <c r="A364" t="s">
        <v>4</v>
      </c>
      <c r="B364" t="s">
        <v>1</v>
      </c>
      <c r="C364" t="s">
        <v>14</v>
      </c>
      <c r="D364" s="1">
        <v>0</v>
      </c>
      <c r="E364" s="1">
        <v>209.53</v>
      </c>
      <c r="F364" s="3">
        <v>43772</v>
      </c>
      <c r="G364" s="1">
        <v>0</v>
      </c>
      <c r="H364" s="2">
        <v>6.2794826274410243E-2</v>
      </c>
      <c r="I364" s="1">
        <v>12.38</v>
      </c>
    </row>
    <row r="365" spans="1:9" x14ac:dyDescent="0.25">
      <c r="A365" t="s">
        <v>9</v>
      </c>
      <c r="B365" t="s">
        <v>22</v>
      </c>
      <c r="C365" t="s">
        <v>46</v>
      </c>
      <c r="D365" s="1">
        <v>0</v>
      </c>
      <c r="E365" s="1">
        <v>1474.37</v>
      </c>
      <c r="F365" s="3">
        <v>43772</v>
      </c>
      <c r="G365" s="1">
        <v>0</v>
      </c>
      <c r="H365" s="2">
        <v>3.4028188951726879E-3</v>
      </c>
      <c r="I365" s="1">
        <v>5</v>
      </c>
    </row>
    <row r="366" spans="1:9" x14ac:dyDescent="0.25">
      <c r="A366" t="s">
        <v>4</v>
      </c>
      <c r="B366" t="s">
        <v>22</v>
      </c>
      <c r="C366" t="s">
        <v>25</v>
      </c>
      <c r="D366" s="1">
        <v>0</v>
      </c>
      <c r="E366" s="1">
        <v>370.15</v>
      </c>
      <c r="F366" s="3">
        <v>43772</v>
      </c>
      <c r="G366" s="1">
        <v>0</v>
      </c>
      <c r="H366" s="2">
        <v>3.3563231228883383E-2</v>
      </c>
      <c r="I366" s="1">
        <v>12.02</v>
      </c>
    </row>
    <row r="367" spans="1:9" x14ac:dyDescent="0.25">
      <c r="A367" t="s">
        <v>9</v>
      </c>
      <c r="B367" t="s">
        <v>22</v>
      </c>
      <c r="C367" t="s">
        <v>29</v>
      </c>
      <c r="D367" s="1">
        <v>0</v>
      </c>
      <c r="E367" s="1">
        <v>3964.04</v>
      </c>
      <c r="F367" s="3">
        <v>43772</v>
      </c>
      <c r="G367" s="1">
        <v>0</v>
      </c>
      <c r="H367" s="2">
        <v>3.1887109509445288E-3</v>
      </c>
      <c r="I367" s="1">
        <v>12.6</v>
      </c>
    </row>
    <row r="368" spans="1:9" x14ac:dyDescent="0.25">
      <c r="A368" t="s">
        <v>9</v>
      </c>
      <c r="B368" t="s">
        <v>22</v>
      </c>
      <c r="C368" t="s">
        <v>76</v>
      </c>
      <c r="D368" s="1">
        <v>600</v>
      </c>
      <c r="E368" s="1">
        <v>941.67</v>
      </c>
      <c r="F368" s="3">
        <v>43772</v>
      </c>
      <c r="G368" s="1">
        <v>0</v>
      </c>
      <c r="H368" s="2">
        <v>2.7793751198006422E-3</v>
      </c>
      <c r="I368" s="1">
        <v>2.61</v>
      </c>
    </row>
    <row r="369" spans="1:9" x14ac:dyDescent="0.25">
      <c r="A369" t="s">
        <v>9</v>
      </c>
      <c r="B369" t="s">
        <v>41</v>
      </c>
      <c r="C369" s="2" t="s">
        <v>18</v>
      </c>
      <c r="D369" s="1">
        <v>200</v>
      </c>
      <c r="E369" s="1">
        <f>3747.75+3147</f>
        <v>6894.75</v>
      </c>
      <c r="F369" s="3">
        <v>43802</v>
      </c>
      <c r="G369" s="1">
        <v>0</v>
      </c>
      <c r="H369" s="2">
        <v>3.1090962524986665E-3</v>
      </c>
      <c r="I369" s="1">
        <v>21.37</v>
      </c>
    </row>
    <row r="370" spans="1:9" x14ac:dyDescent="0.25">
      <c r="A370" t="s">
        <v>9</v>
      </c>
      <c r="B370" t="s">
        <v>1</v>
      </c>
      <c r="C370" t="s">
        <v>74</v>
      </c>
      <c r="D370" s="1">
        <v>0</v>
      </c>
      <c r="E370" s="1">
        <f>350+2747.58</f>
        <v>3097.58</v>
      </c>
      <c r="F370" s="3">
        <v>43802</v>
      </c>
      <c r="G370" s="1">
        <v>0</v>
      </c>
      <c r="H370" s="2">
        <v>2.5406750751684193E-3</v>
      </c>
      <c r="I370" s="1">
        <v>7.85</v>
      </c>
    </row>
    <row r="371" spans="1:9" x14ac:dyDescent="0.25">
      <c r="A371" t="s">
        <v>9</v>
      </c>
      <c r="B371" t="s">
        <v>1</v>
      </c>
      <c r="C371" t="s">
        <v>40</v>
      </c>
      <c r="D371" s="1">
        <v>0</v>
      </c>
      <c r="E371" s="1">
        <v>2645.33</v>
      </c>
      <c r="F371" s="3">
        <v>43802</v>
      </c>
      <c r="G371" s="1">
        <v>0</v>
      </c>
      <c r="H371" s="2">
        <v>6.6288419314208813E-3</v>
      </c>
      <c r="I371" s="1">
        <v>17.420000000000002</v>
      </c>
    </row>
    <row r="372" spans="1:9" x14ac:dyDescent="0.25">
      <c r="A372" t="s">
        <v>2</v>
      </c>
      <c r="B372" t="s">
        <v>1</v>
      </c>
      <c r="C372" t="s">
        <v>70</v>
      </c>
      <c r="D372" s="1">
        <v>300</v>
      </c>
      <c r="E372" s="1">
        <v>600.59</v>
      </c>
      <c r="F372" s="3">
        <v>43802</v>
      </c>
      <c r="G372" s="1">
        <v>0</v>
      </c>
      <c r="H372" s="2">
        <v>-4.6899340426236336E-3</v>
      </c>
      <c r="I372" s="1">
        <v>-2.83</v>
      </c>
    </row>
    <row r="373" spans="1:9" x14ac:dyDescent="0.25">
      <c r="A373" t="s">
        <v>2</v>
      </c>
      <c r="B373" t="s">
        <v>1</v>
      </c>
      <c r="C373" t="s">
        <v>45</v>
      </c>
      <c r="D373" s="1">
        <v>0</v>
      </c>
      <c r="E373" s="1">
        <v>3681.72</v>
      </c>
      <c r="F373" s="3">
        <v>43802</v>
      </c>
      <c r="G373" s="1">
        <v>0</v>
      </c>
      <c r="H373" s="2">
        <v>1.1801880686792554E-3</v>
      </c>
      <c r="I373" s="1">
        <v>4.34</v>
      </c>
    </row>
    <row r="374" spans="1:9" x14ac:dyDescent="0.25">
      <c r="A374" t="s">
        <v>4</v>
      </c>
      <c r="B374" t="s">
        <v>1</v>
      </c>
      <c r="C374" t="s">
        <v>17</v>
      </c>
      <c r="D374" s="1">
        <v>0</v>
      </c>
      <c r="E374" s="1">
        <v>294.10000000000002</v>
      </c>
      <c r="F374" s="3">
        <v>43802</v>
      </c>
      <c r="G374" s="1">
        <v>0</v>
      </c>
      <c r="H374" s="2">
        <v>3.2436986589903904E-2</v>
      </c>
      <c r="I374" s="1">
        <v>9.24</v>
      </c>
    </row>
    <row r="375" spans="1:9" x14ac:dyDescent="0.25">
      <c r="A375" t="s">
        <v>4</v>
      </c>
      <c r="B375" t="s">
        <v>1</v>
      </c>
      <c r="C375" t="s">
        <v>16</v>
      </c>
      <c r="D375" s="1">
        <v>0</v>
      </c>
      <c r="E375" s="1">
        <v>344.36</v>
      </c>
      <c r="F375" s="3">
        <v>43802</v>
      </c>
      <c r="G375" s="1">
        <v>0</v>
      </c>
      <c r="H375" s="2">
        <v>6.3415061807767792E-3</v>
      </c>
      <c r="I375" s="1">
        <v>2.17</v>
      </c>
    </row>
    <row r="376" spans="1:9" x14ac:dyDescent="0.25">
      <c r="A376" t="s">
        <v>4</v>
      </c>
      <c r="B376" t="s">
        <v>1</v>
      </c>
      <c r="C376" t="s">
        <v>15</v>
      </c>
      <c r="D376" s="1">
        <v>0</v>
      </c>
      <c r="E376" s="1">
        <v>564.14</v>
      </c>
      <c r="F376" s="3">
        <v>43802</v>
      </c>
      <c r="G376" s="1">
        <v>0</v>
      </c>
      <c r="H376" s="2">
        <v>2.1252715423606183E-2</v>
      </c>
      <c r="I376" s="1">
        <v>11.74</v>
      </c>
    </row>
    <row r="377" spans="1:9" x14ac:dyDescent="0.25">
      <c r="A377" t="s">
        <v>4</v>
      </c>
      <c r="B377" t="s">
        <v>1</v>
      </c>
      <c r="C377" t="s">
        <v>58</v>
      </c>
      <c r="D377" s="1">
        <v>0</v>
      </c>
      <c r="E377" s="1">
        <v>234.03</v>
      </c>
      <c r="F377" s="3">
        <v>43802</v>
      </c>
      <c r="G377" s="1">
        <v>0</v>
      </c>
      <c r="H377" s="2">
        <v>3.4300904686361822E-3</v>
      </c>
      <c r="I377" s="1">
        <v>0.8</v>
      </c>
    </row>
    <row r="378" spans="1:9" x14ac:dyDescent="0.25">
      <c r="A378" t="s">
        <v>4</v>
      </c>
      <c r="B378" t="s">
        <v>1</v>
      </c>
      <c r="C378" t="s">
        <v>56</v>
      </c>
      <c r="D378" s="1">
        <v>0</v>
      </c>
      <c r="E378" s="1">
        <v>358.09</v>
      </c>
      <c r="F378" s="3">
        <v>43802</v>
      </c>
      <c r="G378" s="1">
        <v>0</v>
      </c>
      <c r="H378" s="2">
        <v>-6.740264063020085E-3</v>
      </c>
      <c r="I378" s="1">
        <v>-2.4300000000000002</v>
      </c>
    </row>
    <row r="379" spans="1:9" x14ac:dyDescent="0.25">
      <c r="A379" t="s">
        <v>4</v>
      </c>
      <c r="B379" t="s">
        <v>1</v>
      </c>
      <c r="C379" t="s">
        <v>7</v>
      </c>
      <c r="D379" s="1">
        <v>0</v>
      </c>
      <c r="E379" s="1">
        <v>216.3</v>
      </c>
      <c r="F379" s="3">
        <v>43802</v>
      </c>
      <c r="G379" s="1">
        <v>0</v>
      </c>
      <c r="H379" s="2">
        <v>-3.6697247706421909E-2</v>
      </c>
      <c r="I379" s="1">
        <v>-8.24</v>
      </c>
    </row>
    <row r="380" spans="1:9" x14ac:dyDescent="0.25">
      <c r="A380" t="s">
        <v>4</v>
      </c>
      <c r="B380" t="s">
        <v>1</v>
      </c>
      <c r="C380" t="s">
        <v>10</v>
      </c>
      <c r="D380" s="1">
        <v>0</v>
      </c>
      <c r="E380" s="1">
        <v>211.55</v>
      </c>
      <c r="F380" s="3">
        <v>43802</v>
      </c>
      <c r="G380" s="1">
        <v>0</v>
      </c>
      <c r="H380" s="2">
        <v>3.9865217597645497E-3</v>
      </c>
      <c r="I380" s="1">
        <v>0.84</v>
      </c>
    </row>
    <row r="381" spans="1:9" x14ac:dyDescent="0.25">
      <c r="A381" t="s">
        <v>4</v>
      </c>
      <c r="B381" t="s">
        <v>1</v>
      </c>
      <c r="C381" t="s">
        <v>1</v>
      </c>
      <c r="D381" s="1">
        <v>0</v>
      </c>
      <c r="E381" s="1">
        <v>274.2</v>
      </c>
      <c r="F381" s="3">
        <v>43802</v>
      </c>
      <c r="G381" s="1">
        <v>0</v>
      </c>
      <c r="H381" s="2">
        <v>-4.0679936074385914E-3</v>
      </c>
      <c r="I381" s="1">
        <v>-1.1200000000000001</v>
      </c>
    </row>
    <row r="382" spans="1:9" x14ac:dyDescent="0.25">
      <c r="A382" t="s">
        <v>4</v>
      </c>
      <c r="B382" t="s">
        <v>1</v>
      </c>
      <c r="C382" t="s">
        <v>13</v>
      </c>
      <c r="D382" s="1">
        <v>0</v>
      </c>
      <c r="E382" s="1">
        <v>300.26</v>
      </c>
      <c r="F382" s="3">
        <v>43802</v>
      </c>
      <c r="G382" s="1">
        <v>0</v>
      </c>
      <c r="H382" s="2">
        <v>5.7700436804283495E-2</v>
      </c>
      <c r="I382" s="1">
        <v>16.38</v>
      </c>
    </row>
    <row r="383" spans="1:9" x14ac:dyDescent="0.25">
      <c r="A383" t="s">
        <v>9</v>
      </c>
      <c r="B383" t="s">
        <v>22</v>
      </c>
      <c r="C383" t="s">
        <v>40</v>
      </c>
      <c r="D383" s="1">
        <v>0</v>
      </c>
      <c r="E383" s="1">
        <v>2093.11</v>
      </c>
      <c r="F383" s="3">
        <v>43802</v>
      </c>
      <c r="G383" s="1">
        <v>0</v>
      </c>
      <c r="H383" s="2">
        <v>3.894503091142143E-3</v>
      </c>
      <c r="I383" s="1">
        <v>8.1199999999999992</v>
      </c>
    </row>
    <row r="384" spans="1:9" x14ac:dyDescent="0.25">
      <c r="A384" t="s">
        <v>2</v>
      </c>
      <c r="B384" t="s">
        <v>22</v>
      </c>
      <c r="C384" t="s">
        <v>26</v>
      </c>
      <c r="D384" s="1">
        <v>0</v>
      </c>
      <c r="E384" s="1">
        <v>3786.59</v>
      </c>
      <c r="F384" s="3">
        <v>43802</v>
      </c>
      <c r="G384" s="1">
        <v>0</v>
      </c>
      <c r="H384" s="2">
        <v>-2.8788123616572125E-2</v>
      </c>
      <c r="I384" s="1">
        <v>-112.24</v>
      </c>
    </row>
    <row r="385" spans="1:9" x14ac:dyDescent="0.25">
      <c r="A385" t="s">
        <v>9</v>
      </c>
      <c r="B385" t="s">
        <v>22</v>
      </c>
      <c r="C385" t="s">
        <v>75</v>
      </c>
      <c r="D385" s="1">
        <v>0</v>
      </c>
      <c r="E385" s="1">
        <v>2323.7600000000002</v>
      </c>
      <c r="F385" s="3">
        <v>43802</v>
      </c>
      <c r="G385" s="1">
        <v>0</v>
      </c>
      <c r="H385" s="2">
        <v>3.5109235931474192E-3</v>
      </c>
      <c r="I385" s="1">
        <v>8.1300000000000008</v>
      </c>
    </row>
    <row r="386" spans="1:9" x14ac:dyDescent="0.25">
      <c r="A386" t="s">
        <v>4</v>
      </c>
      <c r="B386" t="s">
        <v>1</v>
      </c>
      <c r="C386" t="s">
        <v>51</v>
      </c>
      <c r="D386" s="1">
        <v>0</v>
      </c>
      <c r="E386" s="1">
        <v>218.77</v>
      </c>
      <c r="F386" s="3">
        <v>43802</v>
      </c>
      <c r="G386" s="1">
        <v>0</v>
      </c>
      <c r="H386" s="2">
        <v>6.6390446015111015E-2</v>
      </c>
      <c r="I386" s="1">
        <v>13.62</v>
      </c>
    </row>
    <row r="387" spans="1:9" x14ac:dyDescent="0.25">
      <c r="A387" t="s">
        <v>4</v>
      </c>
      <c r="B387" t="s">
        <v>1</v>
      </c>
      <c r="C387" t="s">
        <v>72</v>
      </c>
      <c r="D387" s="1">
        <v>0</v>
      </c>
      <c r="E387" s="1">
        <v>230.44</v>
      </c>
      <c r="F387" s="3">
        <v>43802</v>
      </c>
      <c r="G387" s="1">
        <v>0</v>
      </c>
      <c r="H387" s="2">
        <v>4.3139740165678342E-2</v>
      </c>
      <c r="I387" s="1">
        <v>9.5299999999999994</v>
      </c>
    </row>
    <row r="388" spans="1:9" x14ac:dyDescent="0.25">
      <c r="A388" t="s">
        <v>4</v>
      </c>
      <c r="B388" t="s">
        <v>1</v>
      </c>
      <c r="C388" t="s">
        <v>54</v>
      </c>
      <c r="D388" s="1">
        <v>0</v>
      </c>
      <c r="E388" s="1">
        <v>219.44</v>
      </c>
      <c r="F388" s="3">
        <v>43802</v>
      </c>
      <c r="G388" s="1">
        <v>0</v>
      </c>
      <c r="H388" s="2">
        <v>1.2177121771217658E-2</v>
      </c>
      <c r="I388" s="1">
        <v>2.64</v>
      </c>
    </row>
    <row r="389" spans="1:9" x14ac:dyDescent="0.25">
      <c r="A389" t="s">
        <v>4</v>
      </c>
      <c r="B389" t="s">
        <v>1</v>
      </c>
      <c r="C389" t="s">
        <v>14</v>
      </c>
      <c r="D389" s="1">
        <v>0</v>
      </c>
      <c r="E389" s="1">
        <v>209.42</v>
      </c>
      <c r="F389" s="3">
        <v>43802</v>
      </c>
      <c r="G389" s="1">
        <v>0</v>
      </c>
      <c r="H389" s="2">
        <v>-5.2498448909465978E-4</v>
      </c>
      <c r="I389" s="1">
        <v>-0.11</v>
      </c>
    </row>
    <row r="390" spans="1:9" x14ac:dyDescent="0.25">
      <c r="A390" t="s">
        <v>9</v>
      </c>
      <c r="B390" t="s">
        <v>22</v>
      </c>
      <c r="C390" t="s">
        <v>46</v>
      </c>
      <c r="D390" s="1">
        <v>0</v>
      </c>
      <c r="E390" s="1">
        <v>1483.16</v>
      </c>
      <c r="F390" s="3">
        <v>43802</v>
      </c>
      <c r="G390" s="1">
        <v>0</v>
      </c>
      <c r="H390" s="2">
        <v>5.9618684590707627E-3</v>
      </c>
      <c r="I390" s="1">
        <v>8.7899999999999991</v>
      </c>
    </row>
    <row r="391" spans="1:9" x14ac:dyDescent="0.25">
      <c r="A391" t="s">
        <v>4</v>
      </c>
      <c r="B391" t="s">
        <v>22</v>
      </c>
      <c r="C391" t="s">
        <v>25</v>
      </c>
      <c r="D391" s="1">
        <v>0</v>
      </c>
      <c r="E391" s="1">
        <v>373.2</v>
      </c>
      <c r="F391" s="3">
        <v>43802</v>
      </c>
      <c r="G391" s="1">
        <v>0</v>
      </c>
      <c r="H391" s="2">
        <v>8.2399027421315996E-3</v>
      </c>
      <c r="I391" s="1">
        <v>3.05</v>
      </c>
    </row>
    <row r="392" spans="1:9" x14ac:dyDescent="0.25">
      <c r="A392" t="s">
        <v>9</v>
      </c>
      <c r="B392" t="s">
        <v>22</v>
      </c>
      <c r="C392" t="s">
        <v>29</v>
      </c>
      <c r="D392" s="1">
        <v>0</v>
      </c>
      <c r="E392" s="1">
        <v>3988.41</v>
      </c>
      <c r="F392" s="3">
        <v>43802</v>
      </c>
      <c r="G392" s="1">
        <v>0</v>
      </c>
      <c r="H392" s="2">
        <v>6.1477684382600373E-3</v>
      </c>
      <c r="I392" s="1">
        <v>24.37</v>
      </c>
    </row>
    <row r="393" spans="1:9" x14ac:dyDescent="0.25">
      <c r="A393" t="s">
        <v>9</v>
      </c>
      <c r="B393" t="s">
        <v>22</v>
      </c>
      <c r="C393" t="s">
        <v>76</v>
      </c>
      <c r="D393" s="1">
        <v>600</v>
      </c>
      <c r="E393" s="1">
        <v>544.21</v>
      </c>
      <c r="F393" s="3">
        <v>43802</v>
      </c>
      <c r="G393" s="1">
        <v>1000</v>
      </c>
      <c r="H393" s="2">
        <v>4.689201912603691E-3</v>
      </c>
      <c r="I393" s="1">
        <v>2.54</v>
      </c>
    </row>
    <row r="394" spans="1:9" x14ac:dyDescent="0.25">
      <c r="A394" t="s">
        <v>2</v>
      </c>
      <c r="B394" t="s">
        <v>1</v>
      </c>
      <c r="C394" t="s">
        <v>69</v>
      </c>
      <c r="D394" s="1">
        <v>150</v>
      </c>
      <c r="E394" s="1">
        <v>149.91999999999999</v>
      </c>
      <c r="F394" s="3">
        <v>43802</v>
      </c>
      <c r="G394" s="1">
        <v>0</v>
      </c>
      <c r="H394" s="2">
        <v>-5.3333333333338562E-4</v>
      </c>
      <c r="I394" s="1">
        <v>-0.08</v>
      </c>
    </row>
    <row r="395" spans="1:9" x14ac:dyDescent="0.25">
      <c r="A395" t="s">
        <v>4</v>
      </c>
      <c r="B395" t="s">
        <v>1</v>
      </c>
      <c r="C395" t="s">
        <v>53</v>
      </c>
      <c r="D395" s="1">
        <v>200</v>
      </c>
      <c r="E395" s="1">
        <v>208.87</v>
      </c>
      <c r="F395" s="3">
        <v>43802</v>
      </c>
      <c r="G395" s="1">
        <v>0</v>
      </c>
      <c r="H395" s="2">
        <v>4.4350000000000112E-2</v>
      </c>
      <c r="I395" s="1">
        <v>8.8699999999999992</v>
      </c>
    </row>
    <row r="396" spans="1:9" x14ac:dyDescent="0.25">
      <c r="A396" t="s">
        <v>9</v>
      </c>
      <c r="B396" t="s">
        <v>22</v>
      </c>
      <c r="C396" t="s">
        <v>73</v>
      </c>
      <c r="D396" s="1">
        <v>1000</v>
      </c>
      <c r="E396" s="1">
        <v>1000.95</v>
      </c>
      <c r="F396" s="3">
        <v>43802</v>
      </c>
      <c r="G396" s="1">
        <v>0</v>
      </c>
      <c r="H396" s="2">
        <v>9.5000000000000639E-4</v>
      </c>
      <c r="I396" s="1">
        <v>0.95</v>
      </c>
    </row>
    <row r="397" spans="1:9" x14ac:dyDescent="0.25">
      <c r="A397" t="s">
        <v>9</v>
      </c>
      <c r="B397" t="s">
        <v>41</v>
      </c>
      <c r="C397" s="2" t="s">
        <v>18</v>
      </c>
      <c r="D397" s="1">
        <v>250</v>
      </c>
      <c r="E397" s="1">
        <v>7165.73</v>
      </c>
      <c r="F397" s="3">
        <v>43833</v>
      </c>
      <c r="G397" s="1">
        <v>0</v>
      </c>
      <c r="H397" s="2">
        <v>2.9364218482101911E-3</v>
      </c>
      <c r="I397" s="1">
        <v>20.98</v>
      </c>
    </row>
    <row r="398" spans="1:9" x14ac:dyDescent="0.25">
      <c r="A398" t="s">
        <v>9</v>
      </c>
      <c r="B398" t="s">
        <v>1</v>
      </c>
      <c r="C398" t="s">
        <v>74</v>
      </c>
      <c r="D398" s="1">
        <v>0</v>
      </c>
      <c r="E398" s="1">
        <f>300+290.75</f>
        <v>590.75</v>
      </c>
      <c r="F398" s="3">
        <v>43833</v>
      </c>
      <c r="G398" s="1">
        <v>2507.52</v>
      </c>
      <c r="H398" s="2">
        <v>1.1693726061756671E-3</v>
      </c>
      <c r="I398" s="1">
        <v>0.69</v>
      </c>
    </row>
    <row r="399" spans="1:9" x14ac:dyDescent="0.25">
      <c r="A399" t="s">
        <v>9</v>
      </c>
      <c r="B399" t="s">
        <v>1</v>
      </c>
      <c r="C399" t="s">
        <v>40</v>
      </c>
      <c r="D399" s="1">
        <v>0</v>
      </c>
      <c r="E399" s="1">
        <v>2652.96</v>
      </c>
      <c r="F399" s="3">
        <v>43833</v>
      </c>
      <c r="G399" s="1">
        <v>0</v>
      </c>
      <c r="H399" s="2">
        <v>2.8843282312605023E-3</v>
      </c>
      <c r="I399" s="1">
        <v>7.63</v>
      </c>
    </row>
    <row r="400" spans="1:9" x14ac:dyDescent="0.25">
      <c r="A400" t="s">
        <v>2</v>
      </c>
      <c r="B400" t="s">
        <v>1</v>
      </c>
      <c r="C400" t="s">
        <v>67</v>
      </c>
      <c r="D400" s="1">
        <v>1125</v>
      </c>
      <c r="E400" s="1">
        <v>1109.52</v>
      </c>
      <c r="F400" s="3">
        <v>43833</v>
      </c>
      <c r="G400" s="1">
        <v>0</v>
      </c>
      <c r="H400" s="2">
        <v>-1.3759999999999994E-2</v>
      </c>
      <c r="I400" s="1">
        <v>-15.48</v>
      </c>
    </row>
    <row r="401" spans="1:9" x14ac:dyDescent="0.25">
      <c r="A401" t="s">
        <v>2</v>
      </c>
      <c r="B401" t="s">
        <v>1</v>
      </c>
      <c r="C401" t="s">
        <v>70</v>
      </c>
      <c r="D401" s="1">
        <v>0</v>
      </c>
      <c r="E401" s="1">
        <v>604.09</v>
      </c>
      <c r="F401" s="3">
        <v>43833</v>
      </c>
      <c r="G401" s="1">
        <v>0</v>
      </c>
      <c r="H401" s="2">
        <v>5.827602857190417E-3</v>
      </c>
      <c r="I401" s="1">
        <v>3.5</v>
      </c>
    </row>
    <row r="402" spans="1:9" x14ac:dyDescent="0.25">
      <c r="A402" t="s">
        <v>2</v>
      </c>
      <c r="B402" t="s">
        <v>1</v>
      </c>
      <c r="C402" t="s">
        <v>45</v>
      </c>
      <c r="D402" s="1">
        <v>0</v>
      </c>
      <c r="E402" s="1">
        <v>3716.94</v>
      </c>
      <c r="F402" s="3">
        <v>43833</v>
      </c>
      <c r="G402" s="1">
        <v>0</v>
      </c>
      <c r="H402" s="2">
        <v>9.566181024086573E-3</v>
      </c>
      <c r="I402" s="1">
        <v>35.22</v>
      </c>
    </row>
    <row r="403" spans="1:9" x14ac:dyDescent="0.25">
      <c r="A403" t="s">
        <v>4</v>
      </c>
      <c r="B403" t="s">
        <v>1</v>
      </c>
      <c r="C403" t="s">
        <v>17</v>
      </c>
      <c r="D403" s="1">
        <v>0</v>
      </c>
      <c r="E403" s="1">
        <v>340.36</v>
      </c>
      <c r="F403" s="3">
        <v>43833</v>
      </c>
      <c r="G403" s="1">
        <v>0</v>
      </c>
      <c r="H403" s="2">
        <v>0.15729343760625625</v>
      </c>
      <c r="I403" s="1">
        <v>46.26</v>
      </c>
    </row>
    <row r="404" spans="1:9" x14ac:dyDescent="0.25">
      <c r="A404" t="s">
        <v>4</v>
      </c>
      <c r="B404" t="s">
        <v>1</v>
      </c>
      <c r="C404" t="s">
        <v>16</v>
      </c>
      <c r="D404" s="1">
        <v>0</v>
      </c>
      <c r="E404" s="1">
        <v>382.18</v>
      </c>
      <c r="F404" s="3">
        <v>43833</v>
      </c>
      <c r="G404" s="1">
        <v>0</v>
      </c>
      <c r="H404" s="2">
        <v>0.10982692531072136</v>
      </c>
      <c r="I404" s="1">
        <v>37.82</v>
      </c>
    </row>
    <row r="405" spans="1:9" x14ac:dyDescent="0.25">
      <c r="A405" t="s">
        <v>4</v>
      </c>
      <c r="B405" t="s">
        <v>1</v>
      </c>
      <c r="C405" t="s">
        <v>15</v>
      </c>
      <c r="D405" s="1">
        <v>0</v>
      </c>
      <c r="E405" s="1">
        <v>640.19000000000005</v>
      </c>
      <c r="F405" s="3">
        <v>43833</v>
      </c>
      <c r="G405" s="1">
        <v>0</v>
      </c>
      <c r="H405" s="2">
        <v>0.13480696281064986</v>
      </c>
      <c r="I405" s="1">
        <v>76.05</v>
      </c>
    </row>
    <row r="406" spans="1:9" x14ac:dyDescent="0.25">
      <c r="A406" t="s">
        <v>4</v>
      </c>
      <c r="B406" t="s">
        <v>1</v>
      </c>
      <c r="C406" t="s">
        <v>58</v>
      </c>
      <c r="D406" s="1">
        <v>0</v>
      </c>
      <c r="E406" s="1">
        <v>251.47</v>
      </c>
      <c r="F406" s="3">
        <v>43833</v>
      </c>
      <c r="G406" s="1">
        <v>0</v>
      </c>
      <c r="H406" s="2">
        <v>7.4520360637525096E-2</v>
      </c>
      <c r="I406" s="1">
        <v>17.440000000000001</v>
      </c>
    </row>
    <row r="407" spans="1:9" x14ac:dyDescent="0.25">
      <c r="A407" t="s">
        <v>4</v>
      </c>
      <c r="B407" t="s">
        <v>1</v>
      </c>
      <c r="C407" t="s">
        <v>56</v>
      </c>
      <c r="D407" s="1">
        <v>0</v>
      </c>
      <c r="E407" s="1">
        <v>388.94</v>
      </c>
      <c r="F407" s="3">
        <v>43833</v>
      </c>
      <c r="G407" s="1">
        <v>0</v>
      </c>
      <c r="H407" s="2">
        <v>8.6151526152643321E-2</v>
      </c>
      <c r="I407" s="1">
        <v>30.85</v>
      </c>
    </row>
    <row r="408" spans="1:9" x14ac:dyDescent="0.25">
      <c r="A408" t="s">
        <v>4</v>
      </c>
      <c r="B408" t="s">
        <v>1</v>
      </c>
      <c r="C408" t="s">
        <v>7</v>
      </c>
      <c r="D408" s="1">
        <v>0</v>
      </c>
      <c r="E408" s="1">
        <v>222.97</v>
      </c>
      <c r="F408" s="3">
        <v>43833</v>
      </c>
      <c r="G408" s="1">
        <v>0</v>
      </c>
      <c r="H408" s="2">
        <v>3.0836800739713288E-2</v>
      </c>
      <c r="I408" s="1">
        <v>6.67</v>
      </c>
    </row>
    <row r="409" spans="1:9" x14ac:dyDescent="0.25">
      <c r="A409" t="s">
        <v>4</v>
      </c>
      <c r="B409" t="s">
        <v>1</v>
      </c>
      <c r="C409" t="s">
        <v>10</v>
      </c>
      <c r="D409" s="1">
        <v>0</v>
      </c>
      <c r="E409" s="1">
        <v>227.85</v>
      </c>
      <c r="F409" s="3">
        <v>43833</v>
      </c>
      <c r="G409" s="1">
        <v>0</v>
      </c>
      <c r="H409" s="2">
        <v>7.7050342708579356E-2</v>
      </c>
      <c r="I409" s="1">
        <v>16.3</v>
      </c>
    </row>
    <row r="410" spans="1:9" x14ac:dyDescent="0.25">
      <c r="A410" t="s">
        <v>4</v>
      </c>
      <c r="B410" t="s">
        <v>1</v>
      </c>
      <c r="C410" t="s">
        <v>1</v>
      </c>
      <c r="D410" s="1">
        <v>0</v>
      </c>
      <c r="E410" s="1">
        <v>306.73</v>
      </c>
      <c r="F410" s="3">
        <v>43833</v>
      </c>
      <c r="G410" s="1">
        <v>0</v>
      </c>
      <c r="H410" s="2">
        <v>0.1186360320933626</v>
      </c>
      <c r="I410" s="1">
        <v>32.53</v>
      </c>
    </row>
    <row r="411" spans="1:9" x14ac:dyDescent="0.25">
      <c r="A411" t="s">
        <v>4</v>
      </c>
      <c r="B411" t="s">
        <v>1</v>
      </c>
      <c r="C411" t="s">
        <v>13</v>
      </c>
      <c r="D411" s="1">
        <v>0</v>
      </c>
      <c r="E411" s="1">
        <v>319.77</v>
      </c>
      <c r="F411" s="3">
        <v>43833</v>
      </c>
      <c r="G411" s="1">
        <v>0</v>
      </c>
      <c r="H411" s="2">
        <v>6.4977019916072631E-2</v>
      </c>
      <c r="I411" s="1">
        <v>19.510000000000002</v>
      </c>
    </row>
    <row r="412" spans="1:9" x14ac:dyDescent="0.25">
      <c r="A412" t="s">
        <v>9</v>
      </c>
      <c r="B412" t="s">
        <v>22</v>
      </c>
      <c r="C412" t="s">
        <v>40</v>
      </c>
      <c r="D412" s="1">
        <v>0</v>
      </c>
      <c r="E412" s="1">
        <v>2066.34</v>
      </c>
      <c r="F412" s="3">
        <v>43833</v>
      </c>
      <c r="G412" s="1">
        <v>43.68</v>
      </c>
      <c r="H412" s="2">
        <v>8.2510746890598341E-3</v>
      </c>
      <c r="I412" s="1">
        <v>16.91</v>
      </c>
    </row>
    <row r="413" spans="1:9" x14ac:dyDescent="0.25">
      <c r="A413" t="s">
        <v>2</v>
      </c>
      <c r="B413" t="s">
        <v>22</v>
      </c>
      <c r="C413" t="s">
        <v>26</v>
      </c>
      <c r="D413" s="1">
        <v>0</v>
      </c>
      <c r="E413" s="1">
        <v>3872.75</v>
      </c>
      <c r="F413" s="3">
        <v>43833</v>
      </c>
      <c r="G413" s="1">
        <v>0</v>
      </c>
      <c r="H413" s="2">
        <v>2.2753981814772617E-2</v>
      </c>
      <c r="I413" s="1">
        <v>86.16</v>
      </c>
    </row>
    <row r="414" spans="1:9" x14ac:dyDescent="0.25">
      <c r="A414" t="s">
        <v>9</v>
      </c>
      <c r="B414" t="s">
        <v>22</v>
      </c>
      <c r="C414" t="s">
        <v>75</v>
      </c>
      <c r="D414" s="1">
        <v>0</v>
      </c>
      <c r="E414" s="1">
        <v>2327.0500000000002</v>
      </c>
      <c r="F414" s="3">
        <v>43833</v>
      </c>
      <c r="G414" s="1">
        <v>0</v>
      </c>
      <c r="H414" s="2">
        <v>1.4158088615003894E-3</v>
      </c>
      <c r="I414" s="1">
        <v>3.29</v>
      </c>
    </row>
    <row r="415" spans="1:9" x14ac:dyDescent="0.25">
      <c r="A415" t="s">
        <v>4</v>
      </c>
      <c r="B415" t="s">
        <v>1</v>
      </c>
      <c r="C415" t="s">
        <v>51</v>
      </c>
      <c r="D415" s="1">
        <v>0</v>
      </c>
      <c r="E415" s="1">
        <v>219.26</v>
      </c>
      <c r="F415" s="3">
        <v>43833</v>
      </c>
      <c r="G415" s="1">
        <v>0</v>
      </c>
      <c r="H415" s="2">
        <v>2.239795218722751E-3</v>
      </c>
      <c r="I415" s="1">
        <v>0.49</v>
      </c>
    </row>
    <row r="416" spans="1:9" x14ac:dyDescent="0.25">
      <c r="A416" t="s">
        <v>4</v>
      </c>
      <c r="B416" t="s">
        <v>1</v>
      </c>
      <c r="C416" t="s">
        <v>72</v>
      </c>
      <c r="D416" s="1">
        <v>0</v>
      </c>
      <c r="E416" s="1">
        <v>248.31</v>
      </c>
      <c r="F416" s="3">
        <v>43833</v>
      </c>
      <c r="G416" s="1">
        <v>0</v>
      </c>
      <c r="H416" s="2">
        <v>7.75473008158305E-2</v>
      </c>
      <c r="I416" s="1">
        <v>17.87</v>
      </c>
    </row>
    <row r="417" spans="1:9" x14ac:dyDescent="0.25">
      <c r="A417" t="s">
        <v>4</v>
      </c>
      <c r="B417" t="s">
        <v>1</v>
      </c>
      <c r="C417" t="s">
        <v>54</v>
      </c>
      <c r="D417" s="1">
        <v>0</v>
      </c>
      <c r="E417" s="1">
        <v>237.88</v>
      </c>
      <c r="F417" s="3">
        <v>43833</v>
      </c>
      <c r="G417" s="1">
        <v>0</v>
      </c>
      <c r="H417" s="2">
        <v>8.4032081662413383E-2</v>
      </c>
      <c r="I417" s="1">
        <v>18.440000000000001</v>
      </c>
    </row>
    <row r="418" spans="1:9" x14ac:dyDescent="0.25">
      <c r="A418" t="s">
        <v>4</v>
      </c>
      <c r="B418" t="s">
        <v>1</v>
      </c>
      <c r="C418" t="s">
        <v>14</v>
      </c>
      <c r="D418" s="1">
        <v>0</v>
      </c>
      <c r="E418" s="1">
        <v>230.87</v>
      </c>
      <c r="F418" s="3">
        <v>43833</v>
      </c>
      <c r="G418" s="1">
        <v>0</v>
      </c>
      <c r="H418" s="2">
        <v>0.10242574730207243</v>
      </c>
      <c r="I418" s="1">
        <v>21.45</v>
      </c>
    </row>
    <row r="419" spans="1:9" x14ac:dyDescent="0.25">
      <c r="A419" t="s">
        <v>9</v>
      </c>
      <c r="B419" t="s">
        <v>22</v>
      </c>
      <c r="C419" t="s">
        <v>46</v>
      </c>
      <c r="D419" s="1">
        <v>0</v>
      </c>
      <c r="E419" s="1">
        <v>1501.61</v>
      </c>
      <c r="F419" s="3">
        <v>43833</v>
      </c>
      <c r="G419" s="1">
        <v>0</v>
      </c>
      <c r="H419" s="2">
        <v>1.2439655869899369E-2</v>
      </c>
      <c r="I419" s="1">
        <v>18.45</v>
      </c>
    </row>
    <row r="420" spans="1:9" x14ac:dyDescent="0.25">
      <c r="A420" t="s">
        <v>4</v>
      </c>
      <c r="B420" t="s">
        <v>22</v>
      </c>
      <c r="C420" t="s">
        <v>25</v>
      </c>
      <c r="D420" s="1">
        <v>0</v>
      </c>
      <c r="E420" s="1">
        <v>408.84</v>
      </c>
      <c r="F420" s="3">
        <v>43833</v>
      </c>
      <c r="G420" s="1">
        <v>0</v>
      </c>
      <c r="H420" s="2">
        <v>9.54983922829582E-2</v>
      </c>
      <c r="I420" s="1">
        <v>35.64</v>
      </c>
    </row>
    <row r="421" spans="1:9" x14ac:dyDescent="0.25">
      <c r="A421" t="s">
        <v>9</v>
      </c>
      <c r="B421" t="s">
        <v>22</v>
      </c>
      <c r="C421" t="s">
        <v>29</v>
      </c>
      <c r="D421" s="1">
        <v>0</v>
      </c>
      <c r="E421" s="1">
        <v>3740.04</v>
      </c>
      <c r="F421" s="3">
        <v>43833</v>
      </c>
      <c r="G421" s="1">
        <f>232.46+63.89</f>
        <v>296.35000000000002</v>
      </c>
      <c r="H421" s="2">
        <v>1.2995455111780352E-2</v>
      </c>
      <c r="I421" s="1">
        <v>47.98</v>
      </c>
    </row>
    <row r="422" spans="1:9" x14ac:dyDescent="0.25">
      <c r="A422" t="s">
        <v>9</v>
      </c>
      <c r="B422" t="s">
        <v>22</v>
      </c>
      <c r="C422" t="s">
        <v>76</v>
      </c>
      <c r="D422" s="1">
        <f>143.68+296.35</f>
        <v>440.03000000000003</v>
      </c>
      <c r="E422" s="1">
        <v>995.72</v>
      </c>
      <c r="F422" s="3">
        <v>43833</v>
      </c>
      <c r="G422" s="1">
        <v>0</v>
      </c>
      <c r="H422" s="2">
        <v>1.1663821832073484E-2</v>
      </c>
      <c r="I422" s="1">
        <v>11.48</v>
      </c>
    </row>
    <row r="423" spans="1:9" x14ac:dyDescent="0.25">
      <c r="A423" t="s">
        <v>2</v>
      </c>
      <c r="B423" t="s">
        <v>1</v>
      </c>
      <c r="C423" t="s">
        <v>69</v>
      </c>
      <c r="D423" s="1">
        <v>0</v>
      </c>
      <c r="E423" s="1">
        <v>151.27000000000001</v>
      </c>
      <c r="F423" s="3">
        <v>43833</v>
      </c>
      <c r="G423" s="1">
        <v>0</v>
      </c>
      <c r="H423" s="2">
        <v>9.0048025613662652E-3</v>
      </c>
      <c r="I423" s="1">
        <v>1.35</v>
      </c>
    </row>
    <row r="424" spans="1:9" x14ac:dyDescent="0.25">
      <c r="A424" t="s">
        <v>4</v>
      </c>
      <c r="B424" t="s">
        <v>1</v>
      </c>
      <c r="C424" t="s">
        <v>53</v>
      </c>
      <c r="D424" s="1">
        <v>0</v>
      </c>
      <c r="E424" s="1">
        <v>229.32</v>
      </c>
      <c r="F424" s="3">
        <v>43833</v>
      </c>
      <c r="G424" s="1">
        <v>0</v>
      </c>
      <c r="H424" s="2">
        <v>9.7907789534160017E-2</v>
      </c>
      <c r="I424" s="1">
        <v>20.45</v>
      </c>
    </row>
    <row r="425" spans="1:9" x14ac:dyDescent="0.25">
      <c r="A425" t="s">
        <v>9</v>
      </c>
      <c r="B425" t="s">
        <v>22</v>
      </c>
      <c r="C425" t="s">
        <v>73</v>
      </c>
      <c r="D425" s="1">
        <v>0</v>
      </c>
      <c r="E425" s="1">
        <v>1006.75</v>
      </c>
      <c r="F425" s="3">
        <v>43833</v>
      </c>
      <c r="G425" s="1">
        <v>0</v>
      </c>
      <c r="H425" s="2">
        <v>5.7944952295319041E-3</v>
      </c>
      <c r="I425" s="1">
        <v>5.8</v>
      </c>
    </row>
    <row r="426" spans="1:9" x14ac:dyDescent="0.25">
      <c r="A426" t="s">
        <v>9</v>
      </c>
      <c r="B426" t="s">
        <v>22</v>
      </c>
      <c r="C426" t="s">
        <v>48</v>
      </c>
      <c r="D426" s="1">
        <v>4007.52</v>
      </c>
      <c r="E426" s="1">
        <v>4026.31</v>
      </c>
      <c r="F426" s="3">
        <v>43833</v>
      </c>
      <c r="G426" s="1">
        <v>0</v>
      </c>
      <c r="H426" s="2">
        <v>4.6886852716891969E-3</v>
      </c>
      <c r="I426" s="1">
        <v>18.79</v>
      </c>
    </row>
    <row r="427" spans="1:9" x14ac:dyDescent="0.25">
      <c r="A427" t="s">
        <v>4</v>
      </c>
      <c r="B427" t="s">
        <v>1</v>
      </c>
      <c r="C427" t="s">
        <v>55</v>
      </c>
      <c r="D427" s="1">
        <v>200</v>
      </c>
      <c r="E427" s="1">
        <v>215.88</v>
      </c>
      <c r="F427" s="3">
        <v>43833</v>
      </c>
      <c r="G427" s="1">
        <v>0</v>
      </c>
      <c r="H427" s="2">
        <v>7.9399999999999915E-2</v>
      </c>
      <c r="I427" s="1">
        <v>15.88</v>
      </c>
    </row>
    <row r="428" spans="1:9" x14ac:dyDescent="0.25">
      <c r="A428" t="s">
        <v>4</v>
      </c>
      <c r="B428" t="s">
        <v>1</v>
      </c>
      <c r="C428" t="s">
        <v>71</v>
      </c>
      <c r="D428" s="1">
        <v>200</v>
      </c>
      <c r="E428" s="1">
        <v>222.44</v>
      </c>
      <c r="F428" s="3">
        <v>43833</v>
      </c>
      <c r="G428" s="1">
        <v>0</v>
      </c>
      <c r="H428" s="2">
        <v>0.11220000000000008</v>
      </c>
      <c r="I428" s="1">
        <v>22.44</v>
      </c>
    </row>
    <row r="429" spans="1:9" x14ac:dyDescent="0.25">
      <c r="A429" t="s">
        <v>4</v>
      </c>
      <c r="B429" t="s">
        <v>1</v>
      </c>
      <c r="C429" t="s">
        <v>52</v>
      </c>
      <c r="D429" s="1">
        <v>200</v>
      </c>
      <c r="E429" s="1">
        <v>211.4</v>
      </c>
      <c r="F429" s="3">
        <v>43833</v>
      </c>
      <c r="G429" s="1">
        <v>0</v>
      </c>
      <c r="H429" s="2">
        <v>5.699999999999994E-2</v>
      </c>
      <c r="I429" s="1">
        <v>11.4</v>
      </c>
    </row>
    <row r="430" spans="1:9" x14ac:dyDescent="0.25">
      <c r="A430" t="s">
        <v>4</v>
      </c>
      <c r="B430" t="s">
        <v>1</v>
      </c>
      <c r="C430" t="s">
        <v>11</v>
      </c>
      <c r="D430" s="1">
        <v>200</v>
      </c>
      <c r="E430" s="1">
        <v>217.5</v>
      </c>
      <c r="F430" s="3">
        <v>43833</v>
      </c>
      <c r="G430" s="1">
        <v>0</v>
      </c>
      <c r="H430" s="2">
        <v>8.7499999999999911E-2</v>
      </c>
      <c r="I430" s="1">
        <v>17.5</v>
      </c>
    </row>
    <row r="431" spans="1:9" x14ac:dyDescent="0.25">
      <c r="A431" t="s">
        <v>9</v>
      </c>
      <c r="B431" t="s">
        <v>41</v>
      </c>
      <c r="C431" s="2" t="s">
        <v>18</v>
      </c>
      <c r="D431" s="1">
        <v>250</v>
      </c>
      <c r="E431" s="1">
        <v>7435.7</v>
      </c>
      <c r="F431" s="3">
        <v>43864</v>
      </c>
      <c r="G431" s="1">
        <v>0</v>
      </c>
      <c r="H431" s="2">
        <v>2.6929243648299295E-3</v>
      </c>
      <c r="I431" s="1">
        <v>19.97</v>
      </c>
    </row>
    <row r="432" spans="1:9" x14ac:dyDescent="0.25">
      <c r="A432" t="s">
        <v>9</v>
      </c>
      <c r="B432" t="s">
        <v>1</v>
      </c>
      <c r="C432" t="s">
        <v>74</v>
      </c>
      <c r="D432" s="1">
        <v>0</v>
      </c>
      <c r="E432" s="1">
        <f>250+341.5</f>
        <v>591.5</v>
      </c>
      <c r="F432" s="3">
        <v>43864</v>
      </c>
      <c r="G432" s="1">
        <v>0</v>
      </c>
      <c r="H432" s="2">
        <v>1.2695725772322586E-3</v>
      </c>
      <c r="I432" s="1">
        <v>0.75</v>
      </c>
    </row>
    <row r="433" spans="1:9" x14ac:dyDescent="0.25">
      <c r="A433" t="s">
        <v>9</v>
      </c>
      <c r="B433" t="s">
        <v>1</v>
      </c>
      <c r="C433" t="s">
        <v>40</v>
      </c>
      <c r="D433" s="1">
        <v>0</v>
      </c>
      <c r="E433" s="1">
        <v>0</v>
      </c>
      <c r="F433" s="3">
        <v>43864</v>
      </c>
      <c r="G433" s="1">
        <f>536.27+1069.61+1047.08</f>
        <v>2652.96</v>
      </c>
      <c r="H433" s="2">
        <v>0</v>
      </c>
      <c r="I433" s="1">
        <v>0</v>
      </c>
    </row>
    <row r="434" spans="1:9" x14ac:dyDescent="0.25">
      <c r="A434" t="s">
        <v>2</v>
      </c>
      <c r="B434" t="s">
        <v>1</v>
      </c>
      <c r="C434" t="s">
        <v>67</v>
      </c>
      <c r="D434" s="1">
        <v>0</v>
      </c>
      <c r="E434" s="1">
        <v>1176.93</v>
      </c>
      <c r="F434" s="3">
        <v>43864</v>
      </c>
      <c r="G434" s="1">
        <v>0</v>
      </c>
      <c r="H434" s="2">
        <v>6.0756002595717229E-2</v>
      </c>
      <c r="I434" s="1">
        <v>67.41</v>
      </c>
    </row>
    <row r="435" spans="1:9" x14ac:dyDescent="0.25">
      <c r="A435" t="s">
        <v>2</v>
      </c>
      <c r="B435" t="s">
        <v>1</v>
      </c>
      <c r="C435" t="s">
        <v>68</v>
      </c>
      <c r="D435" s="1">
        <v>259.08</v>
      </c>
      <c r="E435" s="1">
        <v>259.3</v>
      </c>
      <c r="F435" s="3">
        <v>43864</v>
      </c>
      <c r="G435" s="1">
        <v>0</v>
      </c>
      <c r="H435" s="2">
        <v>8.4915856106237975E-4</v>
      </c>
      <c r="I435" s="1">
        <v>0.22</v>
      </c>
    </row>
    <row r="436" spans="1:9" x14ac:dyDescent="0.25">
      <c r="A436" t="s">
        <v>2</v>
      </c>
      <c r="B436" t="s">
        <v>1</v>
      </c>
      <c r="C436" t="s">
        <v>70</v>
      </c>
      <c r="D436" s="1">
        <v>0</v>
      </c>
      <c r="E436" s="1">
        <v>607.44000000000005</v>
      </c>
      <c r="F436" s="3">
        <v>43864</v>
      </c>
      <c r="G436" s="1">
        <v>0</v>
      </c>
      <c r="H436" s="2">
        <v>5.545531295005679E-3</v>
      </c>
      <c r="I436" s="1">
        <v>3.35</v>
      </c>
    </row>
    <row r="437" spans="1:9" x14ac:dyDescent="0.25">
      <c r="A437" t="s">
        <v>2</v>
      </c>
      <c r="B437" t="s">
        <v>1</v>
      </c>
      <c r="C437" t="s">
        <v>45</v>
      </c>
      <c r="D437" s="1">
        <v>0</v>
      </c>
      <c r="E437" s="1">
        <v>3720.56</v>
      </c>
      <c r="F437" s="3">
        <v>43864</v>
      </c>
      <c r="G437" s="1">
        <v>0</v>
      </c>
      <c r="H437" s="2">
        <v>9.7391940682389766E-4</v>
      </c>
      <c r="I437" s="1">
        <v>3.62</v>
      </c>
    </row>
    <row r="438" spans="1:9" x14ac:dyDescent="0.25">
      <c r="A438" t="s">
        <v>4</v>
      </c>
      <c r="B438" t="s">
        <v>1</v>
      </c>
      <c r="C438" t="s">
        <v>17</v>
      </c>
      <c r="D438" s="1">
        <v>0</v>
      </c>
      <c r="E438" s="1">
        <v>346.94</v>
      </c>
      <c r="F438" s="3">
        <v>43864</v>
      </c>
      <c r="G438" s="1">
        <v>0</v>
      </c>
      <c r="H438" s="2">
        <v>1.9332471500763893E-2</v>
      </c>
      <c r="I438" s="1">
        <v>6.58</v>
      </c>
    </row>
    <row r="439" spans="1:9" x14ac:dyDescent="0.25">
      <c r="A439" t="s">
        <v>4</v>
      </c>
      <c r="B439" t="s">
        <v>1</v>
      </c>
      <c r="C439" t="s">
        <v>16</v>
      </c>
      <c r="D439" s="1">
        <v>0</v>
      </c>
      <c r="E439" s="1">
        <v>388.67</v>
      </c>
      <c r="F439" s="3">
        <v>43864</v>
      </c>
      <c r="G439" s="1">
        <v>0</v>
      </c>
      <c r="H439" s="2">
        <v>1.698152702914868E-2</v>
      </c>
      <c r="I439" s="1">
        <v>6.49</v>
      </c>
    </row>
    <row r="440" spans="1:9" x14ac:dyDescent="0.25">
      <c r="A440" t="s">
        <v>4</v>
      </c>
      <c r="B440" t="s">
        <v>1</v>
      </c>
      <c r="C440" t="s">
        <v>15</v>
      </c>
      <c r="D440" s="1">
        <v>0</v>
      </c>
      <c r="E440" s="1">
        <v>629.85</v>
      </c>
      <c r="F440" s="3">
        <v>43864</v>
      </c>
      <c r="G440" s="1">
        <v>0</v>
      </c>
      <c r="H440" s="2">
        <v>-1.6151455036786055E-2</v>
      </c>
      <c r="I440" s="1">
        <v>-10.34</v>
      </c>
    </row>
    <row r="441" spans="1:9" x14ac:dyDescent="0.25">
      <c r="A441" t="s">
        <v>4</v>
      </c>
      <c r="B441" t="s">
        <v>1</v>
      </c>
      <c r="C441" t="s">
        <v>58</v>
      </c>
      <c r="D441" s="1">
        <v>0</v>
      </c>
      <c r="E441" s="1">
        <v>244.17</v>
      </c>
      <c r="F441" s="3">
        <v>43864</v>
      </c>
      <c r="G441" s="1">
        <v>0</v>
      </c>
      <c r="H441" s="2">
        <v>-2.9029307670895177E-2</v>
      </c>
      <c r="I441" s="1">
        <v>-7.3</v>
      </c>
    </row>
    <row r="442" spans="1:9" x14ac:dyDescent="0.25">
      <c r="A442" t="s">
        <v>4</v>
      </c>
      <c r="B442" t="s">
        <v>1</v>
      </c>
      <c r="C442" t="s">
        <v>56</v>
      </c>
      <c r="D442" s="1">
        <v>0</v>
      </c>
      <c r="E442" s="1">
        <v>382.22</v>
      </c>
      <c r="F442" s="3">
        <v>43864</v>
      </c>
      <c r="G442" s="1">
        <v>0</v>
      </c>
      <c r="H442" s="2">
        <v>-1.7277729212731963E-2</v>
      </c>
      <c r="I442" s="1">
        <v>-6.72</v>
      </c>
    </row>
    <row r="443" spans="1:9" x14ac:dyDescent="0.25">
      <c r="A443" t="s">
        <v>4</v>
      </c>
      <c r="B443" t="s">
        <v>1</v>
      </c>
      <c r="C443" t="s">
        <v>7</v>
      </c>
      <c r="D443" s="1">
        <v>0</v>
      </c>
      <c r="E443" s="1">
        <v>211.81</v>
      </c>
      <c r="F443" s="3">
        <v>43864</v>
      </c>
      <c r="G443" s="1">
        <v>0</v>
      </c>
      <c r="H443" s="2">
        <v>-5.0051576445261703E-2</v>
      </c>
      <c r="I443" s="1">
        <v>-11.16</v>
      </c>
    </row>
    <row r="444" spans="1:9" x14ac:dyDescent="0.25">
      <c r="A444" t="s">
        <v>4</v>
      </c>
      <c r="B444" t="s">
        <v>1</v>
      </c>
      <c r="C444" t="s">
        <v>10</v>
      </c>
      <c r="D444" s="1">
        <v>0</v>
      </c>
      <c r="E444" s="1">
        <v>219.31</v>
      </c>
      <c r="F444" s="3">
        <v>43864</v>
      </c>
      <c r="G444" s="1">
        <v>0</v>
      </c>
      <c r="H444" s="2">
        <v>-3.7480798771121315E-2</v>
      </c>
      <c r="I444" s="1">
        <v>-8.5399999999999991</v>
      </c>
    </row>
    <row r="445" spans="1:9" x14ac:dyDescent="0.25">
      <c r="A445" t="s">
        <v>4</v>
      </c>
      <c r="B445" t="s">
        <v>1</v>
      </c>
      <c r="C445" t="s">
        <v>1</v>
      </c>
      <c r="D445" s="1">
        <v>0</v>
      </c>
      <c r="E445" s="1">
        <v>280</v>
      </c>
      <c r="F445" s="3">
        <v>43864</v>
      </c>
      <c r="G445" s="1">
        <v>0</v>
      </c>
      <c r="H445" s="2">
        <v>-8.7145046131777204E-2</v>
      </c>
      <c r="I445" s="1">
        <v>-26.73</v>
      </c>
    </row>
    <row r="446" spans="1:9" x14ac:dyDescent="0.25">
      <c r="A446" t="s">
        <v>4</v>
      </c>
      <c r="B446" t="s">
        <v>1</v>
      </c>
      <c r="C446" t="s">
        <v>13</v>
      </c>
      <c r="D446" s="1">
        <v>0</v>
      </c>
      <c r="E446" s="1">
        <v>300.95999999999998</v>
      </c>
      <c r="F446" s="3">
        <v>43864</v>
      </c>
      <c r="G446" s="1">
        <v>0</v>
      </c>
      <c r="H446" s="2">
        <v>-5.8823529411764719E-2</v>
      </c>
      <c r="I446" s="1">
        <v>-18.809999999999999</v>
      </c>
    </row>
    <row r="447" spans="1:9" x14ac:dyDescent="0.25">
      <c r="A447" t="s">
        <v>9</v>
      </c>
      <c r="B447" t="s">
        <v>22</v>
      </c>
      <c r="C447" t="s">
        <v>40</v>
      </c>
      <c r="D447" s="1">
        <v>0</v>
      </c>
      <c r="E447" s="1">
        <v>2091.5300000000002</v>
      </c>
      <c r="F447" s="3">
        <v>43864</v>
      </c>
      <c r="G447" s="1">
        <v>0</v>
      </c>
      <c r="H447" s="2">
        <v>1.2190636584492376E-2</v>
      </c>
      <c r="I447" s="1">
        <v>25.19</v>
      </c>
    </row>
    <row r="448" spans="1:9" x14ac:dyDescent="0.25">
      <c r="A448" t="s">
        <v>2</v>
      </c>
      <c r="B448" t="s">
        <v>22</v>
      </c>
      <c r="C448" t="s">
        <v>26</v>
      </c>
      <c r="D448" s="1">
        <v>0</v>
      </c>
      <c r="E448" s="1">
        <v>3914.88</v>
      </c>
      <c r="F448" s="3">
        <v>43864</v>
      </c>
      <c r="G448" s="1">
        <v>0</v>
      </c>
      <c r="H448" s="2">
        <v>1.0878574656252082E-2</v>
      </c>
      <c r="I448" s="1">
        <v>42.13</v>
      </c>
    </row>
    <row r="449" spans="1:9" x14ac:dyDescent="0.25">
      <c r="A449" t="s">
        <v>9</v>
      </c>
      <c r="B449" t="s">
        <v>22</v>
      </c>
      <c r="C449" t="s">
        <v>75</v>
      </c>
      <c r="D449" s="1">
        <v>0</v>
      </c>
      <c r="E449" s="1">
        <v>2339.08</v>
      </c>
      <c r="F449" s="3">
        <v>43864</v>
      </c>
      <c r="G449" s="1">
        <v>0</v>
      </c>
      <c r="H449" s="2">
        <v>5.1696353752603841E-3</v>
      </c>
      <c r="I449" s="1">
        <v>12.03</v>
      </c>
    </row>
    <row r="450" spans="1:9" x14ac:dyDescent="0.25">
      <c r="A450" t="s">
        <v>4</v>
      </c>
      <c r="B450" t="s">
        <v>1</v>
      </c>
      <c r="C450" t="s">
        <v>51</v>
      </c>
      <c r="D450" s="1">
        <v>0</v>
      </c>
      <c r="E450" s="1">
        <v>222.32</v>
      </c>
      <c r="F450" s="3">
        <v>43864</v>
      </c>
      <c r="G450" s="1">
        <v>0</v>
      </c>
      <c r="H450" s="2">
        <v>1.3956033932317702E-2</v>
      </c>
      <c r="I450" s="1">
        <v>3.06</v>
      </c>
    </row>
    <row r="451" spans="1:9" x14ac:dyDescent="0.25">
      <c r="A451" t="s">
        <v>4</v>
      </c>
      <c r="B451" t="s">
        <v>1</v>
      </c>
      <c r="C451" t="s">
        <v>72</v>
      </c>
      <c r="D451" s="1">
        <v>0</v>
      </c>
      <c r="E451" s="1">
        <v>212.76</v>
      </c>
      <c r="F451" s="3">
        <v>43864</v>
      </c>
      <c r="G451" s="1">
        <v>0</v>
      </c>
      <c r="H451" s="2">
        <v>-0.14316781442551652</v>
      </c>
      <c r="I451" s="1">
        <v>-35.549999999999997</v>
      </c>
    </row>
    <row r="452" spans="1:9" x14ac:dyDescent="0.25">
      <c r="A452" t="s">
        <v>4</v>
      </c>
      <c r="B452" t="s">
        <v>1</v>
      </c>
      <c r="C452" t="s">
        <v>54</v>
      </c>
      <c r="D452" s="1">
        <v>0</v>
      </c>
      <c r="E452" s="1">
        <v>230.47</v>
      </c>
      <c r="F452" s="3">
        <v>43864</v>
      </c>
      <c r="G452" s="1">
        <v>0</v>
      </c>
      <c r="H452" s="2">
        <v>-3.1150159744408934E-2</v>
      </c>
      <c r="I452" s="1">
        <v>-7.41</v>
      </c>
    </row>
    <row r="453" spans="1:9" x14ac:dyDescent="0.25">
      <c r="A453" t="s">
        <v>4</v>
      </c>
      <c r="B453" t="s">
        <v>1</v>
      </c>
      <c r="C453" t="s">
        <v>14</v>
      </c>
      <c r="D453" s="1">
        <v>0</v>
      </c>
      <c r="E453" s="1">
        <v>230.78</v>
      </c>
      <c r="F453" s="3">
        <v>43864</v>
      </c>
      <c r="G453" s="1">
        <v>0</v>
      </c>
      <c r="H453" s="2">
        <v>-3.8982977433188459E-4</v>
      </c>
      <c r="I453" s="1">
        <v>-0.09</v>
      </c>
    </row>
    <row r="454" spans="1:9" x14ac:dyDescent="0.25">
      <c r="A454" t="s">
        <v>9</v>
      </c>
      <c r="B454" t="s">
        <v>22</v>
      </c>
      <c r="C454" t="s">
        <v>46</v>
      </c>
      <c r="D454" s="1">
        <v>0</v>
      </c>
      <c r="E454" s="1">
        <v>1516.96</v>
      </c>
      <c r="F454" s="3">
        <v>43864</v>
      </c>
      <c r="G454" s="1">
        <v>0</v>
      </c>
      <c r="H454" s="2">
        <v>1.0222361332170138E-2</v>
      </c>
      <c r="I454" s="1">
        <v>15.35</v>
      </c>
    </row>
    <row r="455" spans="1:9" x14ac:dyDescent="0.25">
      <c r="A455" t="s">
        <v>4</v>
      </c>
      <c r="B455" t="s">
        <v>22</v>
      </c>
      <c r="C455" t="s">
        <v>25</v>
      </c>
      <c r="D455" s="1">
        <v>0</v>
      </c>
      <c r="E455" s="1">
        <v>398.07</v>
      </c>
      <c r="F455" s="3">
        <v>43864</v>
      </c>
      <c r="G455" s="1">
        <v>0</v>
      </c>
      <c r="H455" s="2">
        <v>-2.634282359847373E-2</v>
      </c>
      <c r="I455" s="1">
        <v>-10.77</v>
      </c>
    </row>
    <row r="456" spans="1:9" x14ac:dyDescent="0.25">
      <c r="A456" t="s">
        <v>9</v>
      </c>
      <c r="B456" t="s">
        <v>22</v>
      </c>
      <c r="C456" t="s">
        <v>29</v>
      </c>
      <c r="D456" s="1">
        <v>0</v>
      </c>
      <c r="E456" s="1">
        <v>3778.99</v>
      </c>
      <c r="F456" s="3">
        <v>43864</v>
      </c>
      <c r="G456" s="1">
        <v>0</v>
      </c>
      <c r="H456" s="2">
        <v>1.0414327119496081E-2</v>
      </c>
      <c r="I456" s="1">
        <v>38.950000000000003</v>
      </c>
    </row>
    <row r="457" spans="1:9" x14ac:dyDescent="0.25">
      <c r="A457" t="s">
        <v>9</v>
      </c>
      <c r="B457" t="s">
        <v>22</v>
      </c>
      <c r="C457" t="s">
        <v>76</v>
      </c>
      <c r="D457" s="1">
        <v>0</v>
      </c>
      <c r="E457" s="1">
        <v>994.45</v>
      </c>
      <c r="F457" s="3">
        <v>43864</v>
      </c>
      <c r="G457" s="1">
        <v>0</v>
      </c>
      <c r="H457" s="2">
        <v>-1.2754589643674263E-3</v>
      </c>
      <c r="I457" s="1">
        <v>-1.27</v>
      </c>
    </row>
    <row r="458" spans="1:9" x14ac:dyDescent="0.25">
      <c r="A458" t="s">
        <v>2</v>
      </c>
      <c r="B458" t="s">
        <v>1</v>
      </c>
      <c r="C458" t="s">
        <v>69</v>
      </c>
      <c r="D458" s="1">
        <v>0</v>
      </c>
      <c r="E458" s="1">
        <v>151.11000000000001</v>
      </c>
      <c r="F458" s="3">
        <v>43864</v>
      </c>
      <c r="G458" s="1">
        <v>0</v>
      </c>
      <c r="H458" s="2">
        <v>-1.0577113770079416E-3</v>
      </c>
      <c r="I458" s="1">
        <v>-0.16</v>
      </c>
    </row>
    <row r="459" spans="1:9" x14ac:dyDescent="0.25">
      <c r="A459" t="s">
        <v>4</v>
      </c>
      <c r="B459" t="s">
        <v>1</v>
      </c>
      <c r="C459" t="s">
        <v>53</v>
      </c>
      <c r="D459" s="1">
        <v>200</v>
      </c>
      <c r="E459" s="1">
        <v>422.23</v>
      </c>
      <c r="F459" s="3">
        <v>43864</v>
      </c>
      <c r="G459" s="1">
        <v>0</v>
      </c>
      <c r="H459" s="2">
        <v>-1.6514488027578489E-2</v>
      </c>
      <c r="I459" s="1">
        <v>-7.09</v>
      </c>
    </row>
    <row r="460" spans="1:9" x14ac:dyDescent="0.25">
      <c r="A460" t="s">
        <v>9</v>
      </c>
      <c r="B460" t="s">
        <v>22</v>
      </c>
      <c r="C460" t="s">
        <v>73</v>
      </c>
      <c r="D460" s="1">
        <v>0</v>
      </c>
      <c r="E460" s="1">
        <v>1008.82</v>
      </c>
      <c r="F460" s="3">
        <v>43864</v>
      </c>
      <c r="G460" s="1">
        <v>0</v>
      </c>
      <c r="H460" s="2">
        <v>2.0561211820213643E-3</v>
      </c>
      <c r="I460" s="1">
        <v>2.0699999999999998</v>
      </c>
    </row>
    <row r="461" spans="1:9" x14ac:dyDescent="0.25">
      <c r="A461" t="s">
        <v>9</v>
      </c>
      <c r="B461" t="s">
        <v>22</v>
      </c>
      <c r="C461" t="s">
        <v>36</v>
      </c>
      <c r="D461" s="1">
        <v>3293.88</v>
      </c>
      <c r="E461" s="1">
        <v>3320.78</v>
      </c>
      <c r="F461" s="3">
        <v>43864</v>
      </c>
      <c r="G461" s="1">
        <v>0</v>
      </c>
      <c r="H461" s="2">
        <v>8.1666605948000903E-3</v>
      </c>
      <c r="I461" s="1">
        <v>26.9</v>
      </c>
    </row>
    <row r="462" spans="1:9" x14ac:dyDescent="0.25">
      <c r="A462" t="s">
        <v>9</v>
      </c>
      <c r="B462" t="s">
        <v>22</v>
      </c>
      <c r="C462" t="s">
        <v>48</v>
      </c>
      <c r="D462" s="1">
        <v>0</v>
      </c>
      <c r="E462" s="1">
        <v>4040.25</v>
      </c>
      <c r="F462" s="3">
        <v>43864</v>
      </c>
      <c r="G462" s="1">
        <v>0</v>
      </c>
      <c r="H462" s="2">
        <v>3.4622272005881971E-3</v>
      </c>
      <c r="I462" s="1">
        <v>13.94</v>
      </c>
    </row>
    <row r="463" spans="1:9" x14ac:dyDescent="0.25">
      <c r="A463" t="s">
        <v>4</v>
      </c>
      <c r="B463" t="s">
        <v>1</v>
      </c>
      <c r="C463" t="s">
        <v>55</v>
      </c>
      <c r="D463" s="1">
        <v>0</v>
      </c>
      <c r="E463" s="1">
        <v>212.58</v>
      </c>
      <c r="F463" s="3">
        <v>43864</v>
      </c>
      <c r="G463" s="1">
        <v>0</v>
      </c>
      <c r="H463" s="2">
        <v>-1.5286270150083325E-2</v>
      </c>
      <c r="I463" s="1">
        <v>-3.3</v>
      </c>
    </row>
    <row r="464" spans="1:9" x14ac:dyDescent="0.25">
      <c r="A464" t="s">
        <v>4</v>
      </c>
      <c r="B464" t="s">
        <v>1</v>
      </c>
      <c r="C464" t="s">
        <v>71</v>
      </c>
      <c r="D464" s="1">
        <v>0</v>
      </c>
      <c r="E464" s="1">
        <v>222.23</v>
      </c>
      <c r="F464" s="3">
        <v>43864</v>
      </c>
      <c r="G464" s="1">
        <v>0</v>
      </c>
      <c r="H464" s="2">
        <v>-9.4407480668945443E-4</v>
      </c>
      <c r="I464" s="1">
        <v>-0.21</v>
      </c>
    </row>
    <row r="465" spans="1:9" x14ac:dyDescent="0.25">
      <c r="A465" t="s">
        <v>4</v>
      </c>
      <c r="B465" t="s">
        <v>1</v>
      </c>
      <c r="C465" t="s">
        <v>52</v>
      </c>
      <c r="D465" s="1">
        <v>0</v>
      </c>
      <c r="E465" s="1">
        <v>206.12</v>
      </c>
      <c r="F465" s="3">
        <v>43864</v>
      </c>
      <c r="G465" s="1">
        <v>0</v>
      </c>
      <c r="H465" s="2">
        <v>-2.4976348155156147E-2</v>
      </c>
      <c r="I465" s="1">
        <v>-5.28</v>
      </c>
    </row>
    <row r="466" spans="1:9" x14ac:dyDescent="0.25">
      <c r="A466" t="s">
        <v>4</v>
      </c>
      <c r="B466" t="s">
        <v>1</v>
      </c>
      <c r="C466" t="s">
        <v>11</v>
      </c>
      <c r="D466" s="1">
        <v>0</v>
      </c>
      <c r="E466" s="1">
        <v>213.47</v>
      </c>
      <c r="F466" s="3">
        <v>43864</v>
      </c>
      <c r="G466" s="1">
        <v>0</v>
      </c>
      <c r="H466" s="2">
        <v>-1.8528735632183935E-2</v>
      </c>
      <c r="I466" s="1">
        <v>-4.03</v>
      </c>
    </row>
    <row r="467" spans="1:9" x14ac:dyDescent="0.25">
      <c r="A467" t="s">
        <v>9</v>
      </c>
      <c r="B467" t="s">
        <v>41</v>
      </c>
      <c r="C467" s="2" t="s">
        <v>18</v>
      </c>
      <c r="D467" s="1">
        <v>350</v>
      </c>
      <c r="E467" s="1">
        <v>7806.48</v>
      </c>
      <c r="F467" s="3">
        <v>43893</v>
      </c>
      <c r="G467" s="1">
        <v>0</v>
      </c>
      <c r="H467" s="2">
        <v>2.6689957229280026E-3</v>
      </c>
      <c r="I467" s="1">
        <v>20.78</v>
      </c>
    </row>
    <row r="468" spans="1:9" x14ac:dyDescent="0.25">
      <c r="A468" t="s">
        <v>9</v>
      </c>
      <c r="B468" t="s">
        <v>1</v>
      </c>
      <c r="C468" t="s">
        <v>74</v>
      </c>
      <c r="D468" s="1">
        <v>0</v>
      </c>
      <c r="E468" s="1">
        <f>392+200</f>
        <v>592</v>
      </c>
      <c r="F468" s="3">
        <v>43893</v>
      </c>
      <c r="G468" s="1">
        <v>0</v>
      </c>
      <c r="H468" s="2">
        <v>8.453085376163294E-4</v>
      </c>
      <c r="I468" s="1">
        <v>0.5</v>
      </c>
    </row>
    <row r="469" spans="1:9" x14ac:dyDescent="0.25">
      <c r="A469" t="s">
        <v>2</v>
      </c>
      <c r="B469" t="s">
        <v>1</v>
      </c>
      <c r="C469" t="s">
        <v>67</v>
      </c>
      <c r="D469" s="1">
        <v>0</v>
      </c>
      <c r="E469" s="1">
        <v>1245.8</v>
      </c>
      <c r="F469" s="3">
        <v>43893</v>
      </c>
      <c r="G469" s="1">
        <v>0</v>
      </c>
      <c r="H469" s="2">
        <v>5.8516649248468333E-2</v>
      </c>
      <c r="I469" s="1">
        <v>68.87</v>
      </c>
    </row>
    <row r="470" spans="1:9" x14ac:dyDescent="0.25">
      <c r="A470" t="s">
        <v>2</v>
      </c>
      <c r="B470" t="s">
        <v>1</v>
      </c>
      <c r="C470" t="s">
        <v>68</v>
      </c>
      <c r="D470" s="1">
        <v>0</v>
      </c>
      <c r="E470" s="1">
        <v>258.24</v>
      </c>
      <c r="F470" s="3">
        <v>43893</v>
      </c>
      <c r="G470" s="1">
        <v>0</v>
      </c>
      <c r="H470" s="2">
        <v>-4.0879290397223267E-3</v>
      </c>
      <c r="I470" s="1">
        <v>-1.06</v>
      </c>
    </row>
    <row r="471" spans="1:9" x14ac:dyDescent="0.25">
      <c r="A471" t="s">
        <v>2</v>
      </c>
      <c r="B471" t="s">
        <v>1</v>
      </c>
      <c r="C471" t="s">
        <v>70</v>
      </c>
      <c r="D471" s="1">
        <v>0</v>
      </c>
      <c r="E471" s="1">
        <v>613.07000000000005</v>
      </c>
      <c r="F471" s="3">
        <v>43893</v>
      </c>
      <c r="G471" s="1">
        <v>0</v>
      </c>
      <c r="H471" s="2">
        <v>9.2684051099696241E-3</v>
      </c>
      <c r="I471" s="1">
        <v>5.63</v>
      </c>
    </row>
    <row r="472" spans="1:9" x14ac:dyDescent="0.25">
      <c r="A472" t="s">
        <v>2</v>
      </c>
      <c r="B472" t="s">
        <v>1</v>
      </c>
      <c r="C472" t="s">
        <v>45</v>
      </c>
      <c r="D472" s="1">
        <v>0</v>
      </c>
      <c r="E472" s="1">
        <v>3716.53</v>
      </c>
      <c r="F472" s="3">
        <v>43893</v>
      </c>
      <c r="G472" s="1">
        <v>0</v>
      </c>
      <c r="H472" s="2">
        <v>-1.0831702754423578E-3</v>
      </c>
      <c r="I472" s="1">
        <v>-4.03</v>
      </c>
    </row>
    <row r="473" spans="1:9" x14ac:dyDescent="0.25">
      <c r="A473" t="s">
        <v>4</v>
      </c>
      <c r="B473" t="s">
        <v>1</v>
      </c>
      <c r="C473" t="s">
        <v>17</v>
      </c>
      <c r="D473" s="1">
        <v>0</v>
      </c>
      <c r="E473" s="1">
        <v>332</v>
      </c>
      <c r="F473" s="3">
        <v>43893</v>
      </c>
      <c r="G473" s="1">
        <v>0</v>
      </c>
      <c r="H473" s="2">
        <v>-4.3062200956937802E-2</v>
      </c>
      <c r="I473" s="1">
        <v>-14.94</v>
      </c>
    </row>
    <row r="474" spans="1:9" x14ac:dyDescent="0.25">
      <c r="A474" t="s">
        <v>4</v>
      </c>
      <c r="B474" t="s">
        <v>1</v>
      </c>
      <c r="C474" t="s">
        <v>16</v>
      </c>
      <c r="D474" s="1">
        <v>0</v>
      </c>
      <c r="E474" s="1">
        <v>388.58</v>
      </c>
      <c r="F474" s="3">
        <v>43893</v>
      </c>
      <c r="G474" s="1">
        <v>0</v>
      </c>
      <c r="H474" s="2">
        <v>-2.3155890601289641E-4</v>
      </c>
      <c r="I474" s="1">
        <v>-0.09</v>
      </c>
    </row>
    <row r="475" spans="1:9" x14ac:dyDescent="0.25">
      <c r="A475" t="s">
        <v>4</v>
      </c>
      <c r="B475" t="s">
        <v>1</v>
      </c>
      <c r="C475" t="s">
        <v>15</v>
      </c>
      <c r="D475" s="1">
        <v>0</v>
      </c>
      <c r="E475" s="1">
        <v>590.51</v>
      </c>
      <c r="F475" s="3">
        <v>43893</v>
      </c>
      <c r="G475" s="1">
        <v>0</v>
      </c>
      <c r="H475" s="2">
        <v>-6.245931571008978E-2</v>
      </c>
      <c r="I475" s="1">
        <v>-39.340000000000003</v>
      </c>
    </row>
    <row r="476" spans="1:9" x14ac:dyDescent="0.25">
      <c r="A476" t="s">
        <v>4</v>
      </c>
      <c r="B476" t="s">
        <v>1</v>
      </c>
      <c r="C476" t="s">
        <v>58</v>
      </c>
      <c r="D476" s="1">
        <v>0</v>
      </c>
      <c r="E476" s="1">
        <v>229.13</v>
      </c>
      <c r="F476" s="3">
        <v>43893</v>
      </c>
      <c r="G476" s="1">
        <v>0</v>
      </c>
      <c r="H476" s="2">
        <v>-6.1596428717696661E-2</v>
      </c>
      <c r="I476" s="1">
        <v>-15.04</v>
      </c>
    </row>
    <row r="477" spans="1:9" x14ac:dyDescent="0.25">
      <c r="A477" t="s">
        <v>4</v>
      </c>
      <c r="B477" t="s">
        <v>1</v>
      </c>
      <c r="C477" t="s">
        <v>56</v>
      </c>
      <c r="D477" s="1">
        <v>0</v>
      </c>
      <c r="E477" s="1">
        <v>353.6</v>
      </c>
      <c r="F477" s="3">
        <v>43893</v>
      </c>
      <c r="G477" s="1">
        <v>0</v>
      </c>
      <c r="H477" s="2">
        <v>-7.4878342315943702E-2</v>
      </c>
      <c r="I477" s="1">
        <v>-28.62</v>
      </c>
    </row>
    <row r="478" spans="1:9" x14ac:dyDescent="0.25">
      <c r="A478" t="s">
        <v>4</v>
      </c>
      <c r="B478" t="s">
        <v>1</v>
      </c>
      <c r="C478" t="s">
        <v>7</v>
      </c>
      <c r="D478" s="1">
        <v>0</v>
      </c>
      <c r="E478" s="1">
        <v>194.22</v>
      </c>
      <c r="F478" s="3">
        <v>43893</v>
      </c>
      <c r="G478" s="1">
        <v>0</v>
      </c>
      <c r="H478" s="2">
        <v>-8.3046126245219787E-2</v>
      </c>
      <c r="I478" s="1">
        <v>-17.59</v>
      </c>
    </row>
    <row r="479" spans="1:9" x14ac:dyDescent="0.25">
      <c r="A479" t="s">
        <v>4</v>
      </c>
      <c r="B479" t="s">
        <v>1</v>
      </c>
      <c r="C479" t="s">
        <v>10</v>
      </c>
      <c r="D479" s="1">
        <v>0</v>
      </c>
      <c r="E479" s="1">
        <v>206.82</v>
      </c>
      <c r="F479" s="3">
        <v>43893</v>
      </c>
      <c r="G479" s="1">
        <v>0</v>
      </c>
      <c r="H479" s="2">
        <v>-5.6951347407778963E-2</v>
      </c>
      <c r="I479" s="1">
        <v>-12.49</v>
      </c>
    </row>
    <row r="480" spans="1:9" x14ac:dyDescent="0.25">
      <c r="A480" t="s">
        <v>4</v>
      </c>
      <c r="B480" t="s">
        <v>1</v>
      </c>
      <c r="C480" t="s">
        <v>1</v>
      </c>
      <c r="D480" s="1">
        <v>0</v>
      </c>
      <c r="E480" s="1">
        <v>267.76</v>
      </c>
      <c r="F480" s="3">
        <v>43893</v>
      </c>
      <c r="G480" s="1">
        <v>0</v>
      </c>
      <c r="H480" s="2">
        <v>-4.3714285714285706E-2</v>
      </c>
      <c r="I480" s="1">
        <v>-12.24</v>
      </c>
    </row>
    <row r="481" spans="1:9" x14ac:dyDescent="0.25">
      <c r="A481" t="s">
        <v>4</v>
      </c>
      <c r="B481" t="s">
        <v>1</v>
      </c>
      <c r="C481" t="s">
        <v>13</v>
      </c>
      <c r="D481" s="1">
        <v>0</v>
      </c>
      <c r="E481" s="1">
        <v>277.17</v>
      </c>
      <c r="F481" s="3">
        <v>43893</v>
      </c>
      <c r="G481" s="1">
        <v>0</v>
      </c>
      <c r="H481" s="2">
        <v>-7.9047049441786199E-2</v>
      </c>
      <c r="I481" s="1">
        <v>-23.79</v>
      </c>
    </row>
    <row r="482" spans="1:9" x14ac:dyDescent="0.25">
      <c r="A482" t="s">
        <v>9</v>
      </c>
      <c r="B482" t="s">
        <v>22</v>
      </c>
      <c r="C482" t="s">
        <v>40</v>
      </c>
      <c r="D482" s="1">
        <v>0</v>
      </c>
      <c r="E482" s="1">
        <v>2109.5700000000002</v>
      </c>
      <c r="F482" s="3">
        <v>43893</v>
      </c>
      <c r="G482" s="1">
        <v>0</v>
      </c>
      <c r="H482" s="2">
        <v>8.6252647583346942E-3</v>
      </c>
      <c r="I482" s="1">
        <v>18.04</v>
      </c>
    </row>
    <row r="483" spans="1:9" x14ac:dyDescent="0.25">
      <c r="A483" t="s">
        <v>2</v>
      </c>
      <c r="B483" t="s">
        <v>22</v>
      </c>
      <c r="C483" t="s">
        <v>26</v>
      </c>
      <c r="D483" s="1">
        <v>0</v>
      </c>
      <c r="E483" s="1">
        <v>3959.57</v>
      </c>
      <c r="F483" s="3">
        <v>43893</v>
      </c>
      <c r="G483" s="1">
        <v>0</v>
      </c>
      <c r="H483" s="2">
        <v>1.1415420140591825E-2</v>
      </c>
      <c r="I483" s="1">
        <v>44.69</v>
      </c>
    </row>
    <row r="484" spans="1:9" x14ac:dyDescent="0.25">
      <c r="A484" t="s">
        <v>9</v>
      </c>
      <c r="B484" t="s">
        <v>22</v>
      </c>
      <c r="C484" t="s">
        <v>75</v>
      </c>
      <c r="D484" s="1">
        <v>0</v>
      </c>
      <c r="E484" s="1">
        <v>2348.0100000000002</v>
      </c>
      <c r="F484" s="3">
        <v>43893</v>
      </c>
      <c r="G484" s="1">
        <v>0</v>
      </c>
      <c r="H484" s="2">
        <v>3.817740308155404E-3</v>
      </c>
      <c r="I484" s="1">
        <v>8.93</v>
      </c>
    </row>
    <row r="485" spans="1:9" x14ac:dyDescent="0.25">
      <c r="A485" t="s">
        <v>4</v>
      </c>
      <c r="B485" t="s">
        <v>1</v>
      </c>
      <c r="C485" t="s">
        <v>51</v>
      </c>
      <c r="D485" s="1">
        <v>0</v>
      </c>
      <c r="E485" s="1">
        <v>221.98</v>
      </c>
      <c r="F485" s="3">
        <v>43893</v>
      </c>
      <c r="G485" s="1">
        <v>0</v>
      </c>
      <c r="H485" s="2">
        <v>-1.5293270960777816E-3</v>
      </c>
      <c r="I485" s="1">
        <v>-0.34</v>
      </c>
    </row>
    <row r="486" spans="1:9" x14ac:dyDescent="0.25">
      <c r="A486" t="s">
        <v>4</v>
      </c>
      <c r="B486" t="s">
        <v>1</v>
      </c>
      <c r="C486" t="s">
        <v>72</v>
      </c>
      <c r="D486" s="1">
        <v>0</v>
      </c>
      <c r="E486" s="1">
        <v>215.67</v>
      </c>
      <c r="F486" s="3">
        <v>43893</v>
      </c>
      <c r="G486" s="1">
        <v>0</v>
      </c>
      <c r="H486" s="2">
        <v>1.3677382966723162E-2</v>
      </c>
      <c r="I486" s="1">
        <v>2.91</v>
      </c>
    </row>
    <row r="487" spans="1:9" x14ac:dyDescent="0.25">
      <c r="A487" t="s">
        <v>4</v>
      </c>
      <c r="B487" t="s">
        <v>1</v>
      </c>
      <c r="C487" t="s">
        <v>54</v>
      </c>
      <c r="D487" s="1">
        <v>0</v>
      </c>
      <c r="E487" s="1">
        <v>217.47</v>
      </c>
      <c r="F487" s="3">
        <v>43893</v>
      </c>
      <c r="G487" s="1">
        <v>0</v>
      </c>
      <c r="H487" s="2">
        <v>-5.6406473727600104E-2</v>
      </c>
      <c r="I487" s="1">
        <v>-13</v>
      </c>
    </row>
    <row r="488" spans="1:9" x14ac:dyDescent="0.25">
      <c r="A488" t="s">
        <v>4</v>
      </c>
      <c r="B488" t="s">
        <v>1</v>
      </c>
      <c r="C488" t="s">
        <v>14</v>
      </c>
      <c r="D488" s="1">
        <v>0</v>
      </c>
      <c r="E488" s="1">
        <v>216.51</v>
      </c>
      <c r="F488" s="3">
        <v>43893</v>
      </c>
      <c r="G488" s="1">
        <v>0</v>
      </c>
      <c r="H488" s="2">
        <v>-6.1833781090215867E-2</v>
      </c>
      <c r="I488" s="1">
        <v>-14.27</v>
      </c>
    </row>
    <row r="489" spans="1:9" x14ac:dyDescent="0.25">
      <c r="A489" t="s">
        <v>9</v>
      </c>
      <c r="B489" t="s">
        <v>22</v>
      </c>
      <c r="C489" t="s">
        <v>46</v>
      </c>
      <c r="D489" s="1">
        <v>0</v>
      </c>
      <c r="E489" s="1">
        <v>1522.58</v>
      </c>
      <c r="F489" s="3">
        <v>43893</v>
      </c>
      <c r="G489" s="1">
        <v>0</v>
      </c>
      <c r="H489" s="2">
        <v>3.7047779770065237E-3</v>
      </c>
      <c r="I489" s="1">
        <v>5.62</v>
      </c>
    </row>
    <row r="490" spans="1:9" x14ac:dyDescent="0.25">
      <c r="A490" t="s">
        <v>4</v>
      </c>
      <c r="B490" t="s">
        <v>22</v>
      </c>
      <c r="C490" t="s">
        <v>25</v>
      </c>
      <c r="D490" s="1">
        <v>0</v>
      </c>
      <c r="E490" s="1">
        <v>385.42</v>
      </c>
      <c r="F490" s="3">
        <v>43893</v>
      </c>
      <c r="G490" s="1">
        <v>0</v>
      </c>
      <c r="H490" s="2">
        <v>-3.1778330444394154E-2</v>
      </c>
      <c r="I490" s="1">
        <v>-12.65</v>
      </c>
    </row>
    <row r="491" spans="1:9" x14ac:dyDescent="0.25">
      <c r="A491" t="s">
        <v>9</v>
      </c>
      <c r="B491" t="s">
        <v>22</v>
      </c>
      <c r="C491" t="s">
        <v>29</v>
      </c>
      <c r="D491" s="1">
        <v>0</v>
      </c>
      <c r="E491" s="1">
        <v>3793.6</v>
      </c>
      <c r="F491" s="3">
        <v>43893</v>
      </c>
      <c r="G491" s="1">
        <v>0</v>
      </c>
      <c r="H491" s="2">
        <v>3.8661123739411885E-3</v>
      </c>
      <c r="I491" s="1">
        <v>14.61</v>
      </c>
    </row>
    <row r="492" spans="1:9" x14ac:dyDescent="0.25">
      <c r="A492" t="s">
        <v>9</v>
      </c>
      <c r="B492" t="s">
        <v>22</v>
      </c>
      <c r="C492" t="s">
        <v>76</v>
      </c>
      <c r="D492" s="1">
        <f>1800-D502</f>
        <v>741.73</v>
      </c>
      <c r="E492" s="1">
        <v>1738.73</v>
      </c>
      <c r="F492" s="3">
        <v>43893</v>
      </c>
      <c r="G492" s="1">
        <v>0</v>
      </c>
      <c r="H492" s="2">
        <v>1.4687417203285147E-3</v>
      </c>
      <c r="I492" s="1">
        <v>2.5499999999999998</v>
      </c>
    </row>
    <row r="493" spans="1:9" x14ac:dyDescent="0.25">
      <c r="A493" t="s">
        <v>2</v>
      </c>
      <c r="B493" t="s">
        <v>1</v>
      </c>
      <c r="C493" t="s">
        <v>69</v>
      </c>
      <c r="D493" s="1">
        <v>300</v>
      </c>
      <c r="E493" s="1">
        <v>450.32</v>
      </c>
      <c r="F493" s="3">
        <v>43893</v>
      </c>
      <c r="G493" s="1">
        <v>0</v>
      </c>
      <c r="H493" s="2">
        <v>-1.7512358404824235E-3</v>
      </c>
      <c r="I493" s="1">
        <v>-0.79</v>
      </c>
    </row>
    <row r="494" spans="1:9" x14ac:dyDescent="0.25">
      <c r="A494" t="s">
        <v>4</v>
      </c>
      <c r="B494" t="s">
        <v>1</v>
      </c>
      <c r="C494" t="s">
        <v>53</v>
      </c>
      <c r="D494" s="1">
        <v>0</v>
      </c>
      <c r="E494" s="1">
        <v>398.84</v>
      </c>
      <c r="F494" s="3">
        <v>43893</v>
      </c>
      <c r="G494" s="1">
        <v>0</v>
      </c>
      <c r="H494" s="2">
        <v>-5.5396347962011316E-2</v>
      </c>
      <c r="I494" s="1">
        <v>-23.39</v>
      </c>
    </row>
    <row r="495" spans="1:9" x14ac:dyDescent="0.25">
      <c r="A495" t="s">
        <v>9</v>
      </c>
      <c r="B495" t="s">
        <v>22</v>
      </c>
      <c r="C495" t="s">
        <v>73</v>
      </c>
      <c r="D495" s="1">
        <v>0</v>
      </c>
      <c r="E495" s="1">
        <v>1012.94</v>
      </c>
      <c r="F495" s="3">
        <v>43893</v>
      </c>
      <c r="G495" s="1">
        <v>0</v>
      </c>
      <c r="H495" s="2">
        <v>4.0839793025515547E-3</v>
      </c>
      <c r="I495" s="1">
        <v>4.12</v>
      </c>
    </row>
    <row r="496" spans="1:9" x14ac:dyDescent="0.25">
      <c r="A496" t="s">
        <v>9</v>
      </c>
      <c r="B496" t="s">
        <v>22</v>
      </c>
      <c r="C496" t="s">
        <v>36</v>
      </c>
      <c r="D496" s="1">
        <v>0</v>
      </c>
      <c r="E496" s="1">
        <v>3332.23</v>
      </c>
      <c r="F496" s="3">
        <v>43893</v>
      </c>
      <c r="G496" s="1">
        <v>0</v>
      </c>
      <c r="H496" s="2">
        <v>3.4479851119315619E-3</v>
      </c>
      <c r="I496" s="1">
        <v>11.45</v>
      </c>
    </row>
    <row r="497" spans="1:9" x14ac:dyDescent="0.25">
      <c r="A497" t="s">
        <v>9</v>
      </c>
      <c r="B497" t="s">
        <v>22</v>
      </c>
      <c r="C497" t="s">
        <v>48</v>
      </c>
      <c r="D497" s="1">
        <v>0</v>
      </c>
      <c r="E497" s="1">
        <v>4051.68</v>
      </c>
      <c r="F497" s="3">
        <v>43893</v>
      </c>
      <c r="G497" s="1">
        <v>0</v>
      </c>
      <c r="H497" s="2">
        <v>2.8290328568776335E-3</v>
      </c>
      <c r="I497" s="1">
        <v>11.43</v>
      </c>
    </row>
    <row r="498" spans="1:9" x14ac:dyDescent="0.25">
      <c r="A498" t="s">
        <v>4</v>
      </c>
      <c r="B498" t="s">
        <v>1</v>
      </c>
      <c r="C498" t="s">
        <v>55</v>
      </c>
      <c r="D498" s="1">
        <v>0</v>
      </c>
      <c r="E498" s="1">
        <v>198.7</v>
      </c>
      <c r="F498" s="3">
        <v>43893</v>
      </c>
      <c r="G498" s="1">
        <v>0</v>
      </c>
      <c r="H498" s="2">
        <v>-6.5293066139806344E-2</v>
      </c>
      <c r="I498" s="1">
        <v>-13.88</v>
      </c>
    </row>
    <row r="499" spans="1:9" x14ac:dyDescent="0.25">
      <c r="A499" t="s">
        <v>4</v>
      </c>
      <c r="B499" t="s">
        <v>1</v>
      </c>
      <c r="C499" t="s">
        <v>71</v>
      </c>
      <c r="D499" s="1">
        <v>0</v>
      </c>
      <c r="E499" s="1">
        <v>204.56</v>
      </c>
      <c r="F499" s="3">
        <v>43893</v>
      </c>
      <c r="G499" s="1">
        <v>0</v>
      </c>
      <c r="H499" s="2">
        <v>-7.9512217072402414E-2</v>
      </c>
      <c r="I499" s="1">
        <v>-17.670000000000002</v>
      </c>
    </row>
    <row r="500" spans="1:9" x14ac:dyDescent="0.25">
      <c r="A500" t="s">
        <v>4</v>
      </c>
      <c r="B500" t="s">
        <v>1</v>
      </c>
      <c r="C500" t="s">
        <v>52</v>
      </c>
      <c r="D500" s="1">
        <v>0</v>
      </c>
      <c r="E500" s="1">
        <v>193.91</v>
      </c>
      <c r="F500" s="3">
        <v>43893</v>
      </c>
      <c r="G500" s="1">
        <v>0</v>
      </c>
      <c r="H500" s="2">
        <v>-5.9237337473316498E-2</v>
      </c>
      <c r="I500" s="1">
        <v>-12.21</v>
      </c>
    </row>
    <row r="501" spans="1:9" x14ac:dyDescent="0.25">
      <c r="A501" t="s">
        <v>4</v>
      </c>
      <c r="B501" t="s">
        <v>1</v>
      </c>
      <c r="C501" t="s">
        <v>11</v>
      </c>
      <c r="D501" s="1">
        <v>0</v>
      </c>
      <c r="E501" s="1">
        <v>203</v>
      </c>
      <c r="F501" s="3">
        <v>43893</v>
      </c>
      <c r="G501" s="1">
        <v>0</v>
      </c>
      <c r="H501" s="2">
        <v>-4.9046704454958512E-2</v>
      </c>
      <c r="I501" s="1">
        <v>-10.47</v>
      </c>
    </row>
    <row r="502" spans="1:9" x14ac:dyDescent="0.25">
      <c r="A502" t="s">
        <v>9</v>
      </c>
      <c r="B502" t="s">
        <v>22</v>
      </c>
      <c r="C502" t="s">
        <v>33</v>
      </c>
      <c r="D502" s="1">
        <v>1058.27</v>
      </c>
      <c r="E502" s="1">
        <v>1061.28</v>
      </c>
      <c r="F502" s="3">
        <v>43893</v>
      </c>
      <c r="G502" s="1">
        <v>0</v>
      </c>
      <c r="H502" s="2">
        <v>2.8442646961550633E-3</v>
      </c>
      <c r="I502" s="1">
        <v>3.01</v>
      </c>
    </row>
    <row r="503" spans="1:9" x14ac:dyDescent="0.25">
      <c r="A503" t="s">
        <v>9</v>
      </c>
      <c r="B503" t="s">
        <v>41</v>
      </c>
      <c r="C503" s="2" t="s">
        <v>18</v>
      </c>
      <c r="D503" s="1">
        <v>350</v>
      </c>
      <c r="E503" s="1">
        <v>8179.57</v>
      </c>
      <c r="F503" s="3">
        <v>43924</v>
      </c>
      <c r="G503" s="1">
        <v>0</v>
      </c>
      <c r="H503" s="2">
        <v>2.8308780258150534E-3</v>
      </c>
      <c r="I503" s="1">
        <v>23.09</v>
      </c>
    </row>
    <row r="504" spans="1:9" x14ac:dyDescent="0.25">
      <c r="A504" t="s">
        <v>9</v>
      </c>
      <c r="B504" t="s">
        <v>1</v>
      </c>
      <c r="C504" t="s">
        <v>74</v>
      </c>
      <c r="D504" s="1">
        <v>0</v>
      </c>
      <c r="E504" s="1">
        <f>593.35</f>
        <v>593.35</v>
      </c>
      <c r="F504" s="3">
        <v>43924</v>
      </c>
      <c r="G504" s="1">
        <v>0</v>
      </c>
      <c r="H504" s="2">
        <v>2.2804054054055278E-3</v>
      </c>
      <c r="I504" s="1">
        <v>1.35</v>
      </c>
    </row>
    <row r="505" spans="1:9" x14ac:dyDescent="0.25">
      <c r="A505" t="s">
        <v>2</v>
      </c>
      <c r="B505" t="s">
        <v>1</v>
      </c>
      <c r="C505" t="s">
        <v>67</v>
      </c>
      <c r="D505" s="1">
        <v>1000</v>
      </c>
      <c r="E505" s="1">
        <v>2374.62</v>
      </c>
      <c r="F505" s="3">
        <v>43924</v>
      </c>
      <c r="G505" s="1">
        <v>0</v>
      </c>
      <c r="H505" s="2">
        <v>5.7360406091370608E-2</v>
      </c>
      <c r="I505" s="1">
        <v>128.82</v>
      </c>
    </row>
    <row r="506" spans="1:9" x14ac:dyDescent="0.25">
      <c r="A506" t="s">
        <v>2</v>
      </c>
      <c r="B506" t="s">
        <v>1</v>
      </c>
      <c r="C506" t="s">
        <v>68</v>
      </c>
      <c r="D506" s="1">
        <v>0</v>
      </c>
      <c r="E506" s="1">
        <v>246.12</v>
      </c>
      <c r="F506" s="3">
        <v>43924</v>
      </c>
      <c r="G506" s="1">
        <v>0</v>
      </c>
      <c r="H506" s="2">
        <v>-4.6933085501858707E-2</v>
      </c>
      <c r="I506" s="1">
        <v>-12.12</v>
      </c>
    </row>
    <row r="507" spans="1:9" x14ac:dyDescent="0.25">
      <c r="A507" t="s">
        <v>2</v>
      </c>
      <c r="B507" t="s">
        <v>1</v>
      </c>
      <c r="C507" t="s">
        <v>70</v>
      </c>
      <c r="D507" s="1">
        <v>0</v>
      </c>
      <c r="E507" s="1">
        <v>608.29</v>
      </c>
      <c r="F507" s="3">
        <v>43924</v>
      </c>
      <c r="G507" s="1">
        <v>0</v>
      </c>
      <c r="H507" s="2">
        <v>-7.7968258110820976E-3</v>
      </c>
      <c r="I507" s="1">
        <v>-4.78</v>
      </c>
    </row>
    <row r="508" spans="1:9" x14ac:dyDescent="0.25">
      <c r="A508" t="s">
        <v>2</v>
      </c>
      <c r="B508" t="s">
        <v>1</v>
      </c>
      <c r="C508" t="s">
        <v>45</v>
      </c>
      <c r="D508" s="1">
        <v>0</v>
      </c>
      <c r="E508" s="1">
        <v>3631.08</v>
      </c>
      <c r="F508" s="3">
        <v>43924</v>
      </c>
      <c r="G508" s="1">
        <v>0</v>
      </c>
      <c r="H508" s="2">
        <v>-2.2991876831345404E-2</v>
      </c>
      <c r="I508" s="1">
        <v>-85.45</v>
      </c>
    </row>
    <row r="509" spans="1:9" x14ac:dyDescent="0.25">
      <c r="A509" t="s">
        <v>4</v>
      </c>
      <c r="B509" t="s">
        <v>1</v>
      </c>
      <c r="C509" t="s">
        <v>17</v>
      </c>
      <c r="D509" s="1">
        <v>0</v>
      </c>
      <c r="E509" s="1">
        <v>251.65</v>
      </c>
      <c r="F509" s="3">
        <v>43924</v>
      </c>
      <c r="G509" s="1">
        <v>0</v>
      </c>
      <c r="H509" s="2">
        <v>-0.24201807228915662</v>
      </c>
      <c r="I509" s="1">
        <v>-80.349999999999994</v>
      </c>
    </row>
    <row r="510" spans="1:9" x14ac:dyDescent="0.25">
      <c r="A510" t="s">
        <v>4</v>
      </c>
      <c r="B510" t="s">
        <v>1</v>
      </c>
      <c r="C510" t="s">
        <v>16</v>
      </c>
      <c r="D510" s="1">
        <v>0</v>
      </c>
      <c r="E510" s="1">
        <v>278.75</v>
      </c>
      <c r="F510" s="3">
        <v>43924</v>
      </c>
      <c r="G510" s="1">
        <v>0</v>
      </c>
      <c r="H510" s="2">
        <v>-0.28264450048895973</v>
      </c>
      <c r="I510" s="1">
        <v>-109.83</v>
      </c>
    </row>
    <row r="511" spans="1:9" x14ac:dyDescent="0.25">
      <c r="A511" t="s">
        <v>4</v>
      </c>
      <c r="B511" t="s">
        <v>1</v>
      </c>
      <c r="C511" t="s">
        <v>15</v>
      </c>
      <c r="D511" s="1">
        <v>0</v>
      </c>
      <c r="E511" s="1">
        <v>368.65</v>
      </c>
      <c r="F511" s="3">
        <v>43924</v>
      </c>
      <c r="G511" s="1">
        <v>0</v>
      </c>
      <c r="H511" s="2">
        <v>-0.37570913278352613</v>
      </c>
      <c r="I511" s="1">
        <v>-221.86</v>
      </c>
    </row>
    <row r="512" spans="1:9" x14ac:dyDescent="0.25">
      <c r="A512" t="s">
        <v>4</v>
      </c>
      <c r="B512" t="s">
        <v>1</v>
      </c>
      <c r="C512" t="s">
        <v>58</v>
      </c>
      <c r="D512" s="1">
        <v>0</v>
      </c>
      <c r="E512" s="1">
        <v>159.41999999999999</v>
      </c>
      <c r="F512" s="3">
        <v>43924</v>
      </c>
      <c r="G512" s="1">
        <v>0</v>
      </c>
      <c r="H512" s="2">
        <v>-0.30423776895212329</v>
      </c>
      <c r="I512" s="1">
        <v>-69.709999999999994</v>
      </c>
    </row>
    <row r="513" spans="1:9" x14ac:dyDescent="0.25">
      <c r="A513" t="s">
        <v>4</v>
      </c>
      <c r="B513" t="s">
        <v>1</v>
      </c>
      <c r="C513" t="s">
        <v>56</v>
      </c>
      <c r="D513" s="1">
        <v>0</v>
      </c>
      <c r="E513" s="1">
        <v>248.38</v>
      </c>
      <c r="F513" s="3">
        <v>43924</v>
      </c>
      <c r="G513" s="1">
        <v>0</v>
      </c>
      <c r="H513" s="2">
        <v>-0.29756787330316747</v>
      </c>
      <c r="I513" s="1">
        <v>-105.22</v>
      </c>
    </row>
    <row r="514" spans="1:9" x14ac:dyDescent="0.25">
      <c r="A514" t="s">
        <v>4</v>
      </c>
      <c r="B514" t="s">
        <v>1</v>
      </c>
      <c r="C514" t="s">
        <v>7</v>
      </c>
      <c r="D514" s="1">
        <v>0</v>
      </c>
      <c r="E514" s="1">
        <v>110.86</v>
      </c>
      <c r="F514" s="3">
        <v>43924</v>
      </c>
      <c r="G514" s="1">
        <v>0</v>
      </c>
      <c r="H514" s="2">
        <v>-0.42920399546905574</v>
      </c>
      <c r="I514" s="1">
        <v>-83.36</v>
      </c>
    </row>
    <row r="515" spans="1:9" x14ac:dyDescent="0.25">
      <c r="A515" t="s">
        <v>4</v>
      </c>
      <c r="B515" t="s">
        <v>1</v>
      </c>
      <c r="C515" t="s">
        <v>10</v>
      </c>
      <c r="D515" s="1">
        <v>0</v>
      </c>
      <c r="E515" s="1">
        <v>159.38</v>
      </c>
      <c r="F515" s="3">
        <v>43924</v>
      </c>
      <c r="G515" s="1">
        <v>0</v>
      </c>
      <c r="H515" s="2">
        <v>-0.22937820326854264</v>
      </c>
      <c r="I515" s="1">
        <v>-47.44</v>
      </c>
    </row>
    <row r="516" spans="1:9" x14ac:dyDescent="0.25">
      <c r="A516" t="s">
        <v>4</v>
      </c>
      <c r="B516" t="s">
        <v>1</v>
      </c>
      <c r="C516" t="s">
        <v>1</v>
      </c>
      <c r="D516" s="1">
        <v>0</v>
      </c>
      <c r="E516" s="1">
        <v>166.49</v>
      </c>
      <c r="F516" s="3">
        <v>43924</v>
      </c>
      <c r="G516" s="1">
        <v>0</v>
      </c>
      <c r="H516" s="2">
        <v>-0.37821183149088733</v>
      </c>
      <c r="I516" s="1">
        <v>-101.27</v>
      </c>
    </row>
    <row r="517" spans="1:9" x14ac:dyDescent="0.25">
      <c r="A517" t="s">
        <v>4</v>
      </c>
      <c r="B517" t="s">
        <v>1</v>
      </c>
      <c r="C517" t="s">
        <v>13</v>
      </c>
      <c r="D517" s="1">
        <v>0</v>
      </c>
      <c r="E517" s="1">
        <v>252.09</v>
      </c>
      <c r="F517" s="3">
        <v>43924</v>
      </c>
      <c r="G517" s="1">
        <v>0</v>
      </c>
      <c r="H517" s="2">
        <v>-9.0485983331529463E-2</v>
      </c>
      <c r="I517" s="1">
        <v>-25.08</v>
      </c>
    </row>
    <row r="518" spans="1:9" x14ac:dyDescent="0.25">
      <c r="A518" t="s">
        <v>9</v>
      </c>
      <c r="B518" t="s">
        <v>22</v>
      </c>
      <c r="C518" t="s">
        <v>40</v>
      </c>
      <c r="D518" s="1">
        <f>526+G528</f>
        <v>2270.44</v>
      </c>
      <c r="E518" s="1">
        <f>2121.83+401.56+126.26+1727.16</f>
        <v>4376.8100000000004</v>
      </c>
      <c r="F518" s="3">
        <v>43924</v>
      </c>
      <c r="G518" s="1">
        <v>0</v>
      </c>
      <c r="H518" s="2">
        <v>-7.3059193928781685E-4</v>
      </c>
      <c r="I518" s="1">
        <v>-3.2</v>
      </c>
    </row>
    <row r="519" spans="1:9" x14ac:dyDescent="0.25">
      <c r="A519" t="s">
        <v>2</v>
      </c>
      <c r="B519" t="s">
        <v>22</v>
      </c>
      <c r="C519" t="s">
        <v>26</v>
      </c>
      <c r="D519" s="1">
        <v>0</v>
      </c>
      <c r="E519" s="1">
        <v>3620.69</v>
      </c>
      <c r="F519" s="3">
        <v>43924</v>
      </c>
      <c r="G519" s="1">
        <v>0</v>
      </c>
      <c r="H519" s="2">
        <v>-8.5585050901991866E-2</v>
      </c>
      <c r="I519" s="1">
        <v>-338.88</v>
      </c>
    </row>
    <row r="520" spans="1:9" x14ac:dyDescent="0.25">
      <c r="A520" t="s">
        <v>9</v>
      </c>
      <c r="B520" t="s">
        <v>22</v>
      </c>
      <c r="C520" t="s">
        <v>75</v>
      </c>
      <c r="D520" s="1">
        <v>0</v>
      </c>
      <c r="E520" s="1">
        <v>2300.46</v>
      </c>
      <c r="F520" s="3">
        <v>43924</v>
      </c>
      <c r="G520" s="1">
        <v>0</v>
      </c>
      <c r="H520" s="2">
        <v>-2.0251191434448867E-2</v>
      </c>
      <c r="I520" s="1">
        <v>-47.55</v>
      </c>
    </row>
    <row r="521" spans="1:9" x14ac:dyDescent="0.25">
      <c r="A521" t="s">
        <v>4</v>
      </c>
      <c r="B521" t="s">
        <v>1</v>
      </c>
      <c r="C521" t="s">
        <v>51</v>
      </c>
      <c r="D521" s="1">
        <v>0</v>
      </c>
      <c r="E521" s="1">
        <v>224.84</v>
      </c>
      <c r="F521" s="3">
        <v>43924</v>
      </c>
      <c r="G521" s="1">
        <v>0</v>
      </c>
      <c r="H521" s="2">
        <v>1.2884043607532369E-2</v>
      </c>
      <c r="I521" s="1">
        <v>2.86</v>
      </c>
    </row>
    <row r="522" spans="1:9" x14ac:dyDescent="0.25">
      <c r="A522" t="s">
        <v>4</v>
      </c>
      <c r="B522" t="s">
        <v>1</v>
      </c>
      <c r="C522" t="s">
        <v>72</v>
      </c>
      <c r="D522" s="1">
        <v>0</v>
      </c>
      <c r="E522" s="1">
        <v>129.15</v>
      </c>
      <c r="F522" s="3">
        <v>43924</v>
      </c>
      <c r="G522" s="1">
        <v>0</v>
      </c>
      <c r="H522" s="2">
        <v>-0.40116845180136318</v>
      </c>
      <c r="I522" s="1">
        <v>-86.52</v>
      </c>
    </row>
    <row r="523" spans="1:9" x14ac:dyDescent="0.25">
      <c r="A523" t="s">
        <v>4</v>
      </c>
      <c r="B523" t="s">
        <v>1</v>
      </c>
      <c r="C523" t="s">
        <v>54</v>
      </c>
      <c r="D523" s="1">
        <v>0</v>
      </c>
      <c r="E523" s="1">
        <v>149.94</v>
      </c>
      <c r="F523" s="3">
        <v>43924</v>
      </c>
      <c r="G523" s="1">
        <v>0</v>
      </c>
      <c r="H523" s="2">
        <v>-0.31052558973651534</v>
      </c>
      <c r="I523" s="1">
        <v>-67.53</v>
      </c>
    </row>
    <row r="524" spans="1:9" x14ac:dyDescent="0.25">
      <c r="A524" t="s">
        <v>4</v>
      </c>
      <c r="B524" t="s">
        <v>1</v>
      </c>
      <c r="C524" t="s">
        <v>14</v>
      </c>
      <c r="D524" s="1">
        <v>0</v>
      </c>
      <c r="E524" s="1">
        <v>141.83000000000001</v>
      </c>
      <c r="F524" s="3">
        <v>43924</v>
      </c>
      <c r="G524" s="1">
        <v>0</v>
      </c>
      <c r="H524" s="2">
        <v>-0.34492633134728179</v>
      </c>
      <c r="I524" s="1">
        <v>-74.680000000000007</v>
      </c>
    </row>
    <row r="525" spans="1:9" x14ac:dyDescent="0.25">
      <c r="A525" t="s">
        <v>9</v>
      </c>
      <c r="B525" t="s">
        <v>22</v>
      </c>
      <c r="C525" t="s">
        <v>46</v>
      </c>
      <c r="D525" s="1">
        <v>0</v>
      </c>
      <c r="E525" s="1">
        <v>1532.08</v>
      </c>
      <c r="F525" s="3">
        <v>43924</v>
      </c>
      <c r="G525" s="1">
        <v>0</v>
      </c>
      <c r="H525" s="2">
        <v>6.2394094234785591E-3</v>
      </c>
      <c r="I525" s="1">
        <v>9.5</v>
      </c>
    </row>
    <row r="526" spans="1:9" x14ac:dyDescent="0.25">
      <c r="A526" t="s">
        <v>4</v>
      </c>
      <c r="B526" t="s">
        <v>22</v>
      </c>
      <c r="C526" t="s">
        <v>25</v>
      </c>
      <c r="D526" s="1">
        <v>0</v>
      </c>
      <c r="E526" s="1">
        <v>253.65</v>
      </c>
      <c r="F526" s="3">
        <v>43924</v>
      </c>
      <c r="G526" s="1">
        <v>0</v>
      </c>
      <c r="H526" s="2">
        <v>-0.34188677287115354</v>
      </c>
      <c r="I526" s="1">
        <v>-131.77000000000001</v>
      </c>
    </row>
    <row r="527" spans="1:9" x14ac:dyDescent="0.25">
      <c r="A527" t="s">
        <v>9</v>
      </c>
      <c r="B527" t="s">
        <v>22</v>
      </c>
      <c r="C527" t="s">
        <v>29</v>
      </c>
      <c r="D527" s="1">
        <v>0</v>
      </c>
      <c r="E527" s="1">
        <v>3818.08</v>
      </c>
      <c r="F527" s="3">
        <v>43924</v>
      </c>
      <c r="G527" s="1">
        <v>0</v>
      </c>
      <c r="H527" s="2">
        <v>6.4529734289329177E-3</v>
      </c>
      <c r="I527" s="1">
        <v>24.48</v>
      </c>
    </row>
    <row r="528" spans="1:9" x14ac:dyDescent="0.25">
      <c r="A528" t="s">
        <v>9</v>
      </c>
      <c r="B528" t="s">
        <v>22</v>
      </c>
      <c r="C528" t="s">
        <v>76</v>
      </c>
      <c r="D528" s="1">
        <v>0</v>
      </c>
      <c r="E528" s="1">
        <v>0</v>
      </c>
      <c r="F528" s="3">
        <v>43924</v>
      </c>
      <c r="G528" s="1">
        <v>1744.44</v>
      </c>
      <c r="H528" s="2">
        <v>3.2840061424144196E-3</v>
      </c>
      <c r="I528" s="1">
        <v>5.71</v>
      </c>
    </row>
    <row r="529" spans="1:13" x14ac:dyDescent="0.25">
      <c r="A529" t="s">
        <v>2</v>
      </c>
      <c r="B529" t="s">
        <v>1</v>
      </c>
      <c r="C529" t="s">
        <v>69</v>
      </c>
      <c r="D529" s="1">
        <v>0</v>
      </c>
      <c r="E529" s="1">
        <v>438.83</v>
      </c>
      <c r="F529" s="3">
        <v>43924</v>
      </c>
      <c r="G529" s="1">
        <v>0</v>
      </c>
      <c r="H529" s="2">
        <v>-2.5515189198792032E-2</v>
      </c>
      <c r="I529" s="1">
        <v>-11.49</v>
      </c>
    </row>
    <row r="530" spans="1:13" x14ac:dyDescent="0.25">
      <c r="A530" t="s">
        <v>4</v>
      </c>
      <c r="B530" t="s">
        <v>1</v>
      </c>
      <c r="C530" t="s">
        <v>53</v>
      </c>
      <c r="D530" s="1">
        <v>0</v>
      </c>
      <c r="E530" s="1">
        <v>274.82</v>
      </c>
      <c r="F530" s="3">
        <v>43924</v>
      </c>
      <c r="G530" s="1">
        <v>0</v>
      </c>
      <c r="H530" s="2">
        <v>-0.31095176010430248</v>
      </c>
      <c r="I530" s="1">
        <v>-124.02</v>
      </c>
    </row>
    <row r="531" spans="1:13" x14ac:dyDescent="0.25">
      <c r="A531" t="s">
        <v>9</v>
      </c>
      <c r="B531" t="s">
        <v>22</v>
      </c>
      <c r="C531" t="s">
        <v>73</v>
      </c>
      <c r="D531" s="1">
        <v>0</v>
      </c>
      <c r="E531" s="1">
        <v>1019.67</v>
      </c>
      <c r="F531" s="3">
        <v>43924</v>
      </c>
      <c r="G531" s="1">
        <v>0</v>
      </c>
      <c r="H531" s="2">
        <v>6.644026299682082E-3</v>
      </c>
      <c r="I531" s="1">
        <v>6.73</v>
      </c>
    </row>
    <row r="532" spans="1:13" x14ac:dyDescent="0.25">
      <c r="A532" t="s">
        <v>9</v>
      </c>
      <c r="B532" t="s">
        <v>22</v>
      </c>
      <c r="C532" t="s">
        <v>36</v>
      </c>
      <c r="D532" s="1">
        <v>0</v>
      </c>
      <c r="E532" s="1">
        <v>3224.23</v>
      </c>
      <c r="F532" s="3">
        <v>43924</v>
      </c>
      <c r="G532" s="1">
        <v>126</v>
      </c>
      <c r="H532" s="2">
        <v>5.6140701072600052E-3</v>
      </c>
      <c r="I532" s="1">
        <v>18</v>
      </c>
    </row>
    <row r="533" spans="1:13" x14ac:dyDescent="0.25">
      <c r="A533" t="s">
        <v>9</v>
      </c>
      <c r="B533" t="s">
        <v>22</v>
      </c>
      <c r="C533" t="s">
        <v>48</v>
      </c>
      <c r="D533" s="1">
        <v>0</v>
      </c>
      <c r="E533" s="1">
        <v>4066.01</v>
      </c>
      <c r="F533" s="3">
        <v>43924</v>
      </c>
      <c r="G533" s="1">
        <v>0</v>
      </c>
      <c r="H533" s="2">
        <v>3.5368044860404346E-3</v>
      </c>
      <c r="I533" s="1">
        <v>14.33</v>
      </c>
    </row>
    <row r="534" spans="1:13" x14ac:dyDescent="0.25">
      <c r="A534" t="s">
        <v>4</v>
      </c>
      <c r="B534" t="s">
        <v>1</v>
      </c>
      <c r="C534" t="s">
        <v>55</v>
      </c>
      <c r="D534" s="1">
        <v>0</v>
      </c>
      <c r="E534" s="1">
        <v>139.07</v>
      </c>
      <c r="F534" s="3">
        <v>43924</v>
      </c>
      <c r="G534" s="1">
        <v>0</v>
      </c>
      <c r="H534" s="2">
        <v>-0.30010065425264221</v>
      </c>
      <c r="I534" s="1">
        <v>-59.63</v>
      </c>
    </row>
    <row r="535" spans="1:13" x14ac:dyDescent="0.25">
      <c r="A535" t="s">
        <v>4</v>
      </c>
      <c r="B535" t="s">
        <v>1</v>
      </c>
      <c r="C535" t="s">
        <v>71</v>
      </c>
      <c r="D535" s="1">
        <v>0</v>
      </c>
      <c r="E535" s="1">
        <v>109.51</v>
      </c>
      <c r="F535" s="3">
        <v>43924</v>
      </c>
      <c r="G535" s="1">
        <v>0</v>
      </c>
      <c r="H535" s="2">
        <v>-0.4646558466953461</v>
      </c>
      <c r="I535" s="1">
        <v>-95.05</v>
      </c>
    </row>
    <row r="536" spans="1:13" x14ac:dyDescent="0.25">
      <c r="A536" t="s">
        <v>4</v>
      </c>
      <c r="B536" t="s">
        <v>1</v>
      </c>
      <c r="C536" t="s">
        <v>52</v>
      </c>
      <c r="D536" s="1">
        <v>0</v>
      </c>
      <c r="E536" s="1">
        <v>130.27000000000001</v>
      </c>
      <c r="F536" s="3">
        <v>43924</v>
      </c>
      <c r="G536" s="1">
        <v>0</v>
      </c>
      <c r="H536" s="2">
        <v>-0.3281934918261048</v>
      </c>
      <c r="I536" s="1">
        <v>-63.64</v>
      </c>
    </row>
    <row r="537" spans="1:13" x14ac:dyDescent="0.25">
      <c r="A537" t="s">
        <v>4</v>
      </c>
      <c r="B537" t="s">
        <v>1</v>
      </c>
      <c r="C537" t="s">
        <v>11</v>
      </c>
      <c r="D537" s="1">
        <v>0</v>
      </c>
      <c r="E537" s="1">
        <v>128.25</v>
      </c>
      <c r="F537" s="3">
        <v>43924</v>
      </c>
      <c r="G537" s="1">
        <v>0</v>
      </c>
      <c r="H537" s="2">
        <v>-0.36822660098522164</v>
      </c>
      <c r="I537" s="1">
        <v>-74.75</v>
      </c>
    </row>
    <row r="538" spans="1:13" x14ac:dyDescent="0.25">
      <c r="A538" t="s">
        <v>9</v>
      </c>
      <c r="B538" t="s">
        <v>22</v>
      </c>
      <c r="C538" t="s">
        <v>33</v>
      </c>
      <c r="D538" s="1">
        <v>0</v>
      </c>
      <c r="E538" s="1">
        <v>1067.77</v>
      </c>
      <c r="F538" s="3">
        <v>43924</v>
      </c>
      <c r="G538" s="1">
        <v>0</v>
      </c>
      <c r="H538" s="2">
        <v>6.1152570480929036E-3</v>
      </c>
      <c r="I538" s="1">
        <v>6.49</v>
      </c>
    </row>
    <row r="539" spans="1:13" x14ac:dyDescent="0.25">
      <c r="A539" t="s">
        <v>9</v>
      </c>
      <c r="B539" t="s">
        <v>41</v>
      </c>
      <c r="C539" s="2" t="s">
        <v>18</v>
      </c>
      <c r="D539" s="1">
        <v>350</v>
      </c>
      <c r="E539" s="1">
        <v>8534.7099999999991</v>
      </c>
      <c r="F539" s="3">
        <v>43954</v>
      </c>
      <c r="G539" s="1">
        <v>0</v>
      </c>
      <c r="H539" s="2">
        <v>6.026095102096285E-4</v>
      </c>
      <c r="I539" s="1">
        <v>5.14</v>
      </c>
    </row>
    <row r="540" spans="1:13" x14ac:dyDescent="0.25">
      <c r="A540" t="s">
        <v>9</v>
      </c>
      <c r="B540" t="s">
        <v>1</v>
      </c>
      <c r="C540" t="s">
        <v>74</v>
      </c>
      <c r="D540" s="1">
        <v>0</v>
      </c>
      <c r="E540" s="1">
        <f>494.38+100</f>
        <v>594.38</v>
      </c>
      <c r="F540" s="3">
        <v>43954</v>
      </c>
      <c r="G540" s="1">
        <v>0</v>
      </c>
      <c r="H540" s="2">
        <v>1.7359062947670534E-3</v>
      </c>
      <c r="I540" s="1">
        <v>1.03</v>
      </c>
      <c r="M540" s="1"/>
    </row>
    <row r="541" spans="1:13" x14ac:dyDescent="0.25">
      <c r="A541" t="s">
        <v>2</v>
      </c>
      <c r="B541" t="s">
        <v>1</v>
      </c>
      <c r="C541" t="s">
        <v>67</v>
      </c>
      <c r="D541" s="1">
        <v>200</v>
      </c>
      <c r="E541" s="1">
        <v>2652.28</v>
      </c>
      <c r="F541" s="3">
        <v>43954</v>
      </c>
      <c r="G541" s="1">
        <v>0</v>
      </c>
      <c r="H541" s="2">
        <v>3.0163674639364313E-2</v>
      </c>
      <c r="I541" s="1">
        <v>77.66</v>
      </c>
      <c r="M541" s="1"/>
    </row>
    <row r="542" spans="1:13" x14ac:dyDescent="0.25">
      <c r="A542" t="s">
        <v>2</v>
      </c>
      <c r="B542" t="s">
        <v>1</v>
      </c>
      <c r="C542" t="s">
        <v>68</v>
      </c>
      <c r="D542" s="1">
        <v>0</v>
      </c>
      <c r="E542" s="1">
        <v>249.28</v>
      </c>
      <c r="F542" s="3">
        <v>43954</v>
      </c>
      <c r="G542" s="1">
        <v>0</v>
      </c>
      <c r="H542" s="2">
        <v>1.2839265398992383E-2</v>
      </c>
      <c r="I542" s="1">
        <v>3.16</v>
      </c>
      <c r="M542" s="1"/>
    </row>
    <row r="543" spans="1:13" x14ac:dyDescent="0.25">
      <c r="A543" t="s">
        <v>2</v>
      </c>
      <c r="B543" t="s">
        <v>1</v>
      </c>
      <c r="C543" t="s">
        <v>70</v>
      </c>
      <c r="D543" s="1">
        <v>350</v>
      </c>
      <c r="E543" s="1">
        <v>968.43</v>
      </c>
      <c r="F543" s="3">
        <v>43954</v>
      </c>
      <c r="G543" s="1">
        <v>0</v>
      </c>
      <c r="H543" s="2">
        <v>1.0581348026171611E-2</v>
      </c>
      <c r="I543" s="1">
        <v>10.14</v>
      </c>
      <c r="M543" s="1"/>
    </row>
    <row r="544" spans="1:13" x14ac:dyDescent="0.25">
      <c r="A544" t="s">
        <v>2</v>
      </c>
      <c r="B544" t="s">
        <v>1</v>
      </c>
      <c r="C544" t="s">
        <v>45</v>
      </c>
      <c r="D544" s="1">
        <v>0</v>
      </c>
      <c r="E544" s="1">
        <v>3703.61</v>
      </c>
      <c r="F544" s="3">
        <v>43954</v>
      </c>
      <c r="G544" s="1">
        <v>0</v>
      </c>
      <c r="H544" s="2">
        <v>1.9974773345671215E-2</v>
      </c>
      <c r="I544" s="1">
        <v>72.53</v>
      </c>
      <c r="M544" s="1"/>
    </row>
    <row r="545" spans="1:13" x14ac:dyDescent="0.25">
      <c r="A545" t="s">
        <v>4</v>
      </c>
      <c r="B545" t="s">
        <v>1</v>
      </c>
      <c r="C545" t="s">
        <v>17</v>
      </c>
      <c r="D545" s="1">
        <v>0</v>
      </c>
      <c r="E545" s="1">
        <v>290</v>
      </c>
      <c r="F545" s="3">
        <v>43954</v>
      </c>
      <c r="G545" s="1">
        <v>0</v>
      </c>
      <c r="H545" s="2">
        <v>0.15239419829127754</v>
      </c>
      <c r="I545" s="1">
        <v>38.35</v>
      </c>
      <c r="M545" s="1"/>
    </row>
    <row r="546" spans="1:13" x14ac:dyDescent="0.25">
      <c r="A546" t="s">
        <v>4</v>
      </c>
      <c r="B546" t="s">
        <v>1</v>
      </c>
      <c r="C546" t="s">
        <v>16</v>
      </c>
      <c r="D546" s="1">
        <v>0</v>
      </c>
      <c r="E546" s="1">
        <v>303.27</v>
      </c>
      <c r="F546" s="3">
        <v>43954</v>
      </c>
      <c r="G546" s="1">
        <v>0</v>
      </c>
      <c r="H546" s="2">
        <v>8.796412556053812E-2</v>
      </c>
      <c r="I546" s="1">
        <v>24.52</v>
      </c>
      <c r="M546" s="1"/>
    </row>
    <row r="547" spans="1:13" x14ac:dyDescent="0.25">
      <c r="A547" t="s">
        <v>4</v>
      </c>
      <c r="B547" t="s">
        <v>1</v>
      </c>
      <c r="C547" t="s">
        <v>15</v>
      </c>
      <c r="D547" s="1">
        <v>0</v>
      </c>
      <c r="E547" s="1">
        <v>417.45</v>
      </c>
      <c r="F547" s="3">
        <v>43954</v>
      </c>
      <c r="G547" s="1">
        <v>0</v>
      </c>
      <c r="H547" s="2">
        <v>0.13237488132374886</v>
      </c>
      <c r="I547" s="1">
        <v>48.8</v>
      </c>
      <c r="M547" s="1"/>
    </row>
    <row r="548" spans="1:13" x14ac:dyDescent="0.25">
      <c r="A548" t="s">
        <v>4</v>
      </c>
      <c r="B548" t="s">
        <v>1</v>
      </c>
      <c r="C548" t="s">
        <v>58</v>
      </c>
      <c r="D548" s="1">
        <v>0</v>
      </c>
      <c r="E548" s="1">
        <v>177.46</v>
      </c>
      <c r="F548" s="3">
        <v>43954</v>
      </c>
      <c r="G548" s="1">
        <v>0</v>
      </c>
      <c r="H548" s="2">
        <v>0.11316020574582875</v>
      </c>
      <c r="I548" s="1">
        <v>18.04</v>
      </c>
      <c r="M548" s="1"/>
    </row>
    <row r="549" spans="1:13" x14ac:dyDescent="0.25">
      <c r="A549" t="s">
        <v>4</v>
      </c>
      <c r="B549" t="s">
        <v>1</v>
      </c>
      <c r="C549" t="s">
        <v>56</v>
      </c>
      <c r="D549" s="1">
        <v>0</v>
      </c>
      <c r="E549" s="1">
        <v>277.16000000000003</v>
      </c>
      <c r="F549" s="3">
        <v>43954</v>
      </c>
      <c r="G549" s="1">
        <v>0</v>
      </c>
      <c r="H549" s="2">
        <v>0.11587084306304862</v>
      </c>
      <c r="I549" s="1">
        <v>28.78</v>
      </c>
      <c r="M549" s="1"/>
    </row>
    <row r="550" spans="1:13" x14ac:dyDescent="0.25">
      <c r="A550" t="s">
        <v>4</v>
      </c>
      <c r="B550" t="s">
        <v>1</v>
      </c>
      <c r="C550" t="s">
        <v>7</v>
      </c>
      <c r="D550" s="1">
        <v>200</v>
      </c>
      <c r="E550" s="1">
        <v>357.36</v>
      </c>
      <c r="F550" s="3">
        <v>43954</v>
      </c>
      <c r="G550" s="1">
        <v>0</v>
      </c>
      <c r="H550" s="2">
        <v>0.14958502219648717</v>
      </c>
      <c r="I550" s="1">
        <v>46.5</v>
      </c>
      <c r="M550" s="1"/>
    </row>
    <row r="551" spans="1:13" x14ac:dyDescent="0.25">
      <c r="A551" t="s">
        <v>4</v>
      </c>
      <c r="B551" t="s">
        <v>1</v>
      </c>
      <c r="C551" t="s">
        <v>10</v>
      </c>
      <c r="D551" s="1">
        <v>0</v>
      </c>
      <c r="E551" s="1">
        <v>178.79</v>
      </c>
      <c r="F551" s="3">
        <v>43954</v>
      </c>
      <c r="G551" s="1">
        <v>0</v>
      </c>
      <c r="H551" s="2">
        <v>0.1217844146066005</v>
      </c>
      <c r="I551" s="1">
        <v>19.41</v>
      </c>
      <c r="M551" s="1"/>
    </row>
    <row r="552" spans="1:13" x14ac:dyDescent="0.25">
      <c r="A552" t="s">
        <v>4</v>
      </c>
      <c r="B552" t="s">
        <v>1</v>
      </c>
      <c r="C552" t="s">
        <v>1</v>
      </c>
      <c r="D552" s="1">
        <v>0</v>
      </c>
      <c r="E552" s="1">
        <v>175.45</v>
      </c>
      <c r="F552" s="3">
        <v>43954</v>
      </c>
      <c r="G552" s="1">
        <v>0</v>
      </c>
      <c r="H552" s="2">
        <v>5.3817046068832752E-2</v>
      </c>
      <c r="I552" s="1">
        <v>8.9600000000000009</v>
      </c>
      <c r="M552" s="1"/>
    </row>
    <row r="553" spans="1:13" x14ac:dyDescent="0.25">
      <c r="A553" t="s">
        <v>4</v>
      </c>
      <c r="B553" t="s">
        <v>1</v>
      </c>
      <c r="C553" t="s">
        <v>13</v>
      </c>
      <c r="D553" s="1">
        <v>0</v>
      </c>
      <c r="E553" s="1">
        <v>263.73</v>
      </c>
      <c r="F553" s="3">
        <v>43954</v>
      </c>
      <c r="G553" s="1">
        <v>0</v>
      </c>
      <c r="H553" s="2">
        <v>4.6173985481375857E-2</v>
      </c>
      <c r="I553" s="1">
        <v>11.64</v>
      </c>
      <c r="M553" s="1"/>
    </row>
    <row r="554" spans="1:13" x14ac:dyDescent="0.25">
      <c r="A554" t="s">
        <v>9</v>
      </c>
      <c r="B554" t="s">
        <v>22</v>
      </c>
      <c r="C554" t="s">
        <v>40</v>
      </c>
      <c r="D554" s="1">
        <f>400+162.58</f>
        <v>562.58000000000004</v>
      </c>
      <c r="E554" s="1">
        <f>2132.17+402.62+126.59+1732.1+401.23+162.58</f>
        <v>4957.2899999999991</v>
      </c>
      <c r="F554" s="3">
        <v>43954</v>
      </c>
      <c r="G554" s="1">
        <v>0</v>
      </c>
      <c r="H554" s="2">
        <v>3.6239292706183868E-3</v>
      </c>
      <c r="I554" s="1">
        <v>17.899999999999999</v>
      </c>
      <c r="M554" s="1"/>
    </row>
    <row r="555" spans="1:13" x14ac:dyDescent="0.25">
      <c r="A555" t="s">
        <v>2</v>
      </c>
      <c r="B555" t="s">
        <v>22</v>
      </c>
      <c r="C555" t="s">
        <v>26</v>
      </c>
      <c r="D555" s="1">
        <v>0</v>
      </c>
      <c r="E555" s="1">
        <v>3717.95</v>
      </c>
      <c r="F555" s="3">
        <v>43954</v>
      </c>
      <c r="G555" s="1">
        <v>0</v>
      </c>
      <c r="H555" s="2">
        <v>2.6862283155973055E-2</v>
      </c>
      <c r="I555" s="1">
        <v>97.26</v>
      </c>
      <c r="M555" s="1"/>
    </row>
    <row r="556" spans="1:13" x14ac:dyDescent="0.25">
      <c r="A556" t="s">
        <v>9</v>
      </c>
      <c r="B556" t="s">
        <v>22</v>
      </c>
      <c r="C556" t="s">
        <v>75</v>
      </c>
      <c r="D556" s="1">
        <v>0</v>
      </c>
      <c r="E556" s="1">
        <v>2261.5100000000002</v>
      </c>
      <c r="F556" s="3">
        <v>43954</v>
      </c>
      <c r="G556" s="1">
        <v>0</v>
      </c>
      <c r="H556" s="2">
        <v>-1.6931396329429638E-2</v>
      </c>
      <c r="I556" s="1">
        <v>-38.950000000000003</v>
      </c>
      <c r="M556" s="1"/>
    </row>
    <row r="557" spans="1:13" x14ac:dyDescent="0.25">
      <c r="A557" t="s">
        <v>4</v>
      </c>
      <c r="B557" t="s">
        <v>1</v>
      </c>
      <c r="C557" t="s">
        <v>51</v>
      </c>
      <c r="D557" s="1">
        <v>0</v>
      </c>
      <c r="E557" s="1">
        <v>260.97000000000003</v>
      </c>
      <c r="F557" s="3">
        <v>43954</v>
      </c>
      <c r="G557" s="1">
        <v>0</v>
      </c>
      <c r="H557" s="2">
        <v>0.1606920476783491</v>
      </c>
      <c r="I557" s="1">
        <v>36.130000000000003</v>
      </c>
      <c r="M557" s="1"/>
    </row>
    <row r="558" spans="1:13" x14ac:dyDescent="0.25">
      <c r="A558" t="s">
        <v>4</v>
      </c>
      <c r="B558" t="s">
        <v>1</v>
      </c>
      <c r="C558" t="s">
        <v>72</v>
      </c>
      <c r="D558" s="1">
        <v>0</v>
      </c>
      <c r="E558" s="1">
        <v>123.26</v>
      </c>
      <c r="F558" s="3">
        <v>43954</v>
      </c>
      <c r="G558" s="1">
        <v>0</v>
      </c>
      <c r="H558" s="2">
        <v>-4.5605884630274929E-2</v>
      </c>
      <c r="I558" s="1">
        <v>-5.89</v>
      </c>
      <c r="M558" s="1"/>
    </row>
    <row r="559" spans="1:13" x14ac:dyDescent="0.25">
      <c r="A559" t="s">
        <v>4</v>
      </c>
      <c r="B559" t="s">
        <v>1</v>
      </c>
      <c r="C559" t="s">
        <v>54</v>
      </c>
      <c r="D559" s="1">
        <v>0</v>
      </c>
      <c r="E559" s="1">
        <v>167.55</v>
      </c>
      <c r="F559" s="3">
        <v>43954</v>
      </c>
      <c r="G559" s="1">
        <v>0</v>
      </c>
      <c r="H559" s="2">
        <v>0.11744697879151667</v>
      </c>
      <c r="I559" s="1">
        <v>17.61</v>
      </c>
      <c r="M559" s="1"/>
    </row>
    <row r="560" spans="1:13" x14ac:dyDescent="0.25">
      <c r="A560" t="s">
        <v>4</v>
      </c>
      <c r="B560" t="s">
        <v>1</v>
      </c>
      <c r="C560" t="s">
        <v>14</v>
      </c>
      <c r="D560" s="1">
        <v>0</v>
      </c>
      <c r="E560" s="1">
        <v>166.76</v>
      </c>
      <c r="F560" s="3">
        <v>43954</v>
      </c>
      <c r="G560" s="1">
        <v>0</v>
      </c>
      <c r="H560" s="2">
        <v>0.17577381372065126</v>
      </c>
      <c r="I560" s="1">
        <v>24.93</v>
      </c>
      <c r="M560" s="1"/>
    </row>
    <row r="561" spans="1:13" x14ac:dyDescent="0.25">
      <c r="A561" t="s">
        <v>9</v>
      </c>
      <c r="B561" t="s">
        <v>22</v>
      </c>
      <c r="C561" t="s">
        <v>46</v>
      </c>
      <c r="D561" s="1">
        <v>0</v>
      </c>
      <c r="E561" s="1">
        <v>1471.78</v>
      </c>
      <c r="F561" s="3">
        <v>43954</v>
      </c>
      <c r="G561" s="1">
        <v>62.58</v>
      </c>
      <c r="H561" s="2">
        <v>1.5515481456278568E-3</v>
      </c>
      <c r="I561" s="1">
        <v>2.2799999999999998</v>
      </c>
      <c r="M561" s="1"/>
    </row>
    <row r="562" spans="1:13" x14ac:dyDescent="0.25">
      <c r="A562" t="s">
        <v>4</v>
      </c>
      <c r="B562" t="s">
        <v>22</v>
      </c>
      <c r="C562" t="s">
        <v>25</v>
      </c>
      <c r="D562" s="1">
        <v>0</v>
      </c>
      <c r="E562" s="1">
        <v>315.94</v>
      </c>
      <c r="F562" s="3">
        <v>43954</v>
      </c>
      <c r="G562" s="1">
        <v>0</v>
      </c>
      <c r="H562" s="2">
        <v>0.24557461068401332</v>
      </c>
      <c r="I562" s="1">
        <v>62.29</v>
      </c>
      <c r="M562" s="1"/>
    </row>
    <row r="563" spans="1:13" x14ac:dyDescent="0.25">
      <c r="A563" t="s">
        <v>9</v>
      </c>
      <c r="B563" t="s">
        <v>22</v>
      </c>
      <c r="C563" t="s">
        <v>29</v>
      </c>
      <c r="D563" s="1">
        <v>0</v>
      </c>
      <c r="E563" s="1">
        <v>3824.41</v>
      </c>
      <c r="F563" s="3">
        <v>43954</v>
      </c>
      <c r="G563" s="1">
        <v>0</v>
      </c>
      <c r="H563" s="2">
        <v>1.6579013535598097E-3</v>
      </c>
      <c r="I563" s="1">
        <v>6.33</v>
      </c>
      <c r="M563" s="1"/>
    </row>
    <row r="564" spans="1:13" x14ac:dyDescent="0.25">
      <c r="A564" t="s">
        <v>2</v>
      </c>
      <c r="B564" t="s">
        <v>1</v>
      </c>
      <c r="C564" t="s">
        <v>69</v>
      </c>
      <c r="D564" s="1">
        <v>0</v>
      </c>
      <c r="E564" s="1">
        <v>448.47</v>
      </c>
      <c r="F564" s="3">
        <v>43954</v>
      </c>
      <c r="G564" s="1">
        <v>0</v>
      </c>
      <c r="H564" s="2">
        <v>2.1967504500604029E-2</v>
      </c>
      <c r="I564" s="1">
        <v>9.64</v>
      </c>
      <c r="M564" s="1"/>
    </row>
    <row r="565" spans="1:13" x14ac:dyDescent="0.25">
      <c r="A565" t="s">
        <v>4</v>
      </c>
      <c r="B565" t="s">
        <v>1</v>
      </c>
      <c r="C565" t="s">
        <v>53</v>
      </c>
      <c r="D565" s="1">
        <v>0</v>
      </c>
      <c r="E565" s="1">
        <v>301.52</v>
      </c>
      <c r="F565" s="3">
        <v>43954</v>
      </c>
      <c r="G565" s="1">
        <v>0</v>
      </c>
      <c r="H565" s="2">
        <v>9.715450112801105E-2</v>
      </c>
      <c r="I565" s="1">
        <v>26.7</v>
      </c>
      <c r="M565" s="1"/>
    </row>
    <row r="566" spans="1:13" x14ac:dyDescent="0.25">
      <c r="A566" t="s">
        <v>9</v>
      </c>
      <c r="B566" t="s">
        <v>22</v>
      </c>
      <c r="C566" t="s">
        <v>73</v>
      </c>
      <c r="D566" s="1">
        <v>0</v>
      </c>
      <c r="E566" s="1">
        <v>1024.55</v>
      </c>
      <c r="F566" s="3">
        <v>43954</v>
      </c>
      <c r="G566" s="1">
        <v>0</v>
      </c>
      <c r="H566" s="2">
        <v>4.7858620926377604E-3</v>
      </c>
      <c r="I566" s="1">
        <v>4.88</v>
      </c>
      <c r="M566" s="1"/>
    </row>
    <row r="567" spans="1:13" x14ac:dyDescent="0.25">
      <c r="A567" t="s">
        <v>9</v>
      </c>
      <c r="B567" t="s">
        <v>22</v>
      </c>
      <c r="C567" t="s">
        <v>36</v>
      </c>
      <c r="D567" s="1">
        <v>0</v>
      </c>
      <c r="E567" s="1">
        <v>3228.1</v>
      </c>
      <c r="F567" s="3">
        <v>43954</v>
      </c>
      <c r="G567" s="1">
        <v>0</v>
      </c>
      <c r="H567" s="2">
        <v>1.2002865800515572E-3</v>
      </c>
      <c r="I567" s="1">
        <v>3.87</v>
      </c>
      <c r="M567" s="1"/>
    </row>
    <row r="568" spans="1:13" x14ac:dyDescent="0.25">
      <c r="A568" t="s">
        <v>9</v>
      </c>
      <c r="B568" t="s">
        <v>22</v>
      </c>
      <c r="C568" t="s">
        <v>48</v>
      </c>
      <c r="D568" s="1">
        <v>0</v>
      </c>
      <c r="E568" s="1">
        <v>4075.52</v>
      </c>
      <c r="F568" s="3">
        <v>43954</v>
      </c>
      <c r="G568" s="1">
        <v>0</v>
      </c>
      <c r="H568" s="2">
        <v>2.3389022653657054E-3</v>
      </c>
      <c r="I568" s="1">
        <v>9.51</v>
      </c>
      <c r="M568" s="1"/>
    </row>
    <row r="569" spans="1:13" x14ac:dyDescent="0.25">
      <c r="A569" t="s">
        <v>4</v>
      </c>
      <c r="B569" t="s">
        <v>1</v>
      </c>
      <c r="C569" t="s">
        <v>55</v>
      </c>
      <c r="D569" s="1">
        <v>0</v>
      </c>
      <c r="E569" s="1">
        <v>159.56</v>
      </c>
      <c r="F569" s="3">
        <v>43954</v>
      </c>
      <c r="G569" s="1">
        <v>0</v>
      </c>
      <c r="H569" s="2">
        <v>0.1473358740202777</v>
      </c>
      <c r="I569" s="1">
        <v>20.49</v>
      </c>
      <c r="M569" s="1"/>
    </row>
    <row r="570" spans="1:13" x14ac:dyDescent="0.25">
      <c r="A570" t="s">
        <v>4</v>
      </c>
      <c r="B570" t="s">
        <v>1</v>
      </c>
      <c r="C570" t="s">
        <v>71</v>
      </c>
      <c r="D570" s="1">
        <v>0</v>
      </c>
      <c r="E570" s="1">
        <v>127.47</v>
      </c>
      <c r="F570" s="3">
        <v>43954</v>
      </c>
      <c r="G570" s="1">
        <v>0</v>
      </c>
      <c r="H570" s="2">
        <v>0.16400328737101622</v>
      </c>
      <c r="I570" s="1">
        <v>17.96</v>
      </c>
      <c r="M570" s="1"/>
    </row>
    <row r="571" spans="1:13" x14ac:dyDescent="0.25">
      <c r="A571" t="s">
        <v>4</v>
      </c>
      <c r="B571" t="s">
        <v>1</v>
      </c>
      <c r="C571" t="s">
        <v>52</v>
      </c>
      <c r="D571" s="1">
        <v>0</v>
      </c>
      <c r="E571" s="1">
        <v>146.72999999999999</v>
      </c>
      <c r="F571" s="3">
        <v>43954</v>
      </c>
      <c r="G571" s="1">
        <v>0</v>
      </c>
      <c r="H571" s="2">
        <v>0.12635295923850443</v>
      </c>
      <c r="I571" s="1">
        <v>16.46</v>
      </c>
      <c r="M571" s="1"/>
    </row>
    <row r="572" spans="1:13" x14ac:dyDescent="0.25">
      <c r="A572" t="s">
        <v>4</v>
      </c>
      <c r="B572" t="s">
        <v>1</v>
      </c>
      <c r="C572" t="s">
        <v>11</v>
      </c>
      <c r="D572" s="1">
        <v>0</v>
      </c>
      <c r="E572" s="1">
        <v>145.38</v>
      </c>
      <c r="F572" s="3">
        <v>43954</v>
      </c>
      <c r="G572" s="1">
        <v>0</v>
      </c>
      <c r="H572" s="2">
        <v>0.13356725146198833</v>
      </c>
      <c r="I572" s="1">
        <v>17.13</v>
      </c>
      <c r="M572" s="1"/>
    </row>
    <row r="573" spans="1:13" x14ac:dyDescent="0.25">
      <c r="A573" t="s">
        <v>9</v>
      </c>
      <c r="B573" t="s">
        <v>22</v>
      </c>
      <c r="C573" t="s">
        <v>33</v>
      </c>
      <c r="D573" s="1">
        <v>0</v>
      </c>
      <c r="E573" s="1">
        <v>1069.58</v>
      </c>
      <c r="F573" s="3">
        <v>43954</v>
      </c>
      <c r="G573" s="1">
        <v>0</v>
      </c>
      <c r="H573" s="2">
        <v>1.6951216085860921E-3</v>
      </c>
      <c r="I573" s="1">
        <v>1.81</v>
      </c>
      <c r="M573" s="1"/>
    </row>
    <row r="574" spans="1:13" x14ac:dyDescent="0.25">
      <c r="A574" t="s">
        <v>9</v>
      </c>
      <c r="B574" t="s">
        <v>41</v>
      </c>
      <c r="C574" s="2" t="s">
        <v>18</v>
      </c>
      <c r="D574" s="1">
        <v>350</v>
      </c>
      <c r="E574" s="1">
        <v>8916.32</v>
      </c>
      <c r="F574" s="3">
        <v>43985</v>
      </c>
      <c r="G574" s="1">
        <v>0</v>
      </c>
      <c r="H574" s="2">
        <v>3.5577976096012875E-3</v>
      </c>
      <c r="I574" s="1">
        <v>31.61</v>
      </c>
      <c r="M574" s="1"/>
    </row>
    <row r="575" spans="1:13" x14ac:dyDescent="0.25">
      <c r="A575" t="s">
        <v>9</v>
      </c>
      <c r="B575" t="s">
        <v>1</v>
      </c>
      <c r="C575" t="s">
        <v>74</v>
      </c>
      <c r="D575" s="1">
        <v>0</v>
      </c>
      <c r="E575" s="1">
        <f>50+545.33</f>
        <v>595.33000000000004</v>
      </c>
      <c r="F575" s="3">
        <v>43985</v>
      </c>
      <c r="G575" s="1">
        <v>0</v>
      </c>
      <c r="H575" s="2">
        <v>1.5983041152125566E-3</v>
      </c>
      <c r="I575" s="1">
        <v>0.95</v>
      </c>
    </row>
    <row r="576" spans="1:13" x14ac:dyDescent="0.25">
      <c r="A576" t="s">
        <v>2</v>
      </c>
      <c r="B576" t="s">
        <v>1</v>
      </c>
      <c r="C576" t="s">
        <v>67</v>
      </c>
      <c r="D576" s="1">
        <v>675</v>
      </c>
      <c r="E576" s="1">
        <v>3243.48</v>
      </c>
      <c r="F576" s="3">
        <v>43985</v>
      </c>
      <c r="G576" s="1">
        <v>0</v>
      </c>
      <c r="H576" s="2">
        <v>-2.5185737298934918E-2</v>
      </c>
      <c r="I576" s="1">
        <v>-83.8</v>
      </c>
    </row>
    <row r="577" spans="1:9" x14ac:dyDescent="0.25">
      <c r="A577" t="s">
        <v>2</v>
      </c>
      <c r="B577" t="s">
        <v>1</v>
      </c>
      <c r="C577" t="s">
        <v>68</v>
      </c>
      <c r="D577" s="1">
        <v>0</v>
      </c>
      <c r="E577" s="1">
        <v>253.44</v>
      </c>
      <c r="F577" s="3">
        <v>43985</v>
      </c>
      <c r="G577" s="1">
        <v>0</v>
      </c>
      <c r="H577" s="2">
        <v>1.6688061617458283E-2</v>
      </c>
      <c r="I577" s="1">
        <v>4.16</v>
      </c>
    </row>
    <row r="578" spans="1:9" x14ac:dyDescent="0.25">
      <c r="A578" t="s">
        <v>2</v>
      </c>
      <c r="B578" t="s">
        <v>1</v>
      </c>
      <c r="C578" t="s">
        <v>70</v>
      </c>
      <c r="D578" s="1">
        <v>0</v>
      </c>
      <c r="E578" s="1">
        <v>981.03</v>
      </c>
      <c r="F578" s="3">
        <v>43985</v>
      </c>
      <c r="G578" s="1">
        <v>0</v>
      </c>
      <c r="H578" s="2">
        <v>1.3010749357207141E-2</v>
      </c>
      <c r="I578" s="1">
        <v>12.6</v>
      </c>
    </row>
    <row r="579" spans="1:9" x14ac:dyDescent="0.25">
      <c r="A579" t="s">
        <v>2</v>
      </c>
      <c r="B579" t="s">
        <v>1</v>
      </c>
      <c r="C579" t="s">
        <v>45</v>
      </c>
      <c r="D579" s="1">
        <v>0</v>
      </c>
      <c r="E579" s="1">
        <v>3737.69</v>
      </c>
      <c r="F579" s="3">
        <v>43985</v>
      </c>
      <c r="G579" s="1">
        <v>0</v>
      </c>
      <c r="H579" s="2">
        <v>9.2018328063698807E-3</v>
      </c>
      <c r="I579" s="1">
        <v>34.08</v>
      </c>
    </row>
    <row r="580" spans="1:9" x14ac:dyDescent="0.25">
      <c r="A580" t="s">
        <v>4</v>
      </c>
      <c r="B580" t="s">
        <v>1</v>
      </c>
      <c r="C580" t="s">
        <v>17</v>
      </c>
      <c r="D580" s="1">
        <v>0</v>
      </c>
      <c r="E580" s="1">
        <v>292.31</v>
      </c>
      <c r="F580" s="3">
        <v>43985</v>
      </c>
      <c r="G580" s="1">
        <v>0</v>
      </c>
      <c r="H580" s="2">
        <v>7.965517241379283E-3</v>
      </c>
      <c r="I580" s="1">
        <v>2.31</v>
      </c>
    </row>
    <row r="581" spans="1:9" x14ac:dyDescent="0.25">
      <c r="A581" t="s">
        <v>4</v>
      </c>
      <c r="B581" t="s">
        <v>1</v>
      </c>
      <c r="C581" t="s">
        <v>16</v>
      </c>
      <c r="D581" s="1">
        <v>0</v>
      </c>
      <c r="E581" s="1">
        <v>329.44</v>
      </c>
      <c r="F581" s="3">
        <v>43985</v>
      </c>
      <c r="G581" s="1">
        <v>0</v>
      </c>
      <c r="H581" s="2">
        <v>8.6292742440729375E-2</v>
      </c>
      <c r="I581" s="1">
        <v>26.17</v>
      </c>
    </row>
    <row r="582" spans="1:9" x14ac:dyDescent="0.25">
      <c r="A582" t="s">
        <v>4</v>
      </c>
      <c r="B582" t="s">
        <v>1</v>
      </c>
      <c r="C582" t="s">
        <v>15</v>
      </c>
      <c r="D582" s="1">
        <v>0</v>
      </c>
      <c r="E582" s="1">
        <v>460.7</v>
      </c>
      <c r="F582" s="3">
        <v>43985</v>
      </c>
      <c r="G582" s="1">
        <v>0</v>
      </c>
      <c r="H582" s="2">
        <v>0.10360522218229717</v>
      </c>
      <c r="I582" s="1">
        <v>43.25</v>
      </c>
    </row>
    <row r="583" spans="1:9" x14ac:dyDescent="0.25">
      <c r="A583" t="s">
        <v>4</v>
      </c>
      <c r="B583" t="s">
        <v>1</v>
      </c>
      <c r="C583" t="s">
        <v>58</v>
      </c>
      <c r="D583" s="1">
        <v>0</v>
      </c>
      <c r="E583" s="1">
        <v>199.78</v>
      </c>
      <c r="F583" s="3">
        <v>43985</v>
      </c>
      <c r="G583" s="1">
        <v>0</v>
      </c>
      <c r="H583" s="2">
        <v>0.12577482249521021</v>
      </c>
      <c r="I583" s="1">
        <v>22.32</v>
      </c>
    </row>
    <row r="584" spans="1:9" x14ac:dyDescent="0.25">
      <c r="A584" t="s">
        <v>4</v>
      </c>
      <c r="B584" t="s">
        <v>1</v>
      </c>
      <c r="C584" t="s">
        <v>56</v>
      </c>
      <c r="D584" s="1">
        <v>0</v>
      </c>
      <c r="E584" s="1">
        <v>301.01</v>
      </c>
      <c r="F584" s="3">
        <v>43985</v>
      </c>
      <c r="G584" s="1">
        <v>0</v>
      </c>
      <c r="H584" s="2">
        <v>8.605137826526188E-2</v>
      </c>
      <c r="I584" s="1">
        <v>23.85</v>
      </c>
    </row>
    <row r="585" spans="1:9" x14ac:dyDescent="0.25">
      <c r="A585" t="s">
        <v>4</v>
      </c>
      <c r="B585" t="s">
        <v>1</v>
      </c>
      <c r="C585" t="s">
        <v>7</v>
      </c>
      <c r="D585" s="1">
        <v>0</v>
      </c>
      <c r="E585" s="1">
        <v>414.14</v>
      </c>
      <c r="F585" s="3">
        <v>43985</v>
      </c>
      <c r="G585" s="1">
        <v>0</v>
      </c>
      <c r="H585" s="2">
        <v>0.15888739646295047</v>
      </c>
      <c r="I585" s="1">
        <v>56.78</v>
      </c>
    </row>
    <row r="586" spans="1:9" x14ac:dyDescent="0.25">
      <c r="A586" t="s">
        <v>4</v>
      </c>
      <c r="B586" t="s">
        <v>1</v>
      </c>
      <c r="C586" t="s">
        <v>10</v>
      </c>
      <c r="D586" s="1">
        <v>0</v>
      </c>
      <c r="E586" s="1">
        <v>178.78</v>
      </c>
      <c r="F586" s="3">
        <v>43985</v>
      </c>
      <c r="G586" s="1">
        <v>0</v>
      </c>
      <c r="H586" s="2">
        <v>-5.5931539795217589E-5</v>
      </c>
      <c r="I586" s="1">
        <v>-0.01</v>
      </c>
    </row>
    <row r="587" spans="1:9" x14ac:dyDescent="0.25">
      <c r="A587" t="s">
        <v>4</v>
      </c>
      <c r="B587" t="s">
        <v>1</v>
      </c>
      <c r="C587" t="s">
        <v>1</v>
      </c>
      <c r="D587" s="1">
        <v>0</v>
      </c>
      <c r="E587" s="1">
        <v>201.34</v>
      </c>
      <c r="F587" s="3">
        <v>43985</v>
      </c>
      <c r="G587" s="1">
        <v>0</v>
      </c>
      <c r="H587" s="2">
        <v>0.14756340837845539</v>
      </c>
      <c r="I587" s="1">
        <v>25.89</v>
      </c>
    </row>
    <row r="588" spans="1:9" x14ac:dyDescent="0.25">
      <c r="A588" t="s">
        <v>4</v>
      </c>
      <c r="B588" t="s">
        <v>1</v>
      </c>
      <c r="C588" t="s">
        <v>13</v>
      </c>
      <c r="D588" s="1">
        <v>0</v>
      </c>
      <c r="E588" s="1">
        <v>310.41000000000003</v>
      </c>
      <c r="F588" s="3">
        <v>43985</v>
      </c>
      <c r="G588" s="1">
        <v>0</v>
      </c>
      <c r="H588" s="2">
        <v>0.17699920373108857</v>
      </c>
      <c r="I588" s="1">
        <v>46.68</v>
      </c>
    </row>
    <row r="589" spans="1:9" x14ac:dyDescent="0.25">
      <c r="A589" t="s">
        <v>9</v>
      </c>
      <c r="B589" t="s">
        <v>22</v>
      </c>
      <c r="C589" t="s">
        <v>40</v>
      </c>
      <c r="D589" s="1">
        <f>G591-D611</f>
        <v>231.61999999999989</v>
      </c>
      <c r="E589" s="1">
        <f>2135.5+402.17+126.48+1730.8+401.28+162.3+230.01</f>
        <v>5188.54</v>
      </c>
      <c r="F589" s="3">
        <v>43985</v>
      </c>
      <c r="G589" s="1">
        <v>0</v>
      </c>
      <c r="H589" s="2">
        <v>-7.1305919740360935E-5</v>
      </c>
      <c r="I589" s="1">
        <v>-0.37</v>
      </c>
    </row>
    <row r="590" spans="1:9" x14ac:dyDescent="0.25">
      <c r="A590" t="s">
        <v>2</v>
      </c>
      <c r="B590" t="s">
        <v>22</v>
      </c>
      <c r="C590" t="s">
        <v>26</v>
      </c>
      <c r="D590" s="1">
        <v>0</v>
      </c>
      <c r="E590" s="1">
        <v>3789.37</v>
      </c>
      <c r="F590" s="3">
        <v>43985</v>
      </c>
      <c r="G590" s="1">
        <v>0</v>
      </c>
      <c r="H590" s="2">
        <v>1.9209510617410164E-2</v>
      </c>
      <c r="I590" s="1">
        <v>71.42</v>
      </c>
    </row>
    <row r="591" spans="1:9" x14ac:dyDescent="0.25">
      <c r="A591" t="s">
        <v>9</v>
      </c>
      <c r="B591" t="s">
        <v>22</v>
      </c>
      <c r="C591" t="s">
        <v>75</v>
      </c>
      <c r="D591" s="1">
        <v>0</v>
      </c>
      <c r="E591" s="1">
        <v>0</v>
      </c>
      <c r="F591" s="3">
        <v>43985</v>
      </c>
      <c r="G591" s="1">
        <v>2263.6799999999998</v>
      </c>
      <c r="H591" s="2">
        <v>9.5953588531538792E-4</v>
      </c>
      <c r="I591" s="1">
        <v>2.17</v>
      </c>
    </row>
    <row r="592" spans="1:9" x14ac:dyDescent="0.25">
      <c r="A592" t="s">
        <v>4</v>
      </c>
      <c r="B592" t="s">
        <v>1</v>
      </c>
      <c r="C592" t="s">
        <v>51</v>
      </c>
      <c r="D592" s="1">
        <v>0</v>
      </c>
      <c r="E592" s="1">
        <v>261.64999999999998</v>
      </c>
      <c r="F592" s="3">
        <v>43985</v>
      </c>
      <c r="G592" s="1">
        <v>0</v>
      </c>
      <c r="H592" s="2">
        <v>2.6056634862243744E-3</v>
      </c>
      <c r="I592" s="1">
        <v>0.68</v>
      </c>
    </row>
    <row r="593" spans="1:9" x14ac:dyDescent="0.25">
      <c r="A593" t="s">
        <v>4</v>
      </c>
      <c r="B593" t="s">
        <v>1</v>
      </c>
      <c r="C593" t="s">
        <v>72</v>
      </c>
      <c r="D593" s="1">
        <v>0</v>
      </c>
      <c r="E593" s="1">
        <v>133.52000000000001</v>
      </c>
      <c r="F593" s="3">
        <v>43985</v>
      </c>
      <c r="G593" s="1">
        <v>0</v>
      </c>
      <c r="H593" s="2">
        <v>8.3238682459841007E-2</v>
      </c>
      <c r="I593" s="1">
        <v>10.26</v>
      </c>
    </row>
    <row r="594" spans="1:9" x14ac:dyDescent="0.25">
      <c r="A594" t="s">
        <v>4</v>
      </c>
      <c r="B594" t="s">
        <v>1</v>
      </c>
      <c r="C594" t="s">
        <v>54</v>
      </c>
      <c r="D594" s="1">
        <v>0</v>
      </c>
      <c r="E594" s="1">
        <v>186.81</v>
      </c>
      <c r="F594" s="3">
        <v>43985</v>
      </c>
      <c r="G594" s="1">
        <v>0</v>
      </c>
      <c r="H594" s="2">
        <v>0.1149507609668754</v>
      </c>
      <c r="I594" s="1">
        <v>19.260000000000002</v>
      </c>
    </row>
    <row r="595" spans="1:9" x14ac:dyDescent="0.25">
      <c r="A595" t="s">
        <v>4</v>
      </c>
      <c r="B595" t="s">
        <v>1</v>
      </c>
      <c r="C595" t="s">
        <v>14</v>
      </c>
      <c r="D595" s="1">
        <v>0</v>
      </c>
      <c r="E595" s="1">
        <v>187.77</v>
      </c>
      <c r="F595" s="3">
        <v>43985</v>
      </c>
      <c r="G595" s="1">
        <v>0</v>
      </c>
      <c r="H595" s="2">
        <v>0.12598944591029038</v>
      </c>
      <c r="I595" s="1">
        <v>21.01</v>
      </c>
    </row>
    <row r="596" spans="1:9" x14ac:dyDescent="0.25">
      <c r="A596" t="s">
        <v>9</v>
      </c>
      <c r="B596" t="s">
        <v>22</v>
      </c>
      <c r="C596" t="s">
        <v>46</v>
      </c>
      <c r="D596" s="1">
        <v>0</v>
      </c>
      <c r="E596" s="1">
        <v>1469.6</v>
      </c>
      <c r="F596" s="3">
        <v>43985</v>
      </c>
      <c r="G596" s="1">
        <v>0</v>
      </c>
      <c r="H596" s="2">
        <v>-1.4811996358151669E-3</v>
      </c>
      <c r="I596" s="1">
        <v>-2.1800000000000002</v>
      </c>
    </row>
    <row r="597" spans="1:9" x14ac:dyDescent="0.25">
      <c r="A597" t="s">
        <v>4</v>
      </c>
      <c r="B597" t="s">
        <v>22</v>
      </c>
      <c r="C597" t="s">
        <v>25</v>
      </c>
      <c r="D597" s="1">
        <v>0</v>
      </c>
      <c r="E597" s="1">
        <v>333.98</v>
      </c>
      <c r="F597" s="3">
        <v>43985</v>
      </c>
      <c r="G597" s="1">
        <v>0</v>
      </c>
      <c r="H597" s="2">
        <v>5.7099449262518309E-2</v>
      </c>
      <c r="I597" s="1">
        <v>18.04</v>
      </c>
    </row>
    <row r="598" spans="1:9" x14ac:dyDescent="0.25">
      <c r="A598" t="s">
        <v>9</v>
      </c>
      <c r="B598" t="s">
        <v>22</v>
      </c>
      <c r="C598" t="s">
        <v>29</v>
      </c>
      <c r="D598" s="1">
        <v>0</v>
      </c>
      <c r="E598" s="1">
        <v>3819.52</v>
      </c>
      <c r="F598" s="3">
        <v>43985</v>
      </c>
      <c r="G598" s="1">
        <v>0</v>
      </c>
      <c r="H598" s="2">
        <v>-1.2786285989211388E-3</v>
      </c>
      <c r="I598" s="1">
        <v>-4.8899999999999997</v>
      </c>
    </row>
    <row r="599" spans="1:9" x14ac:dyDescent="0.25">
      <c r="A599" t="s">
        <v>2</v>
      </c>
      <c r="B599" t="s">
        <v>1</v>
      </c>
      <c r="C599" t="s">
        <v>69</v>
      </c>
      <c r="D599" s="1">
        <v>0</v>
      </c>
      <c r="E599" s="1">
        <v>452.91</v>
      </c>
      <c r="F599" s="3">
        <v>43985</v>
      </c>
      <c r="G599" s="1">
        <v>0</v>
      </c>
      <c r="H599" s="2">
        <v>9.9003277811224866E-3</v>
      </c>
      <c r="I599" s="1">
        <v>4.4400000000000004</v>
      </c>
    </row>
    <row r="600" spans="1:9" x14ac:dyDescent="0.25">
      <c r="A600" t="s">
        <v>4</v>
      </c>
      <c r="B600" t="s">
        <v>1</v>
      </c>
      <c r="C600" t="s">
        <v>53</v>
      </c>
      <c r="D600" s="1">
        <v>0</v>
      </c>
      <c r="E600" s="1">
        <v>331.5</v>
      </c>
      <c r="F600" s="3">
        <v>43985</v>
      </c>
      <c r="G600" s="1">
        <v>0</v>
      </c>
      <c r="H600" s="2">
        <v>9.9429556911647676E-2</v>
      </c>
      <c r="I600" s="1">
        <v>29.98</v>
      </c>
    </row>
    <row r="601" spans="1:9" x14ac:dyDescent="0.25">
      <c r="A601" t="s">
        <v>9</v>
      </c>
      <c r="B601" t="s">
        <v>22</v>
      </c>
      <c r="C601" t="s">
        <v>73</v>
      </c>
      <c r="D601" s="1">
        <v>0</v>
      </c>
      <c r="E601" s="1">
        <v>1028.6400000000001</v>
      </c>
      <c r="F601" s="3">
        <v>43985</v>
      </c>
      <c r="G601" s="1">
        <v>0</v>
      </c>
      <c r="H601" s="2">
        <v>3.9919964862624724E-3</v>
      </c>
      <c r="I601" s="1">
        <v>4.09</v>
      </c>
    </row>
    <row r="602" spans="1:9" x14ac:dyDescent="0.25">
      <c r="A602" t="s">
        <v>9</v>
      </c>
      <c r="B602" t="s">
        <v>22</v>
      </c>
      <c r="C602" t="s">
        <v>36</v>
      </c>
      <c r="D602" s="1">
        <v>0</v>
      </c>
      <c r="E602" s="1">
        <v>3221.99</v>
      </c>
      <c r="F602" s="3">
        <v>43985</v>
      </c>
      <c r="G602" s="1">
        <v>0</v>
      </c>
      <c r="H602" s="2">
        <v>-1.8927542517270801E-3</v>
      </c>
      <c r="I602" s="1">
        <v>-6.11</v>
      </c>
    </row>
    <row r="603" spans="1:9" x14ac:dyDescent="0.25">
      <c r="A603" t="s">
        <v>9</v>
      </c>
      <c r="B603" t="s">
        <v>22</v>
      </c>
      <c r="C603" t="s">
        <v>48</v>
      </c>
      <c r="D603" s="1">
        <v>0</v>
      </c>
      <c r="E603" s="1">
        <v>4088.8</v>
      </c>
      <c r="F603" s="3">
        <v>43985</v>
      </c>
      <c r="G603" s="1">
        <v>0</v>
      </c>
      <c r="H603" s="2">
        <v>3.2584798994974573E-3</v>
      </c>
      <c r="I603" s="1">
        <v>13.28</v>
      </c>
    </row>
    <row r="604" spans="1:9" x14ac:dyDescent="0.25">
      <c r="A604" t="s">
        <v>4</v>
      </c>
      <c r="B604" t="s">
        <v>1</v>
      </c>
      <c r="C604" t="s">
        <v>55</v>
      </c>
      <c r="D604" s="1">
        <v>0</v>
      </c>
      <c r="E604" s="1">
        <v>173.34</v>
      </c>
      <c r="F604" s="3">
        <v>43985</v>
      </c>
      <c r="G604" s="1">
        <v>0</v>
      </c>
      <c r="H604" s="2">
        <v>8.6362496866382532E-2</v>
      </c>
      <c r="I604" s="1">
        <v>13.78</v>
      </c>
    </row>
    <row r="605" spans="1:9" x14ac:dyDescent="0.25">
      <c r="A605" t="s">
        <v>4</v>
      </c>
      <c r="B605" t="s">
        <v>1</v>
      </c>
      <c r="C605" t="s">
        <v>71</v>
      </c>
      <c r="D605" s="1">
        <v>0</v>
      </c>
      <c r="E605" s="1">
        <v>139.88</v>
      </c>
      <c r="F605" s="3">
        <v>43985</v>
      </c>
      <c r="G605" s="1">
        <v>0</v>
      </c>
      <c r="H605" s="2">
        <v>9.735624068408244E-2</v>
      </c>
      <c r="I605" s="1">
        <v>12.41</v>
      </c>
    </row>
    <row r="606" spans="1:9" x14ac:dyDescent="0.25">
      <c r="A606" t="s">
        <v>4</v>
      </c>
      <c r="B606" t="s">
        <v>1</v>
      </c>
      <c r="C606" t="s">
        <v>52</v>
      </c>
      <c r="D606" s="1">
        <v>0</v>
      </c>
      <c r="E606" s="1">
        <v>165.36</v>
      </c>
      <c r="F606" s="3">
        <v>43985</v>
      </c>
      <c r="G606" s="1">
        <v>0</v>
      </c>
      <c r="H606" s="2">
        <v>0.12696790022490312</v>
      </c>
      <c r="I606" s="1">
        <v>18.63</v>
      </c>
    </row>
    <row r="607" spans="1:9" x14ac:dyDescent="0.25">
      <c r="A607" t="s">
        <v>4</v>
      </c>
      <c r="B607" t="s">
        <v>1</v>
      </c>
      <c r="C607" t="s">
        <v>11</v>
      </c>
      <c r="D607" s="1">
        <v>0</v>
      </c>
      <c r="E607" s="1">
        <v>167.35</v>
      </c>
      <c r="F607" s="3">
        <v>43985</v>
      </c>
      <c r="G607" s="1">
        <v>0</v>
      </c>
      <c r="H607" s="2">
        <v>0.15112119961480253</v>
      </c>
      <c r="I607" s="1">
        <v>21.97</v>
      </c>
    </row>
    <row r="608" spans="1:9" x14ac:dyDescent="0.25">
      <c r="A608" t="s">
        <v>9</v>
      </c>
      <c r="B608" t="s">
        <v>22</v>
      </c>
      <c r="C608" t="s">
        <v>33</v>
      </c>
      <c r="D608" s="1">
        <v>0</v>
      </c>
      <c r="E608" s="1">
        <v>1068.1199999999999</v>
      </c>
      <c r="F608" s="3">
        <v>43985</v>
      </c>
      <c r="G608" s="1">
        <v>0</v>
      </c>
      <c r="H608" s="2">
        <v>-1.3650217842517964E-3</v>
      </c>
      <c r="I608" s="1">
        <v>-1.46</v>
      </c>
    </row>
    <row r="609" spans="1:9" x14ac:dyDescent="0.25">
      <c r="A609" t="s">
        <v>4</v>
      </c>
      <c r="B609" t="s">
        <v>22</v>
      </c>
      <c r="C609" t="s">
        <v>24</v>
      </c>
      <c r="D609" s="1">
        <v>400</v>
      </c>
      <c r="E609" s="1">
        <v>446.25</v>
      </c>
      <c r="F609" s="3">
        <v>43985</v>
      </c>
      <c r="G609" s="1">
        <v>0</v>
      </c>
      <c r="H609" s="2">
        <v>0.11562500000000009</v>
      </c>
      <c r="I609" s="1">
        <v>46.25</v>
      </c>
    </row>
    <row r="610" spans="1:9" x14ac:dyDescent="0.25">
      <c r="A610" t="s">
        <v>4</v>
      </c>
      <c r="B610" t="s">
        <v>1</v>
      </c>
      <c r="C610" t="s">
        <v>57</v>
      </c>
      <c r="D610" s="1">
        <v>225</v>
      </c>
      <c r="E610" s="1">
        <v>252.12</v>
      </c>
      <c r="F610" s="3">
        <v>43985</v>
      </c>
      <c r="G610" s="1">
        <v>0</v>
      </c>
      <c r="H610" s="2">
        <v>0.12053333333333338</v>
      </c>
      <c r="I610" s="1">
        <v>27.12</v>
      </c>
    </row>
    <row r="611" spans="1:9" x14ac:dyDescent="0.25">
      <c r="A611" t="s">
        <v>9</v>
      </c>
      <c r="B611" t="s">
        <v>22</v>
      </c>
      <c r="C611" t="s">
        <v>30</v>
      </c>
      <c r="D611" s="1">
        <v>2032.06</v>
      </c>
      <c r="E611" s="1">
        <v>2030.88</v>
      </c>
      <c r="F611" s="3">
        <v>43985</v>
      </c>
      <c r="G611" s="1">
        <v>0</v>
      </c>
      <c r="H611" s="2">
        <v>-5.8069151501427552E-4</v>
      </c>
      <c r="I611" s="1">
        <v>-1.18</v>
      </c>
    </row>
    <row r="612" spans="1:9" x14ac:dyDescent="0.25">
      <c r="A612" t="s">
        <v>9</v>
      </c>
      <c r="B612" t="s">
        <v>41</v>
      </c>
      <c r="C612" s="2" t="s">
        <v>18</v>
      </c>
      <c r="D612" s="1">
        <v>350</v>
      </c>
      <c r="E612" s="1">
        <v>9282.2199999999993</v>
      </c>
      <c r="F612" s="3">
        <v>44015</v>
      </c>
      <c r="G612" s="1">
        <v>0</v>
      </c>
      <c r="H612" s="2">
        <v>1.7158915297550426E-3</v>
      </c>
      <c r="I612" s="1">
        <v>15.9</v>
      </c>
    </row>
    <row r="613" spans="1:9" x14ac:dyDescent="0.25">
      <c r="A613" t="s">
        <v>9</v>
      </c>
      <c r="B613" t="s">
        <v>1</v>
      </c>
      <c r="C613" t="s">
        <v>74</v>
      </c>
      <c r="D613" s="1">
        <v>0</v>
      </c>
      <c r="E613" s="1">
        <v>595.52</v>
      </c>
      <c r="F613" s="3">
        <v>44015</v>
      </c>
      <c r="G613" s="1">
        <v>0</v>
      </c>
      <c r="H613" s="2">
        <v>3.1915072312815873E-4</v>
      </c>
      <c r="I613" s="1">
        <v>0.19</v>
      </c>
    </row>
    <row r="614" spans="1:9" x14ac:dyDescent="0.25">
      <c r="A614" t="s">
        <v>4</v>
      </c>
      <c r="B614" t="s">
        <v>1</v>
      </c>
      <c r="C614" t="s">
        <v>58</v>
      </c>
      <c r="D614" s="1">
        <v>0</v>
      </c>
      <c r="E614" s="1">
        <v>209.55</v>
      </c>
      <c r="F614" s="3">
        <v>44015</v>
      </c>
      <c r="G614" s="1">
        <v>0</v>
      </c>
      <c r="H614" s="2">
        <v>4.8903794173591031E-2</v>
      </c>
      <c r="I614" s="1">
        <v>9.77</v>
      </c>
    </row>
    <row r="615" spans="1:9" x14ac:dyDescent="0.25">
      <c r="A615" t="s">
        <v>4</v>
      </c>
      <c r="B615" t="s">
        <v>1</v>
      </c>
      <c r="C615" t="s">
        <v>57</v>
      </c>
      <c r="D615" s="1">
        <v>0</v>
      </c>
      <c r="E615" s="1">
        <v>264.77999999999997</v>
      </c>
      <c r="F615" s="3">
        <v>44015</v>
      </c>
      <c r="G615" s="1">
        <v>0</v>
      </c>
      <c r="H615" s="2">
        <v>5.0214183722036898E-2</v>
      </c>
      <c r="I615" s="1">
        <v>12.66</v>
      </c>
    </row>
    <row r="616" spans="1:9" x14ac:dyDescent="0.25">
      <c r="A616" t="s">
        <v>2</v>
      </c>
      <c r="B616" t="s">
        <v>1</v>
      </c>
      <c r="C616" t="s">
        <v>67</v>
      </c>
      <c r="D616" s="1">
        <v>0</v>
      </c>
      <c r="E616" s="1">
        <v>3324.67</v>
      </c>
      <c r="F616" s="3">
        <v>44015</v>
      </c>
      <c r="G616" s="1">
        <v>0</v>
      </c>
      <c r="H616" s="2">
        <v>2.5031756015144291E-2</v>
      </c>
      <c r="I616" s="1">
        <v>81.19</v>
      </c>
    </row>
    <row r="617" spans="1:9" x14ac:dyDescent="0.25">
      <c r="A617" t="s">
        <v>2</v>
      </c>
      <c r="B617" t="s">
        <v>1</v>
      </c>
      <c r="C617" t="s">
        <v>45</v>
      </c>
      <c r="D617" s="1">
        <v>0</v>
      </c>
      <c r="E617" s="1">
        <v>3776.26</v>
      </c>
      <c r="F617" s="3">
        <v>44015</v>
      </c>
      <c r="G617" s="1">
        <v>0</v>
      </c>
      <c r="H617" s="2">
        <v>1.0319207852978796E-2</v>
      </c>
      <c r="I617" s="1">
        <v>38.57</v>
      </c>
    </row>
    <row r="618" spans="1:9" x14ac:dyDescent="0.25">
      <c r="A618" t="s">
        <v>4</v>
      </c>
      <c r="B618" t="s">
        <v>1</v>
      </c>
      <c r="C618" t="s">
        <v>17</v>
      </c>
      <c r="D618" s="1">
        <v>0</v>
      </c>
      <c r="E618" s="1">
        <v>315.33999999999997</v>
      </c>
      <c r="F618" s="3">
        <v>44015</v>
      </c>
      <c r="G618" s="1">
        <v>0</v>
      </c>
      <c r="H618" s="2">
        <v>7.8786220108788552E-2</v>
      </c>
      <c r="I618" s="1">
        <v>23.03</v>
      </c>
    </row>
    <row r="619" spans="1:9" x14ac:dyDescent="0.25">
      <c r="A619" t="s">
        <v>4</v>
      </c>
      <c r="B619" t="s">
        <v>1</v>
      </c>
      <c r="C619" t="s">
        <v>16</v>
      </c>
      <c r="D619" s="1">
        <v>0</v>
      </c>
      <c r="E619" s="1">
        <v>340.24</v>
      </c>
      <c r="F619" s="3">
        <v>44015</v>
      </c>
      <c r="G619" s="1">
        <v>0</v>
      </c>
      <c r="H619" s="2">
        <v>3.2782904322486761E-2</v>
      </c>
      <c r="I619" s="1">
        <v>10.8</v>
      </c>
    </row>
    <row r="620" spans="1:9" x14ac:dyDescent="0.25">
      <c r="A620" t="s">
        <v>2</v>
      </c>
      <c r="B620" t="s">
        <v>1</v>
      </c>
      <c r="C620" t="s">
        <v>70</v>
      </c>
      <c r="D620" s="1">
        <v>1600</v>
      </c>
      <c r="E620" s="1">
        <v>2589.15</v>
      </c>
      <c r="F620" s="3">
        <v>44015</v>
      </c>
      <c r="G620" s="1">
        <v>0</v>
      </c>
      <c r="H620" s="2">
        <v>3.1460308481499055E-3</v>
      </c>
      <c r="I620" s="1">
        <v>8.1199999999999992</v>
      </c>
    </row>
    <row r="621" spans="1:9" x14ac:dyDescent="0.25">
      <c r="A621" t="s">
        <v>4</v>
      </c>
      <c r="B621" t="s">
        <v>1</v>
      </c>
      <c r="C621" t="s">
        <v>15</v>
      </c>
      <c r="D621" s="1">
        <v>0</v>
      </c>
      <c r="E621" s="1">
        <v>493.9</v>
      </c>
      <c r="F621" s="3">
        <v>44015</v>
      </c>
      <c r="G621" s="1">
        <v>0</v>
      </c>
      <c r="H621" s="2">
        <v>7.20642500542652E-2</v>
      </c>
      <c r="I621" s="1">
        <v>33.200000000000003</v>
      </c>
    </row>
    <row r="622" spans="1:9" x14ac:dyDescent="0.25">
      <c r="A622" t="s">
        <v>4</v>
      </c>
      <c r="B622" t="s">
        <v>1</v>
      </c>
      <c r="C622" t="s">
        <v>56</v>
      </c>
      <c r="D622" s="1">
        <v>0</v>
      </c>
      <c r="E622" s="1">
        <v>311.12</v>
      </c>
      <c r="F622" s="3">
        <v>44015</v>
      </c>
      <c r="G622" s="1">
        <v>0</v>
      </c>
      <c r="H622" s="2">
        <v>3.3586924022457776E-2</v>
      </c>
      <c r="I622" s="1">
        <v>10.11</v>
      </c>
    </row>
    <row r="623" spans="1:9" x14ac:dyDescent="0.25">
      <c r="A623" t="s">
        <v>4</v>
      </c>
      <c r="B623" t="s">
        <v>1</v>
      </c>
      <c r="C623" t="s">
        <v>55</v>
      </c>
      <c r="D623" s="1">
        <v>0</v>
      </c>
      <c r="E623" s="1">
        <v>176.41</v>
      </c>
      <c r="F623" s="3">
        <v>44015</v>
      </c>
      <c r="G623" s="1">
        <v>0</v>
      </c>
      <c r="H623" s="2">
        <v>1.7710857274720215E-2</v>
      </c>
      <c r="I623" s="1">
        <v>3.07</v>
      </c>
    </row>
    <row r="624" spans="1:9" x14ac:dyDescent="0.25">
      <c r="A624" t="s">
        <v>4</v>
      </c>
      <c r="B624" t="s">
        <v>1</v>
      </c>
      <c r="C624" t="s">
        <v>14</v>
      </c>
      <c r="D624" s="1">
        <v>0</v>
      </c>
      <c r="E624" s="1">
        <v>201.93</v>
      </c>
      <c r="F624" s="3">
        <v>44015</v>
      </c>
      <c r="G624" s="1">
        <v>0</v>
      </c>
      <c r="H624" s="2">
        <v>7.5411407573094724E-2</v>
      </c>
      <c r="I624" s="1">
        <v>14.16</v>
      </c>
    </row>
    <row r="625" spans="1:9" x14ac:dyDescent="0.25">
      <c r="A625" t="s">
        <v>2</v>
      </c>
      <c r="B625" t="s">
        <v>1</v>
      </c>
      <c r="C625" t="s">
        <v>69</v>
      </c>
      <c r="D625" s="1">
        <v>0</v>
      </c>
      <c r="E625" s="1">
        <v>455.82</v>
      </c>
      <c r="F625" s="3">
        <v>44015</v>
      </c>
      <c r="G625" s="1">
        <v>0</v>
      </c>
      <c r="H625" s="2">
        <v>6.4251175730276611E-3</v>
      </c>
      <c r="I625" s="1">
        <v>2.91</v>
      </c>
    </row>
    <row r="626" spans="1:9" x14ac:dyDescent="0.25">
      <c r="A626" t="s">
        <v>4</v>
      </c>
      <c r="B626" t="s">
        <v>1</v>
      </c>
      <c r="C626" t="s">
        <v>13</v>
      </c>
      <c r="D626" s="1">
        <v>0</v>
      </c>
      <c r="E626" s="1">
        <v>320.20999999999998</v>
      </c>
      <c r="F626" s="3">
        <v>44015</v>
      </c>
      <c r="G626" s="1">
        <v>0</v>
      </c>
      <c r="H626" s="2">
        <v>3.1571147836731983E-2</v>
      </c>
      <c r="I626" s="1">
        <v>9.8000000000000007</v>
      </c>
    </row>
    <row r="627" spans="1:9" x14ac:dyDescent="0.25">
      <c r="A627" t="s">
        <v>4</v>
      </c>
      <c r="B627" t="s">
        <v>1</v>
      </c>
      <c r="C627" t="s">
        <v>54</v>
      </c>
      <c r="D627" s="1">
        <v>0</v>
      </c>
      <c r="E627" s="1">
        <v>197.59</v>
      </c>
      <c r="F627" s="3">
        <v>44015</v>
      </c>
      <c r="G627" s="1">
        <v>0</v>
      </c>
      <c r="H627" s="2">
        <v>5.770569027354E-2</v>
      </c>
      <c r="I627" s="1">
        <v>10.78</v>
      </c>
    </row>
    <row r="628" spans="1:9" x14ac:dyDescent="0.25">
      <c r="A628" t="s">
        <v>4</v>
      </c>
      <c r="B628" t="s">
        <v>1</v>
      </c>
      <c r="C628" t="s">
        <v>53</v>
      </c>
      <c r="D628" s="1">
        <v>0</v>
      </c>
      <c r="E628" s="1">
        <v>345.88</v>
      </c>
      <c r="F628" s="3">
        <v>44015</v>
      </c>
      <c r="G628" s="1">
        <v>0</v>
      </c>
      <c r="H628" s="2">
        <v>4.3378582202111549E-2</v>
      </c>
      <c r="I628" s="1">
        <v>14.38</v>
      </c>
    </row>
    <row r="629" spans="1:9" x14ac:dyDescent="0.25">
      <c r="A629" t="s">
        <v>4</v>
      </c>
      <c r="B629" t="s">
        <v>1</v>
      </c>
      <c r="C629" t="s">
        <v>1</v>
      </c>
      <c r="D629" s="1">
        <v>0</v>
      </c>
      <c r="E629" s="1">
        <v>202.83</v>
      </c>
      <c r="F629" s="3">
        <v>44015</v>
      </c>
      <c r="G629" s="1">
        <v>0</v>
      </c>
      <c r="H629" s="2">
        <v>7.4004172047283934E-3</v>
      </c>
      <c r="I629" s="1">
        <v>1.49</v>
      </c>
    </row>
    <row r="630" spans="1:9" x14ac:dyDescent="0.25">
      <c r="A630" t="s">
        <v>4</v>
      </c>
      <c r="B630" t="s">
        <v>1</v>
      </c>
      <c r="C630" t="s">
        <v>71</v>
      </c>
      <c r="D630" s="1">
        <v>0</v>
      </c>
      <c r="E630" s="1">
        <v>157.91999999999999</v>
      </c>
      <c r="F630" s="3">
        <v>44015</v>
      </c>
      <c r="G630" s="1">
        <v>0</v>
      </c>
      <c r="H630" s="2">
        <v>0.12896768658850433</v>
      </c>
      <c r="I630" s="1">
        <v>18.04</v>
      </c>
    </row>
    <row r="631" spans="1:9" x14ac:dyDescent="0.25">
      <c r="A631" t="s">
        <v>4</v>
      </c>
      <c r="B631" t="s">
        <v>1</v>
      </c>
      <c r="C631" t="s">
        <v>52</v>
      </c>
      <c r="D631" s="1">
        <v>0</v>
      </c>
      <c r="E631" s="1">
        <v>175.23</v>
      </c>
      <c r="F631" s="3">
        <v>44015</v>
      </c>
      <c r="G631" s="1">
        <v>0</v>
      </c>
      <c r="H631" s="2">
        <v>5.968795355587786E-2</v>
      </c>
      <c r="I631" s="1">
        <v>9.8699999999999992</v>
      </c>
    </row>
    <row r="632" spans="1:9" x14ac:dyDescent="0.25">
      <c r="A632" t="s">
        <v>4</v>
      </c>
      <c r="B632" t="s">
        <v>1</v>
      </c>
      <c r="C632" t="s">
        <v>72</v>
      </c>
      <c r="D632" s="1">
        <v>0</v>
      </c>
      <c r="E632" s="1">
        <v>147.59</v>
      </c>
      <c r="F632" s="3">
        <v>44015</v>
      </c>
      <c r="G632" s="1">
        <v>0</v>
      </c>
      <c r="H632" s="2">
        <v>0.10537747153984411</v>
      </c>
      <c r="I632" s="1">
        <v>14.07</v>
      </c>
    </row>
    <row r="633" spans="1:9" x14ac:dyDescent="0.25">
      <c r="A633" t="s">
        <v>2</v>
      </c>
      <c r="B633" t="s">
        <v>1</v>
      </c>
      <c r="C633" t="s">
        <v>68</v>
      </c>
      <c r="D633" s="1">
        <v>0</v>
      </c>
      <c r="E633" s="1">
        <v>256.17</v>
      </c>
      <c r="F633" s="3">
        <v>44015</v>
      </c>
      <c r="G633" s="1">
        <v>0</v>
      </c>
      <c r="H633" s="2">
        <v>1.0771780303030276E-2</v>
      </c>
      <c r="I633" s="1">
        <v>2.73</v>
      </c>
    </row>
    <row r="634" spans="1:9" x14ac:dyDescent="0.25">
      <c r="A634" t="s">
        <v>4</v>
      </c>
      <c r="B634" t="s">
        <v>1</v>
      </c>
      <c r="C634" t="s">
        <v>11</v>
      </c>
      <c r="D634" s="1">
        <v>0</v>
      </c>
      <c r="E634" s="1">
        <v>181.31</v>
      </c>
      <c r="F634" s="3">
        <v>44015</v>
      </c>
      <c r="G634" s="1">
        <v>0</v>
      </c>
      <c r="H634" s="2">
        <v>8.3417986256349108E-2</v>
      </c>
      <c r="I634" s="1">
        <v>13.96</v>
      </c>
    </row>
    <row r="635" spans="1:9" x14ac:dyDescent="0.25">
      <c r="A635" t="s">
        <v>4</v>
      </c>
      <c r="B635" t="s">
        <v>1</v>
      </c>
      <c r="C635" t="s">
        <v>10</v>
      </c>
      <c r="D635" s="1">
        <v>0</v>
      </c>
      <c r="E635" s="1">
        <v>185.37</v>
      </c>
      <c r="F635" s="3">
        <v>44015</v>
      </c>
      <c r="G635" s="1">
        <v>0</v>
      </c>
      <c r="H635" s="2">
        <v>3.6860946414587703E-2</v>
      </c>
      <c r="I635" s="1">
        <v>6.59</v>
      </c>
    </row>
    <row r="636" spans="1:9" x14ac:dyDescent="0.25">
      <c r="A636" t="s">
        <v>4</v>
      </c>
      <c r="B636" t="s">
        <v>1</v>
      </c>
      <c r="C636" t="s">
        <v>51</v>
      </c>
      <c r="D636" s="1">
        <v>0</v>
      </c>
      <c r="E636" s="1">
        <v>270.66000000000003</v>
      </c>
      <c r="F636" s="3">
        <v>44015</v>
      </c>
      <c r="G636" s="1">
        <v>0</v>
      </c>
      <c r="H636" s="2">
        <v>3.4435314351232815E-2</v>
      </c>
      <c r="I636" s="1">
        <v>9.01</v>
      </c>
    </row>
    <row r="637" spans="1:9" x14ac:dyDescent="0.25">
      <c r="A637" t="s">
        <v>4</v>
      </c>
      <c r="B637" t="s">
        <v>1</v>
      </c>
      <c r="C637" t="s">
        <v>7</v>
      </c>
      <c r="D637" s="1">
        <v>0</v>
      </c>
      <c r="E637" s="1">
        <v>426.65</v>
      </c>
      <c r="F637" s="3">
        <v>44015</v>
      </c>
      <c r="G637" s="1">
        <v>0</v>
      </c>
      <c r="H637" s="2">
        <v>3.020717631718739E-2</v>
      </c>
      <c r="I637" s="1">
        <v>12.51</v>
      </c>
    </row>
    <row r="638" spans="1:9" x14ac:dyDescent="0.25">
      <c r="A638" t="s">
        <v>9</v>
      </c>
      <c r="B638" t="s">
        <v>22</v>
      </c>
      <c r="C638" t="s">
        <v>40</v>
      </c>
      <c r="D638" s="1">
        <v>0</v>
      </c>
      <c r="E638" s="1">
        <f>2090.81+401.37+126.86+1733.51+400.89+162.58+229.77</f>
        <v>5145.7900000000009</v>
      </c>
      <c r="F638" s="3">
        <v>44015</v>
      </c>
      <c r="G638" s="1">
        <v>44.51</v>
      </c>
      <c r="H638" s="2">
        <v>3.421441943378678E-4</v>
      </c>
      <c r="I638" s="1">
        <v>1.76</v>
      </c>
    </row>
    <row r="639" spans="1:9" x14ac:dyDescent="0.25">
      <c r="A639" t="s">
        <v>2</v>
      </c>
      <c r="B639" t="s">
        <v>22</v>
      </c>
      <c r="C639" t="s">
        <v>26</v>
      </c>
      <c r="D639" s="1">
        <v>0</v>
      </c>
      <c r="E639" s="1">
        <v>3912.8</v>
      </c>
      <c r="F639" s="3">
        <v>44015</v>
      </c>
      <c r="G639" s="1">
        <v>0</v>
      </c>
      <c r="H639" s="2">
        <v>3.2572696780731381E-2</v>
      </c>
      <c r="I639" s="1">
        <v>123.43</v>
      </c>
    </row>
    <row r="640" spans="1:9" x14ac:dyDescent="0.25">
      <c r="A640" t="s">
        <v>9</v>
      </c>
      <c r="B640" t="s">
        <v>22</v>
      </c>
      <c r="C640" t="s">
        <v>46</v>
      </c>
      <c r="D640" s="1">
        <v>0</v>
      </c>
      <c r="E640" s="1">
        <v>1450.93</v>
      </c>
      <c r="F640" s="3">
        <v>44015</v>
      </c>
      <c r="G640" s="1">
        <v>0</v>
      </c>
      <c r="H640" s="2">
        <v>-1.2704137180184927E-2</v>
      </c>
      <c r="I640" s="1">
        <v>-18.670000000000002</v>
      </c>
    </row>
    <row r="641" spans="1:9" x14ac:dyDescent="0.25">
      <c r="A641" t="s">
        <v>4</v>
      </c>
      <c r="B641" t="s">
        <v>22</v>
      </c>
      <c r="C641" t="s">
        <v>25</v>
      </c>
      <c r="D641" s="1">
        <v>0</v>
      </c>
      <c r="E641" s="1">
        <v>364.42</v>
      </c>
      <c r="F641" s="3">
        <v>44015</v>
      </c>
      <c r="G641" s="1">
        <v>0</v>
      </c>
      <c r="H641" s="2">
        <v>9.1143182226480546E-2</v>
      </c>
      <c r="I641" s="1">
        <v>30.44</v>
      </c>
    </row>
    <row r="642" spans="1:9" x14ac:dyDescent="0.25">
      <c r="A642" t="s">
        <v>9</v>
      </c>
      <c r="B642" t="s">
        <v>22</v>
      </c>
      <c r="C642" t="s">
        <v>29</v>
      </c>
      <c r="D642" s="1">
        <v>0</v>
      </c>
      <c r="E642" s="1">
        <v>3835.7</v>
      </c>
      <c r="F642" s="3">
        <v>44015</v>
      </c>
      <c r="G642" s="1">
        <v>0</v>
      </c>
      <c r="H642" s="2">
        <v>4.2361343833778875E-3</v>
      </c>
      <c r="I642" s="1">
        <v>16.18</v>
      </c>
    </row>
    <row r="643" spans="1:9" x14ac:dyDescent="0.25">
      <c r="A643" t="s">
        <v>9</v>
      </c>
      <c r="B643" t="s">
        <v>22</v>
      </c>
      <c r="C643" t="s">
        <v>73</v>
      </c>
      <c r="D643" s="1">
        <v>0</v>
      </c>
      <c r="E643" s="1">
        <v>1031.21</v>
      </c>
      <c r="F643" s="3">
        <v>44015</v>
      </c>
      <c r="G643" s="1">
        <v>0</v>
      </c>
      <c r="H643" s="2">
        <v>2.4984445481410766E-3</v>
      </c>
      <c r="I643" s="1">
        <v>2.57</v>
      </c>
    </row>
    <row r="644" spans="1:9" x14ac:dyDescent="0.25">
      <c r="A644" t="s">
        <v>9</v>
      </c>
      <c r="B644" t="s">
        <v>22</v>
      </c>
      <c r="C644" t="s">
        <v>36</v>
      </c>
      <c r="D644" s="1">
        <v>0</v>
      </c>
      <c r="E644" s="1">
        <v>3233.82</v>
      </c>
      <c r="F644" s="3">
        <v>44015</v>
      </c>
      <c r="G644" s="1">
        <v>0</v>
      </c>
      <c r="H644" s="2">
        <v>3.6716439219242059E-3</v>
      </c>
      <c r="I644" s="1">
        <v>11.83</v>
      </c>
    </row>
    <row r="645" spans="1:9" x14ac:dyDescent="0.25">
      <c r="A645" t="s">
        <v>9</v>
      </c>
      <c r="B645" t="s">
        <v>22</v>
      </c>
      <c r="C645" t="s">
        <v>48</v>
      </c>
      <c r="D645" s="1">
        <v>0</v>
      </c>
      <c r="E645" s="1">
        <v>4097.22</v>
      </c>
      <c r="F645" s="3">
        <v>44015</v>
      </c>
      <c r="G645" s="1">
        <v>0</v>
      </c>
      <c r="H645" s="2">
        <v>2.0592838974760053E-3</v>
      </c>
      <c r="I645" s="1">
        <v>8.42</v>
      </c>
    </row>
    <row r="646" spans="1:9" x14ac:dyDescent="0.25">
      <c r="A646" t="s">
        <v>9</v>
      </c>
      <c r="B646" t="s">
        <v>22</v>
      </c>
      <c r="C646" t="s">
        <v>33</v>
      </c>
      <c r="D646" s="1">
        <v>0</v>
      </c>
      <c r="E646" s="1">
        <v>1051.6600000000001</v>
      </c>
      <c r="F646" s="3">
        <v>44015</v>
      </c>
      <c r="G646" s="1">
        <v>0</v>
      </c>
      <c r="H646" s="2">
        <v>-1.5410253529565821E-2</v>
      </c>
      <c r="I646" s="1">
        <v>-16.46</v>
      </c>
    </row>
    <row r="647" spans="1:9" x14ac:dyDescent="0.25">
      <c r="A647" t="s">
        <v>4</v>
      </c>
      <c r="B647" t="s">
        <v>22</v>
      </c>
      <c r="C647" t="s">
        <v>24</v>
      </c>
      <c r="D647" s="1">
        <v>311.85000000000002</v>
      </c>
      <c r="E647" s="1">
        <v>810.47</v>
      </c>
      <c r="F647" s="3">
        <v>44015</v>
      </c>
      <c r="G647" s="1">
        <v>0</v>
      </c>
      <c r="H647" s="2">
        <v>6.9080596227410584E-2</v>
      </c>
      <c r="I647" s="1">
        <v>52.37</v>
      </c>
    </row>
    <row r="648" spans="1:9" x14ac:dyDescent="0.25">
      <c r="A648" t="s">
        <v>9</v>
      </c>
      <c r="B648" t="s">
        <v>22</v>
      </c>
      <c r="C648" t="s">
        <v>30</v>
      </c>
      <c r="D648" s="1">
        <v>0</v>
      </c>
      <c r="E648" s="1">
        <v>1999.99</v>
      </c>
      <c r="F648" s="3">
        <v>44015</v>
      </c>
      <c r="G648" s="1">
        <v>0</v>
      </c>
      <c r="H648" s="2">
        <v>-1.5210155203655651E-2</v>
      </c>
      <c r="I648" s="1">
        <v>-30.89</v>
      </c>
    </row>
    <row r="649" spans="1:9" x14ac:dyDescent="0.25">
      <c r="A649" t="s">
        <v>9</v>
      </c>
      <c r="B649" t="s">
        <v>22</v>
      </c>
      <c r="C649" t="s">
        <v>32</v>
      </c>
      <c r="D649" s="1">
        <v>1082.6600000000001</v>
      </c>
      <c r="E649" s="1">
        <v>1086.76</v>
      </c>
      <c r="F649" s="3">
        <v>44015</v>
      </c>
      <c r="G649" s="1">
        <v>0</v>
      </c>
      <c r="H649" s="2">
        <v>3.7869691315832732E-3</v>
      </c>
      <c r="I649" s="1">
        <v>4.0999999999999996</v>
      </c>
    </row>
    <row r="650" spans="1:9" x14ac:dyDescent="0.25">
      <c r="A650" t="s">
        <v>9</v>
      </c>
      <c r="B650" t="s">
        <v>41</v>
      </c>
      <c r="C650" s="2" t="s">
        <v>18</v>
      </c>
      <c r="D650" s="1">
        <v>350</v>
      </c>
      <c r="E650" s="1">
        <v>9645.4500000000007</v>
      </c>
      <c r="F650" s="3">
        <v>44046</v>
      </c>
      <c r="G650" s="1">
        <v>0</v>
      </c>
      <c r="H650" s="2">
        <v>1.3735151398122092E-3</v>
      </c>
      <c r="I650" s="1">
        <v>13.23</v>
      </c>
    </row>
    <row r="651" spans="1:9" x14ac:dyDescent="0.25">
      <c r="A651" t="s">
        <v>9</v>
      </c>
      <c r="B651" t="s">
        <v>1</v>
      </c>
      <c r="C651" t="s">
        <v>74</v>
      </c>
      <c r="D651" s="1">
        <v>0</v>
      </c>
      <c r="E651" s="1">
        <v>0</v>
      </c>
      <c r="F651" s="3">
        <v>44046</v>
      </c>
      <c r="G651" s="1">
        <v>595.61</v>
      </c>
      <c r="H651" s="2">
        <v>1.5112842557774009E-4</v>
      </c>
      <c r="I651" s="1">
        <v>0.09</v>
      </c>
    </row>
    <row r="652" spans="1:9" x14ac:dyDescent="0.25">
      <c r="A652" t="s">
        <v>4</v>
      </c>
      <c r="B652" t="s">
        <v>1</v>
      </c>
      <c r="C652" t="s">
        <v>58</v>
      </c>
      <c r="D652" s="1">
        <v>0</v>
      </c>
      <c r="E652" s="1">
        <v>221.63</v>
      </c>
      <c r="F652" s="3">
        <v>44046</v>
      </c>
      <c r="G652" s="1">
        <v>0</v>
      </c>
      <c r="H652" s="2">
        <v>5.7647339537103326E-2</v>
      </c>
      <c r="I652" s="1">
        <v>12.08</v>
      </c>
    </row>
    <row r="653" spans="1:9" x14ac:dyDescent="0.25">
      <c r="A653" t="s">
        <v>4</v>
      </c>
      <c r="B653" t="s">
        <v>1</v>
      </c>
      <c r="C653" t="s">
        <v>57</v>
      </c>
      <c r="D653" s="1">
        <v>0</v>
      </c>
      <c r="E653" s="1">
        <v>280.89</v>
      </c>
      <c r="F653" s="3">
        <v>44046</v>
      </c>
      <c r="G653" s="1">
        <v>0</v>
      </c>
      <c r="H653" s="2">
        <v>6.0842963970088482E-2</v>
      </c>
      <c r="I653" s="1">
        <v>16.11</v>
      </c>
    </row>
    <row r="654" spans="1:9" x14ac:dyDescent="0.25">
      <c r="A654" t="s">
        <v>2</v>
      </c>
      <c r="B654" t="s">
        <v>1</v>
      </c>
      <c r="C654" t="s">
        <v>67</v>
      </c>
      <c r="D654" s="1">
        <v>0</v>
      </c>
      <c r="E654" s="1">
        <v>3305.31</v>
      </c>
      <c r="F654" s="3">
        <v>44046</v>
      </c>
      <c r="G654" s="1">
        <v>0</v>
      </c>
      <c r="H654" s="2">
        <v>-5.8231343261135882E-3</v>
      </c>
      <c r="I654" s="1">
        <v>-19.36</v>
      </c>
    </row>
    <row r="655" spans="1:9" x14ac:dyDescent="0.25">
      <c r="A655" t="s">
        <v>2</v>
      </c>
      <c r="B655" t="s">
        <v>1</v>
      </c>
      <c r="C655" t="s">
        <v>45</v>
      </c>
      <c r="D655" s="1">
        <v>0</v>
      </c>
      <c r="E655" s="1">
        <v>3781.75</v>
      </c>
      <c r="F655" s="3">
        <v>44046</v>
      </c>
      <c r="G655" s="1">
        <v>0</v>
      </c>
      <c r="H655" s="2">
        <v>1.4538193874362726E-3</v>
      </c>
      <c r="I655" s="1">
        <v>5.49</v>
      </c>
    </row>
    <row r="656" spans="1:9" x14ac:dyDescent="0.25">
      <c r="A656" t="s">
        <v>4</v>
      </c>
      <c r="B656" t="s">
        <v>1</v>
      </c>
      <c r="C656" t="s">
        <v>17</v>
      </c>
      <c r="D656" s="1">
        <v>0</v>
      </c>
      <c r="E656" s="1">
        <v>330.91</v>
      </c>
      <c r="F656" s="3">
        <v>44046</v>
      </c>
      <c r="G656" s="1">
        <v>0</v>
      </c>
      <c r="H656" s="2">
        <v>4.9375277478277635E-2</v>
      </c>
      <c r="I656" s="1">
        <v>15.57</v>
      </c>
    </row>
    <row r="657" spans="1:9" x14ac:dyDescent="0.25">
      <c r="A657" t="s">
        <v>4</v>
      </c>
      <c r="B657" t="s">
        <v>1</v>
      </c>
      <c r="C657" t="s">
        <v>16</v>
      </c>
      <c r="D657" s="1">
        <v>0</v>
      </c>
      <c r="E657" s="1">
        <v>361.44</v>
      </c>
      <c r="F657" s="3">
        <v>44046</v>
      </c>
      <c r="G657" s="1">
        <v>0</v>
      </c>
      <c r="H657" s="2">
        <v>6.2308958382318425E-2</v>
      </c>
      <c r="I657" s="1">
        <v>21.2</v>
      </c>
    </row>
    <row r="658" spans="1:9" x14ac:dyDescent="0.25">
      <c r="A658" t="s">
        <v>2</v>
      </c>
      <c r="B658" t="s">
        <v>1</v>
      </c>
      <c r="C658" t="s">
        <v>70</v>
      </c>
      <c r="D658" s="1">
        <v>0</v>
      </c>
      <c r="E658" s="1">
        <v>2610.75</v>
      </c>
      <c r="F658" s="3">
        <v>44046</v>
      </c>
      <c r="G658" s="1">
        <v>0</v>
      </c>
      <c r="H658" s="2">
        <v>8.3425062279125495E-3</v>
      </c>
      <c r="I658" s="1">
        <v>21.6</v>
      </c>
    </row>
    <row r="659" spans="1:9" x14ac:dyDescent="0.25">
      <c r="A659" t="s">
        <v>4</v>
      </c>
      <c r="B659" t="s">
        <v>1</v>
      </c>
      <c r="C659" t="s">
        <v>15</v>
      </c>
      <c r="D659" s="1">
        <v>0</v>
      </c>
      <c r="E659" s="1">
        <v>528.54</v>
      </c>
      <c r="F659" s="3">
        <v>44046</v>
      </c>
      <c r="G659" s="1">
        <v>0</v>
      </c>
      <c r="H659" s="2">
        <v>7.0135654990888918E-2</v>
      </c>
      <c r="I659" s="1">
        <v>34.64</v>
      </c>
    </row>
    <row r="660" spans="1:9" x14ac:dyDescent="0.25">
      <c r="A660" t="s">
        <v>4</v>
      </c>
      <c r="B660" t="s">
        <v>1</v>
      </c>
      <c r="C660" t="s">
        <v>56</v>
      </c>
      <c r="D660" s="1">
        <v>0</v>
      </c>
      <c r="E660" s="1">
        <v>325.97000000000003</v>
      </c>
      <c r="F660" s="3">
        <v>44046</v>
      </c>
      <c r="G660" s="1">
        <v>0</v>
      </c>
      <c r="H660" s="2">
        <v>4.7730779120596534E-2</v>
      </c>
      <c r="I660" s="1">
        <v>14.85</v>
      </c>
    </row>
    <row r="661" spans="1:9" x14ac:dyDescent="0.25">
      <c r="A661" t="s">
        <v>4</v>
      </c>
      <c r="B661" t="s">
        <v>1</v>
      </c>
      <c r="C661" t="s">
        <v>55</v>
      </c>
      <c r="D661" s="1">
        <v>0</v>
      </c>
      <c r="E661" s="1">
        <v>188.66</v>
      </c>
      <c r="F661" s="3">
        <v>44046</v>
      </c>
      <c r="G661" s="1">
        <v>0</v>
      </c>
      <c r="H661" s="2">
        <v>6.9440507907714943E-2</v>
      </c>
      <c r="I661" s="1">
        <v>12.25</v>
      </c>
    </row>
    <row r="662" spans="1:9" x14ac:dyDescent="0.25">
      <c r="A662" t="s">
        <v>4</v>
      </c>
      <c r="B662" t="s">
        <v>1</v>
      </c>
      <c r="C662" t="s">
        <v>14</v>
      </c>
      <c r="D662" s="1">
        <v>0</v>
      </c>
      <c r="E662" s="1">
        <v>215.86</v>
      </c>
      <c r="F662" s="3">
        <v>44046</v>
      </c>
      <c r="G662" s="1">
        <v>0</v>
      </c>
      <c r="H662" s="2">
        <v>6.8984301490615518E-2</v>
      </c>
      <c r="I662" s="1">
        <v>13.93</v>
      </c>
    </row>
    <row r="663" spans="1:9" x14ac:dyDescent="0.25">
      <c r="A663" t="s">
        <v>2</v>
      </c>
      <c r="B663" t="s">
        <v>1</v>
      </c>
      <c r="C663" t="s">
        <v>69</v>
      </c>
      <c r="D663" s="1">
        <v>0</v>
      </c>
      <c r="E663" s="1">
        <v>457.74</v>
      </c>
      <c r="F663" s="3">
        <v>44046</v>
      </c>
      <c r="G663" s="1">
        <v>0</v>
      </c>
      <c r="H663" s="2">
        <v>4.2121890219823932E-3</v>
      </c>
      <c r="I663" s="1">
        <v>1.92</v>
      </c>
    </row>
    <row r="664" spans="1:9" x14ac:dyDescent="0.25">
      <c r="A664" t="s">
        <v>4</v>
      </c>
      <c r="B664" t="s">
        <v>1</v>
      </c>
      <c r="C664" t="s">
        <v>13</v>
      </c>
      <c r="D664" s="1">
        <v>0</v>
      </c>
      <c r="E664" s="1">
        <v>345.25</v>
      </c>
      <c r="F664" s="3">
        <v>44046</v>
      </c>
      <c r="G664" s="1">
        <v>0</v>
      </c>
      <c r="H664" s="2">
        <v>7.8198682114862139E-2</v>
      </c>
      <c r="I664" s="1">
        <v>25.04</v>
      </c>
    </row>
    <row r="665" spans="1:9" x14ac:dyDescent="0.25">
      <c r="A665" t="s">
        <v>4</v>
      </c>
      <c r="B665" t="s">
        <v>1</v>
      </c>
      <c r="C665" t="s">
        <v>54</v>
      </c>
      <c r="D665" s="1">
        <v>0</v>
      </c>
      <c r="E665" s="1">
        <v>209.11</v>
      </c>
      <c r="F665" s="3">
        <v>44046</v>
      </c>
      <c r="G665" s="1">
        <v>0</v>
      </c>
      <c r="H665" s="2">
        <v>5.8302545675388506E-2</v>
      </c>
      <c r="I665" s="1">
        <v>11.52</v>
      </c>
    </row>
    <row r="666" spans="1:9" x14ac:dyDescent="0.25">
      <c r="A666" t="s">
        <v>4</v>
      </c>
      <c r="B666" t="s">
        <v>1</v>
      </c>
      <c r="C666" t="s">
        <v>53</v>
      </c>
      <c r="D666" s="1">
        <v>0</v>
      </c>
      <c r="E666" s="1">
        <v>370.1</v>
      </c>
      <c r="F666" s="3">
        <v>44046</v>
      </c>
      <c r="G666" s="1">
        <v>0</v>
      </c>
      <c r="H666" s="2">
        <v>7.002428587949594E-2</v>
      </c>
      <c r="I666" s="1">
        <v>24.22</v>
      </c>
    </row>
    <row r="667" spans="1:9" x14ac:dyDescent="0.25">
      <c r="A667" t="s">
        <v>4</v>
      </c>
      <c r="B667" t="s">
        <v>1</v>
      </c>
      <c r="C667" t="s">
        <v>1</v>
      </c>
      <c r="D667" s="1">
        <v>0</v>
      </c>
      <c r="E667" s="1">
        <v>204.78</v>
      </c>
      <c r="F667" s="3">
        <v>44046</v>
      </c>
      <c r="G667" s="1">
        <v>0</v>
      </c>
      <c r="H667" s="2">
        <v>9.6139624315929595E-3</v>
      </c>
      <c r="I667" s="1">
        <v>1.95</v>
      </c>
    </row>
    <row r="668" spans="1:9" x14ac:dyDescent="0.25">
      <c r="A668" t="s">
        <v>4</v>
      </c>
      <c r="B668" t="s">
        <v>1</v>
      </c>
      <c r="C668" t="s">
        <v>71</v>
      </c>
      <c r="D668" s="1">
        <v>0</v>
      </c>
      <c r="E668" s="1">
        <v>163</v>
      </c>
      <c r="F668" s="3">
        <v>44046</v>
      </c>
      <c r="G668" s="1">
        <v>0</v>
      </c>
      <c r="H668" s="2">
        <v>3.2168186423505718E-2</v>
      </c>
      <c r="I668" s="1">
        <v>5.08</v>
      </c>
    </row>
    <row r="669" spans="1:9" x14ac:dyDescent="0.25">
      <c r="A669" t="s">
        <v>4</v>
      </c>
      <c r="B669" t="s">
        <v>1</v>
      </c>
      <c r="C669" t="s">
        <v>52</v>
      </c>
      <c r="D669" s="1">
        <v>0</v>
      </c>
      <c r="E669" s="1">
        <v>187.5</v>
      </c>
      <c r="F669" s="3">
        <v>44046</v>
      </c>
      <c r="G669" s="1">
        <v>0</v>
      </c>
      <c r="H669" s="2">
        <v>7.0022256462934473E-2</v>
      </c>
      <c r="I669" s="1">
        <v>12.27</v>
      </c>
    </row>
    <row r="670" spans="1:9" x14ac:dyDescent="0.25">
      <c r="A670" t="s">
        <v>4</v>
      </c>
      <c r="B670" t="s">
        <v>1</v>
      </c>
      <c r="C670" t="s">
        <v>72</v>
      </c>
      <c r="D670" s="1">
        <v>0</v>
      </c>
      <c r="E670" s="1">
        <v>163.61000000000001</v>
      </c>
      <c r="F670" s="3">
        <v>44046</v>
      </c>
      <c r="G670" s="1">
        <v>0</v>
      </c>
      <c r="H670" s="2">
        <v>0.10854393929127992</v>
      </c>
      <c r="I670" s="1">
        <v>16.02</v>
      </c>
    </row>
    <row r="671" spans="1:9" x14ac:dyDescent="0.25">
      <c r="A671" t="s">
        <v>2</v>
      </c>
      <c r="B671" t="s">
        <v>1</v>
      </c>
      <c r="C671" t="s">
        <v>68</v>
      </c>
      <c r="D671" s="1">
        <v>0</v>
      </c>
      <c r="E671" s="1">
        <v>258.13</v>
      </c>
      <c r="F671" s="3">
        <v>44046</v>
      </c>
      <c r="G671" s="1">
        <v>0</v>
      </c>
      <c r="H671" s="2">
        <v>7.651169145489245E-3</v>
      </c>
      <c r="I671" s="1">
        <v>1.96</v>
      </c>
    </row>
    <row r="672" spans="1:9" x14ac:dyDescent="0.25">
      <c r="A672" t="s">
        <v>4</v>
      </c>
      <c r="B672" t="s">
        <v>1</v>
      </c>
      <c r="C672" t="s">
        <v>11</v>
      </c>
      <c r="D672" s="1">
        <v>0</v>
      </c>
      <c r="E672" s="1">
        <v>193.88</v>
      </c>
      <c r="F672" s="3">
        <v>44046</v>
      </c>
      <c r="G672" s="1">
        <v>0</v>
      </c>
      <c r="H672" s="2">
        <v>6.9328773923114984E-2</v>
      </c>
      <c r="I672" s="1">
        <v>12.57</v>
      </c>
    </row>
    <row r="673" spans="1:9" x14ac:dyDescent="0.25">
      <c r="A673" t="s">
        <v>4</v>
      </c>
      <c r="B673" t="s">
        <v>1</v>
      </c>
      <c r="C673" t="s">
        <v>10</v>
      </c>
      <c r="D673" s="1">
        <v>0</v>
      </c>
      <c r="E673" s="1">
        <v>187.11</v>
      </c>
      <c r="F673" s="3">
        <v>44046</v>
      </c>
      <c r="G673" s="1">
        <v>0</v>
      </c>
      <c r="H673" s="2">
        <v>9.3866321411231191E-3</v>
      </c>
      <c r="I673" s="1">
        <v>1.74</v>
      </c>
    </row>
    <row r="674" spans="1:9" x14ac:dyDescent="0.25">
      <c r="A674" t="s">
        <v>4</v>
      </c>
      <c r="B674" t="s">
        <v>1</v>
      </c>
      <c r="C674" t="s">
        <v>51</v>
      </c>
      <c r="D674" s="1">
        <v>0</v>
      </c>
      <c r="E674" s="1">
        <v>273.98</v>
      </c>
      <c r="F674" s="3">
        <v>44046</v>
      </c>
      <c r="G674" s="1">
        <v>0</v>
      </c>
      <c r="H674" s="2">
        <v>1.2266311978127442E-2</v>
      </c>
      <c r="I674" s="1">
        <v>3.32</v>
      </c>
    </row>
    <row r="675" spans="1:9" x14ac:dyDescent="0.25">
      <c r="A675" t="s">
        <v>4</v>
      </c>
      <c r="B675" t="s">
        <v>1</v>
      </c>
      <c r="C675" t="s">
        <v>7</v>
      </c>
      <c r="D675" s="1">
        <v>0</v>
      </c>
      <c r="E675" s="1">
        <v>430.35</v>
      </c>
      <c r="F675" s="3">
        <v>44046</v>
      </c>
      <c r="G675" s="1">
        <v>0</v>
      </c>
      <c r="H675" s="2">
        <v>8.6722137583501446E-3</v>
      </c>
      <c r="I675" s="1">
        <v>3.7</v>
      </c>
    </row>
    <row r="676" spans="1:9" x14ac:dyDescent="0.25">
      <c r="A676" t="s">
        <v>9</v>
      </c>
      <c r="B676" t="s">
        <v>22</v>
      </c>
      <c r="C676" t="s">
        <v>40</v>
      </c>
      <c r="D676" s="1">
        <v>0</v>
      </c>
      <c r="E676" s="1">
        <f>2099.31+402.97+127.7+1744.28+402.73+163.33+230.54</f>
        <v>5170.8599999999997</v>
      </c>
      <c r="F676" s="3">
        <v>44046</v>
      </c>
      <c r="G676" s="1">
        <v>0</v>
      </c>
      <c r="H676" s="2">
        <v>4.8719438609037269E-3</v>
      </c>
      <c r="I676" s="1">
        <v>25.07</v>
      </c>
    </row>
    <row r="677" spans="1:9" x14ac:dyDescent="0.25">
      <c r="A677" t="s">
        <v>2</v>
      </c>
      <c r="B677" t="s">
        <v>22</v>
      </c>
      <c r="C677" t="s">
        <v>26</v>
      </c>
      <c r="D677" s="1">
        <v>0</v>
      </c>
      <c r="E677" s="1">
        <v>4037.8</v>
      </c>
      <c r="F677" s="3">
        <v>44046</v>
      </c>
      <c r="G677" s="1">
        <v>0</v>
      </c>
      <c r="H677" s="2">
        <v>3.1946432222449417E-2</v>
      </c>
      <c r="I677" s="1">
        <v>125</v>
      </c>
    </row>
    <row r="678" spans="1:9" x14ac:dyDescent="0.25">
      <c r="A678" t="s">
        <v>9</v>
      </c>
      <c r="B678" t="s">
        <v>22</v>
      </c>
      <c r="C678" t="s">
        <v>46</v>
      </c>
      <c r="D678" s="1">
        <v>0</v>
      </c>
      <c r="E678" s="1">
        <v>1483.75</v>
      </c>
      <c r="F678" s="3">
        <v>44046</v>
      </c>
      <c r="G678" s="1">
        <v>0</v>
      </c>
      <c r="H678" s="2">
        <v>2.2619974774799489E-2</v>
      </c>
      <c r="I678" s="1">
        <v>32.82</v>
      </c>
    </row>
    <row r="679" spans="1:9" x14ac:dyDescent="0.25">
      <c r="A679" t="s">
        <v>4</v>
      </c>
      <c r="B679" t="s">
        <v>22</v>
      </c>
      <c r="C679" t="s">
        <v>25</v>
      </c>
      <c r="D679" s="1">
        <v>0</v>
      </c>
      <c r="E679" s="1">
        <v>402.13</v>
      </c>
      <c r="F679" s="3">
        <v>44046</v>
      </c>
      <c r="G679" s="1">
        <v>0</v>
      </c>
      <c r="H679" s="2">
        <v>0.10347950167389275</v>
      </c>
      <c r="I679" s="1">
        <v>37.71</v>
      </c>
    </row>
    <row r="680" spans="1:9" x14ac:dyDescent="0.25">
      <c r="A680" t="s">
        <v>9</v>
      </c>
      <c r="B680" t="s">
        <v>22</v>
      </c>
      <c r="C680" t="s">
        <v>29</v>
      </c>
      <c r="D680" s="1">
        <v>1261.6300000000001</v>
      </c>
      <c r="E680" s="1">
        <f>1265.92+3857.66</f>
        <v>5123.58</v>
      </c>
      <c r="F680" s="3">
        <v>44046</v>
      </c>
      <c r="G680" s="1">
        <v>0</v>
      </c>
      <c r="H680" s="2">
        <v>5.1497548716681329E-3</v>
      </c>
      <c r="I680" s="1">
        <v>26.25</v>
      </c>
    </row>
    <row r="681" spans="1:9" x14ac:dyDescent="0.25">
      <c r="A681" t="s">
        <v>9</v>
      </c>
      <c r="B681" t="s">
        <v>22</v>
      </c>
      <c r="C681" t="s">
        <v>73</v>
      </c>
      <c r="D681" s="1">
        <v>0</v>
      </c>
      <c r="E681" s="1">
        <v>1032.56</v>
      </c>
      <c r="F681" s="3">
        <v>44046</v>
      </c>
      <c r="G681" s="1">
        <v>0</v>
      </c>
      <c r="H681" s="2">
        <v>1.3091416879198459E-3</v>
      </c>
      <c r="I681" s="1">
        <v>1.35</v>
      </c>
    </row>
    <row r="682" spans="1:9" x14ac:dyDescent="0.25">
      <c r="A682" t="s">
        <v>9</v>
      </c>
      <c r="B682" t="s">
        <v>22</v>
      </c>
      <c r="C682" t="s">
        <v>36</v>
      </c>
      <c r="D682" s="1">
        <v>0</v>
      </c>
      <c r="E682" s="1">
        <v>3250.68</v>
      </c>
      <c r="F682" s="3">
        <v>44046</v>
      </c>
      <c r="G682" s="1">
        <v>0</v>
      </c>
      <c r="H682" s="2">
        <v>5.2136482550049212E-3</v>
      </c>
      <c r="I682" s="1">
        <v>16.86</v>
      </c>
    </row>
    <row r="683" spans="1:9" x14ac:dyDescent="0.25">
      <c r="A683" t="s">
        <v>9</v>
      </c>
      <c r="B683" t="s">
        <v>22</v>
      </c>
      <c r="C683" t="s">
        <v>48</v>
      </c>
      <c r="D683" s="1">
        <v>0</v>
      </c>
      <c r="E683" s="1">
        <v>4103.78</v>
      </c>
      <c r="F683" s="3">
        <v>44046</v>
      </c>
      <c r="G683" s="1">
        <v>0</v>
      </c>
      <c r="H683" s="2">
        <v>1.6010856141479568E-3</v>
      </c>
      <c r="I683" s="1">
        <v>6.56</v>
      </c>
    </row>
    <row r="684" spans="1:9" x14ac:dyDescent="0.25">
      <c r="A684" t="s">
        <v>9</v>
      </c>
      <c r="B684" t="s">
        <v>22</v>
      </c>
      <c r="C684" t="s">
        <v>33</v>
      </c>
      <c r="D684" s="1">
        <v>0</v>
      </c>
      <c r="E684" s="1">
        <v>1057.5</v>
      </c>
      <c r="F684" s="3">
        <v>44046</v>
      </c>
      <c r="G684" s="1">
        <v>0</v>
      </c>
      <c r="H684" s="2">
        <v>5.5531255348686415E-3</v>
      </c>
      <c r="I684" s="1">
        <v>5.84</v>
      </c>
    </row>
    <row r="685" spans="1:9" x14ac:dyDescent="0.25">
      <c r="A685" t="s">
        <v>4</v>
      </c>
      <c r="B685" t="s">
        <v>22</v>
      </c>
      <c r="C685" t="s">
        <v>24</v>
      </c>
      <c r="D685" s="1">
        <v>0</v>
      </c>
      <c r="E685" s="1">
        <v>869.18</v>
      </c>
      <c r="F685" s="3">
        <v>44046</v>
      </c>
      <c r="G685" s="1">
        <v>0</v>
      </c>
      <c r="H685" s="2">
        <v>7.2439448714943122E-2</v>
      </c>
      <c r="I685" s="1">
        <v>58.71</v>
      </c>
    </row>
    <row r="686" spans="1:9" x14ac:dyDescent="0.25">
      <c r="A686" t="s">
        <v>9</v>
      </c>
      <c r="B686" t="s">
        <v>22</v>
      </c>
      <c r="C686" t="s">
        <v>30</v>
      </c>
      <c r="D686" s="1">
        <v>0</v>
      </c>
      <c r="E686" s="1">
        <v>2012.06</v>
      </c>
      <c r="F686" s="3">
        <v>44046</v>
      </c>
      <c r="G686" s="1">
        <v>0</v>
      </c>
      <c r="H686" s="2">
        <v>6.0350301751508351E-3</v>
      </c>
      <c r="I686" s="1">
        <v>12.07</v>
      </c>
    </row>
    <row r="687" spans="1:9" x14ac:dyDescent="0.25">
      <c r="A687" t="s">
        <v>9</v>
      </c>
      <c r="B687" t="s">
        <v>22</v>
      </c>
      <c r="C687" t="s">
        <v>32</v>
      </c>
      <c r="D687" s="1">
        <v>0</v>
      </c>
      <c r="E687" s="1">
        <v>1093.1099999999999</v>
      </c>
      <c r="F687" s="3">
        <v>44046</v>
      </c>
      <c r="G687" s="1">
        <v>0</v>
      </c>
      <c r="H687" s="2">
        <v>5.8430564246014782E-3</v>
      </c>
      <c r="I687" s="1">
        <v>6.35</v>
      </c>
    </row>
    <row r="688" spans="1:9" x14ac:dyDescent="0.25">
      <c r="A688" t="s">
        <v>9</v>
      </c>
      <c r="B688" t="s">
        <v>22</v>
      </c>
      <c r="C688" t="s">
        <v>62</v>
      </c>
      <c r="D688" s="1">
        <v>433.98</v>
      </c>
      <c r="E688" s="1">
        <v>434.17</v>
      </c>
      <c r="F688" s="3">
        <v>44046</v>
      </c>
      <c r="G688" s="1">
        <v>0</v>
      </c>
      <c r="H688" s="2">
        <v>4.3780819392602588E-4</v>
      </c>
      <c r="I688" s="1">
        <v>0.19</v>
      </c>
    </row>
    <row r="689" spans="1:9" x14ac:dyDescent="0.25">
      <c r="A689" t="s">
        <v>9</v>
      </c>
      <c r="B689" t="s">
        <v>41</v>
      </c>
      <c r="C689" s="2" t="s">
        <v>18</v>
      </c>
      <c r="D689" s="1">
        <v>350</v>
      </c>
      <c r="E689" s="1">
        <v>10009.68</v>
      </c>
      <c r="F689" s="3">
        <v>44077</v>
      </c>
      <c r="G689" s="1">
        <v>0</v>
      </c>
      <c r="H689" s="2">
        <v>1.4236477597306951E-3</v>
      </c>
      <c r="I689" s="1">
        <v>14.23</v>
      </c>
    </row>
    <row r="690" spans="1:9" x14ac:dyDescent="0.25">
      <c r="A690" t="s">
        <v>4</v>
      </c>
      <c r="B690" t="s">
        <v>1</v>
      </c>
      <c r="C690" t="s">
        <v>58</v>
      </c>
      <c r="D690" s="1">
        <v>0</v>
      </c>
      <c r="E690" s="1">
        <v>219.48</v>
      </c>
      <c r="F690" s="3">
        <v>44077</v>
      </c>
      <c r="G690" s="1">
        <v>0</v>
      </c>
      <c r="H690" s="2">
        <v>-9.7008527726391014E-3</v>
      </c>
      <c r="I690" s="1">
        <v>-2.15</v>
      </c>
    </row>
    <row r="691" spans="1:9" x14ac:dyDescent="0.25">
      <c r="A691" t="s">
        <v>4</v>
      </c>
      <c r="B691" t="s">
        <v>1</v>
      </c>
      <c r="C691" t="s">
        <v>57</v>
      </c>
      <c r="D691" s="1">
        <v>0</v>
      </c>
      <c r="E691" s="1">
        <v>278.92</v>
      </c>
      <c r="F691" s="3">
        <v>44077</v>
      </c>
      <c r="G691" s="1">
        <v>0</v>
      </c>
      <c r="H691" s="2">
        <v>-7.0134216241232172E-3</v>
      </c>
      <c r="I691" s="1">
        <v>-1.97</v>
      </c>
    </row>
    <row r="692" spans="1:9" x14ac:dyDescent="0.25">
      <c r="A692" t="s">
        <v>2</v>
      </c>
      <c r="B692" t="s">
        <v>1</v>
      </c>
      <c r="C692" t="s">
        <v>67</v>
      </c>
      <c r="D692" s="1">
        <v>0</v>
      </c>
      <c r="E692" s="1">
        <v>3421.27</v>
      </c>
      <c r="F692" s="3">
        <v>44077</v>
      </c>
      <c r="G692" s="1">
        <v>0</v>
      </c>
      <c r="H692" s="2">
        <v>3.5082942295881381E-2</v>
      </c>
      <c r="I692" s="1">
        <v>115.96</v>
      </c>
    </row>
    <row r="693" spans="1:9" x14ac:dyDescent="0.25">
      <c r="A693" t="s">
        <v>2</v>
      </c>
      <c r="B693" t="s">
        <v>1</v>
      </c>
      <c r="C693" t="s">
        <v>45</v>
      </c>
      <c r="D693" s="1">
        <v>0</v>
      </c>
      <c r="E693" s="1">
        <v>3789.38</v>
      </c>
      <c r="F693" s="3">
        <v>44077</v>
      </c>
      <c r="G693" s="1">
        <v>0</v>
      </c>
      <c r="H693" s="2">
        <v>2.0175844516427954E-3</v>
      </c>
      <c r="I693" s="1">
        <v>7.63</v>
      </c>
    </row>
    <row r="694" spans="1:9" x14ac:dyDescent="0.25">
      <c r="A694" t="s">
        <v>4</v>
      </c>
      <c r="B694" t="s">
        <v>1</v>
      </c>
      <c r="C694" t="s">
        <v>17</v>
      </c>
      <c r="D694" s="1">
        <v>0</v>
      </c>
      <c r="E694" s="1">
        <v>366.34</v>
      </c>
      <c r="F694" s="3">
        <v>44077</v>
      </c>
      <c r="G694" s="1">
        <v>0</v>
      </c>
      <c r="H694" s="2">
        <v>0.10706838717476042</v>
      </c>
      <c r="I694" s="1">
        <v>35.43</v>
      </c>
    </row>
    <row r="695" spans="1:9" x14ac:dyDescent="0.25">
      <c r="A695" t="s">
        <v>4</v>
      </c>
      <c r="B695" t="s">
        <v>1</v>
      </c>
      <c r="C695" t="s">
        <v>16</v>
      </c>
      <c r="D695" s="1">
        <v>0</v>
      </c>
      <c r="E695" s="1">
        <v>347.47</v>
      </c>
      <c r="F695" s="3">
        <v>44077</v>
      </c>
      <c r="G695" s="1">
        <v>0</v>
      </c>
      <c r="H695" s="2">
        <v>-3.8650951748561257E-2</v>
      </c>
      <c r="I695" s="1">
        <v>-13.97</v>
      </c>
    </row>
    <row r="696" spans="1:9" x14ac:dyDescent="0.25">
      <c r="A696" t="s">
        <v>2</v>
      </c>
      <c r="B696" t="s">
        <v>1</v>
      </c>
      <c r="C696" t="s">
        <v>70</v>
      </c>
      <c r="D696" s="1">
        <v>0</v>
      </c>
      <c r="E696" s="1">
        <v>2594.84</v>
      </c>
      <c r="F696" s="3">
        <v>44077</v>
      </c>
      <c r="G696" s="1">
        <v>0</v>
      </c>
      <c r="H696" s="2">
        <v>-6.0940342813367021E-3</v>
      </c>
      <c r="I696" s="1">
        <v>-15.91</v>
      </c>
    </row>
    <row r="697" spans="1:9" x14ac:dyDescent="0.25">
      <c r="A697" t="s">
        <v>4</v>
      </c>
      <c r="B697" t="s">
        <v>1</v>
      </c>
      <c r="C697" t="s">
        <v>15</v>
      </c>
      <c r="D697" s="1">
        <v>0</v>
      </c>
      <c r="E697" s="1">
        <v>534.22</v>
      </c>
      <c r="F697" s="3">
        <v>44077</v>
      </c>
      <c r="G697" s="1">
        <v>0</v>
      </c>
      <c r="H697" s="2">
        <v>1.0746584932077141E-2</v>
      </c>
      <c r="I697" s="1">
        <v>5.68</v>
      </c>
    </row>
    <row r="698" spans="1:9" x14ac:dyDescent="0.25">
      <c r="A698" t="s">
        <v>4</v>
      </c>
      <c r="B698" t="s">
        <v>1</v>
      </c>
      <c r="C698" t="s">
        <v>56</v>
      </c>
      <c r="D698" s="1">
        <v>0</v>
      </c>
      <c r="E698" s="1">
        <v>322.5</v>
      </c>
      <c r="F698" s="3">
        <v>44077</v>
      </c>
      <c r="G698" s="1">
        <v>0</v>
      </c>
      <c r="H698" s="2">
        <v>-1.0645151394300223E-2</v>
      </c>
      <c r="I698" s="1">
        <v>-3.47</v>
      </c>
    </row>
    <row r="699" spans="1:9" x14ac:dyDescent="0.25">
      <c r="A699" t="s">
        <v>4</v>
      </c>
      <c r="B699" t="s">
        <v>1</v>
      </c>
      <c r="C699" t="s">
        <v>55</v>
      </c>
      <c r="D699" s="1">
        <v>0</v>
      </c>
      <c r="E699" s="1">
        <v>201.14</v>
      </c>
      <c r="F699" s="3">
        <v>44077</v>
      </c>
      <c r="G699" s="1">
        <v>0</v>
      </c>
      <c r="H699" s="2">
        <v>6.6150747376232388E-2</v>
      </c>
      <c r="I699" s="1">
        <v>12.48</v>
      </c>
    </row>
    <row r="700" spans="1:9" x14ac:dyDescent="0.25">
      <c r="A700" t="s">
        <v>4</v>
      </c>
      <c r="B700" t="s">
        <v>1</v>
      </c>
      <c r="C700" t="s">
        <v>14</v>
      </c>
      <c r="D700" s="1">
        <v>0</v>
      </c>
      <c r="E700" s="1">
        <v>217.54</v>
      </c>
      <c r="F700" s="3">
        <v>44077</v>
      </c>
      <c r="G700" s="1">
        <v>0</v>
      </c>
      <c r="H700" s="2">
        <v>7.7828221995737135E-3</v>
      </c>
      <c r="I700" s="1">
        <v>1.68</v>
      </c>
    </row>
    <row r="701" spans="1:9" x14ac:dyDescent="0.25">
      <c r="A701" t="s">
        <v>2</v>
      </c>
      <c r="B701" t="s">
        <v>1</v>
      </c>
      <c r="C701" t="s">
        <v>69</v>
      </c>
      <c r="D701" s="1">
        <v>0</v>
      </c>
      <c r="E701" s="1">
        <v>458.77</v>
      </c>
      <c r="F701" s="3">
        <v>44077</v>
      </c>
      <c r="G701" s="1">
        <v>0</v>
      </c>
      <c r="H701" s="2">
        <v>2.2501856949359578E-3</v>
      </c>
      <c r="I701" s="1">
        <v>1.03</v>
      </c>
    </row>
    <row r="702" spans="1:9" x14ac:dyDescent="0.25">
      <c r="A702" t="s">
        <v>4</v>
      </c>
      <c r="B702" t="s">
        <v>1</v>
      </c>
      <c r="C702" t="s">
        <v>13</v>
      </c>
      <c r="D702" s="1">
        <v>0</v>
      </c>
      <c r="E702" s="1">
        <v>347.56</v>
      </c>
      <c r="F702" s="3">
        <v>44077</v>
      </c>
      <c r="G702" s="1">
        <v>0</v>
      </c>
      <c r="H702" s="2">
        <v>6.690803765387443E-3</v>
      </c>
      <c r="I702" s="1">
        <v>2.31</v>
      </c>
    </row>
    <row r="703" spans="1:9" x14ac:dyDescent="0.25">
      <c r="A703" t="s">
        <v>4</v>
      </c>
      <c r="B703" t="s">
        <v>1</v>
      </c>
      <c r="C703" t="s">
        <v>54</v>
      </c>
      <c r="D703" s="1">
        <v>0</v>
      </c>
      <c r="E703" s="1">
        <v>209.18</v>
      </c>
      <c r="F703" s="3">
        <v>44077</v>
      </c>
      <c r="G703" s="1">
        <v>0</v>
      </c>
      <c r="H703" s="2">
        <v>3.3475204437860562E-4</v>
      </c>
      <c r="I703" s="1">
        <v>7.0000000000000007E-2</v>
      </c>
    </row>
    <row r="704" spans="1:9" x14ac:dyDescent="0.25">
      <c r="A704" t="s">
        <v>4</v>
      </c>
      <c r="B704" t="s">
        <v>1</v>
      </c>
      <c r="C704" t="s">
        <v>53</v>
      </c>
      <c r="D704" s="1">
        <v>0</v>
      </c>
      <c r="E704" s="1">
        <v>366.06</v>
      </c>
      <c r="F704" s="3">
        <v>44077</v>
      </c>
      <c r="G704" s="1">
        <v>0</v>
      </c>
      <c r="H704" s="2">
        <v>-1.0915968657119746E-2</v>
      </c>
      <c r="I704" s="1">
        <v>-4.04</v>
      </c>
    </row>
    <row r="705" spans="1:9" x14ac:dyDescent="0.25">
      <c r="A705" t="s">
        <v>4</v>
      </c>
      <c r="B705" t="s">
        <v>1</v>
      </c>
      <c r="C705" t="s">
        <v>1</v>
      </c>
      <c r="D705" s="1">
        <v>0</v>
      </c>
      <c r="E705" s="1">
        <v>205.04</v>
      </c>
      <c r="F705" s="3">
        <v>44077</v>
      </c>
      <c r="G705" s="1">
        <v>0</v>
      </c>
      <c r="H705" s="2">
        <v>1.2696552397695182E-3</v>
      </c>
      <c r="I705" s="1">
        <v>0.26</v>
      </c>
    </row>
    <row r="706" spans="1:9" x14ac:dyDescent="0.25">
      <c r="A706" t="s">
        <v>4</v>
      </c>
      <c r="B706" t="s">
        <v>1</v>
      </c>
      <c r="C706" t="s">
        <v>71</v>
      </c>
      <c r="D706" s="1">
        <v>0</v>
      </c>
      <c r="E706" s="1">
        <v>154.1</v>
      </c>
      <c r="F706" s="3">
        <v>44077</v>
      </c>
      <c r="G706" s="1">
        <v>0</v>
      </c>
      <c r="H706" s="2">
        <v>-5.4601226993865049E-2</v>
      </c>
      <c r="I706" s="1">
        <v>-8.9</v>
      </c>
    </row>
    <row r="707" spans="1:9" x14ac:dyDescent="0.25">
      <c r="A707" t="s">
        <v>4</v>
      </c>
      <c r="B707" t="s">
        <v>1</v>
      </c>
      <c r="C707" t="s">
        <v>52</v>
      </c>
      <c r="D707" s="1">
        <v>0</v>
      </c>
      <c r="E707" s="1">
        <v>185.98</v>
      </c>
      <c r="F707" s="3">
        <v>44077</v>
      </c>
      <c r="G707" s="1">
        <v>0</v>
      </c>
      <c r="H707" s="2">
        <v>-8.1066666666667064E-3</v>
      </c>
      <c r="I707" s="1">
        <v>-1.52</v>
      </c>
    </row>
    <row r="708" spans="1:9" x14ac:dyDescent="0.25">
      <c r="A708" t="s">
        <v>4</v>
      </c>
      <c r="B708" t="s">
        <v>1</v>
      </c>
      <c r="C708" t="s">
        <v>72</v>
      </c>
      <c r="D708" s="1">
        <v>0</v>
      </c>
      <c r="E708" s="1">
        <v>142.99</v>
      </c>
      <c r="F708" s="3">
        <v>44077</v>
      </c>
      <c r="G708" s="1">
        <v>0</v>
      </c>
      <c r="H708" s="2">
        <v>-0.1260314161726056</v>
      </c>
      <c r="I708" s="1">
        <v>-20.62</v>
      </c>
    </row>
    <row r="709" spans="1:9" x14ac:dyDescent="0.25">
      <c r="A709" t="s">
        <v>2</v>
      </c>
      <c r="B709" t="s">
        <v>1</v>
      </c>
      <c r="C709" t="s">
        <v>68</v>
      </c>
      <c r="D709" s="1">
        <v>0</v>
      </c>
      <c r="E709" s="1">
        <v>257.19</v>
      </c>
      <c r="F709" s="3">
        <v>44077</v>
      </c>
      <c r="G709" s="1">
        <v>0</v>
      </c>
      <c r="H709" s="2">
        <v>-3.6415759501026157E-3</v>
      </c>
      <c r="I709" s="1">
        <v>-0.94</v>
      </c>
    </row>
    <row r="710" spans="1:9" x14ac:dyDescent="0.25">
      <c r="A710" t="s">
        <v>4</v>
      </c>
      <c r="B710" t="s">
        <v>1</v>
      </c>
      <c r="C710" t="s">
        <v>11</v>
      </c>
      <c r="D710" s="1">
        <v>0</v>
      </c>
      <c r="E710" s="1">
        <v>194.93</v>
      </c>
      <c r="F710" s="3">
        <v>44077</v>
      </c>
      <c r="G710" s="1">
        <v>0</v>
      </c>
      <c r="H710" s="2">
        <v>5.4157210645759957E-3</v>
      </c>
      <c r="I710" s="1">
        <v>1.05</v>
      </c>
    </row>
    <row r="711" spans="1:9" x14ac:dyDescent="0.25">
      <c r="A711" t="s">
        <v>4</v>
      </c>
      <c r="B711" t="s">
        <v>1</v>
      </c>
      <c r="C711" t="s">
        <v>10</v>
      </c>
      <c r="D711" s="1">
        <v>0</v>
      </c>
      <c r="E711" s="1">
        <v>188.79</v>
      </c>
      <c r="F711" s="3">
        <v>44077</v>
      </c>
      <c r="G711" s="1">
        <v>0</v>
      </c>
      <c r="H711" s="2">
        <v>8.9786756453422711E-3</v>
      </c>
      <c r="I711" s="1">
        <v>1.68</v>
      </c>
    </row>
    <row r="712" spans="1:9" x14ac:dyDescent="0.25">
      <c r="A712" t="s">
        <v>4</v>
      </c>
      <c r="B712" t="s">
        <v>1</v>
      </c>
      <c r="C712" t="s">
        <v>51</v>
      </c>
      <c r="D712" s="1">
        <v>0</v>
      </c>
      <c r="E712" s="1">
        <v>308.67</v>
      </c>
      <c r="F712" s="3">
        <v>44077</v>
      </c>
      <c r="G712" s="1">
        <v>0</v>
      </c>
      <c r="H712" s="2">
        <v>0.12661508139280242</v>
      </c>
      <c r="I712" s="1">
        <v>34.69</v>
      </c>
    </row>
    <row r="713" spans="1:9" x14ac:dyDescent="0.25">
      <c r="A713" t="s">
        <v>4</v>
      </c>
      <c r="B713" t="s">
        <v>1</v>
      </c>
      <c r="C713" t="s">
        <v>7</v>
      </c>
      <c r="D713" s="1">
        <v>0</v>
      </c>
      <c r="E713" s="1">
        <v>440.23</v>
      </c>
      <c r="F713" s="3">
        <v>44077</v>
      </c>
      <c r="G713" s="1">
        <v>0</v>
      </c>
      <c r="H713" s="2">
        <v>2.2958057395143561E-2</v>
      </c>
      <c r="I713" s="1">
        <v>9.8800000000000008</v>
      </c>
    </row>
    <row r="714" spans="1:9" x14ac:dyDescent="0.25">
      <c r="A714" t="s">
        <v>9</v>
      </c>
      <c r="B714" t="s">
        <v>22</v>
      </c>
      <c r="C714" t="s">
        <v>40</v>
      </c>
      <c r="D714" s="1">
        <v>0</v>
      </c>
      <c r="E714" s="1">
        <f>2113.72+405.13+128.51+1755.28+405.27+164.18+231.91</f>
        <v>5204</v>
      </c>
      <c r="F714" s="3">
        <v>44077</v>
      </c>
      <c r="G714" s="1">
        <v>0</v>
      </c>
      <c r="H714" s="2">
        <v>6.4089919278418339E-3</v>
      </c>
      <c r="I714" s="1">
        <v>33.14</v>
      </c>
    </row>
    <row r="715" spans="1:9" x14ac:dyDescent="0.25">
      <c r="A715" t="s">
        <v>2</v>
      </c>
      <c r="B715" t="s">
        <v>22</v>
      </c>
      <c r="C715" t="s">
        <v>26</v>
      </c>
      <c r="D715" s="1">
        <v>0</v>
      </c>
      <c r="E715" s="1">
        <v>4011.8</v>
      </c>
      <c r="F715" s="3">
        <v>44077</v>
      </c>
      <c r="G715" s="1">
        <v>0</v>
      </c>
      <c r="H715" s="2">
        <v>-6.4391500321957507E-3</v>
      </c>
      <c r="I715" s="1">
        <v>-26</v>
      </c>
    </row>
    <row r="716" spans="1:9" x14ac:dyDescent="0.25">
      <c r="A716" t="s">
        <v>9</v>
      </c>
      <c r="B716" t="s">
        <v>22</v>
      </c>
      <c r="C716" t="s">
        <v>46</v>
      </c>
      <c r="D716" s="1">
        <v>0</v>
      </c>
      <c r="E716" s="1">
        <v>1497.17</v>
      </c>
      <c r="F716" s="3">
        <v>44077</v>
      </c>
      <c r="G716" s="1">
        <v>0</v>
      </c>
      <c r="H716" s="2">
        <v>9.0446503791070665E-3</v>
      </c>
      <c r="I716" s="1">
        <v>13.42</v>
      </c>
    </row>
    <row r="717" spans="1:9" x14ac:dyDescent="0.25">
      <c r="A717" t="s">
        <v>4</v>
      </c>
      <c r="B717" t="s">
        <v>22</v>
      </c>
      <c r="C717" t="s">
        <v>25</v>
      </c>
      <c r="D717" s="1">
        <v>0</v>
      </c>
      <c r="E717" s="1">
        <v>391.26</v>
      </c>
      <c r="F717" s="3">
        <v>44077</v>
      </c>
      <c r="G717" s="1">
        <v>0</v>
      </c>
      <c r="H717" s="2">
        <v>-2.7031059607589558E-2</v>
      </c>
      <c r="I717" s="1">
        <v>-10.87</v>
      </c>
    </row>
    <row r="718" spans="1:9" x14ac:dyDescent="0.25">
      <c r="A718" t="s">
        <v>9</v>
      </c>
      <c r="B718" t="s">
        <v>22</v>
      </c>
      <c r="C718" t="s">
        <v>29</v>
      </c>
      <c r="D718" s="1">
        <v>0</v>
      </c>
      <c r="E718" s="1">
        <f>3885.62+1275.4</f>
        <v>5161.0200000000004</v>
      </c>
      <c r="F718" s="3">
        <v>44077</v>
      </c>
      <c r="G718" s="1">
        <v>0</v>
      </c>
      <c r="H718" s="2">
        <v>7.3073905355240942E-3</v>
      </c>
      <c r="I718" s="1">
        <v>37.44</v>
      </c>
    </row>
    <row r="719" spans="1:9" x14ac:dyDescent="0.25">
      <c r="A719" t="s">
        <v>9</v>
      </c>
      <c r="B719" t="s">
        <v>22</v>
      </c>
      <c r="C719" t="s">
        <v>73</v>
      </c>
      <c r="D719" s="1">
        <v>0</v>
      </c>
      <c r="E719" s="1">
        <v>1031.3499999999999</v>
      </c>
      <c r="F719" s="3">
        <v>44077</v>
      </c>
      <c r="G719" s="1">
        <v>0</v>
      </c>
      <c r="H719" s="2">
        <v>-1.1718447354148731E-3</v>
      </c>
      <c r="I719" s="1">
        <v>-1.21</v>
      </c>
    </row>
    <row r="720" spans="1:9" x14ac:dyDescent="0.25">
      <c r="A720" t="s">
        <v>9</v>
      </c>
      <c r="B720" t="s">
        <v>22</v>
      </c>
      <c r="C720" t="s">
        <v>36</v>
      </c>
      <c r="D720" s="1">
        <v>0</v>
      </c>
      <c r="E720" s="1">
        <v>3272.05</v>
      </c>
      <c r="F720" s="3">
        <v>44077</v>
      </c>
      <c r="G720" s="1">
        <v>0</v>
      </c>
      <c r="H720" s="2">
        <v>6.5740091303974069E-3</v>
      </c>
      <c r="I720" s="1">
        <v>21.37</v>
      </c>
    </row>
    <row r="721" spans="1:9" x14ac:dyDescent="0.25">
      <c r="A721" t="s">
        <v>9</v>
      </c>
      <c r="B721" t="s">
        <v>22</v>
      </c>
      <c r="C721" t="s">
        <v>48</v>
      </c>
      <c r="D721" s="1">
        <v>0</v>
      </c>
      <c r="E721" s="1">
        <v>4111.68</v>
      </c>
      <c r="F721" s="3">
        <v>44077</v>
      </c>
      <c r="G721" s="1">
        <v>0</v>
      </c>
      <c r="H721" s="2">
        <v>1.9250544619839882E-3</v>
      </c>
      <c r="I721" s="1">
        <v>7.9</v>
      </c>
    </row>
    <row r="722" spans="1:9" x14ac:dyDescent="0.25">
      <c r="A722" t="s">
        <v>9</v>
      </c>
      <c r="B722" t="s">
        <v>22</v>
      </c>
      <c r="C722" t="s">
        <v>33</v>
      </c>
      <c r="D722" s="1">
        <v>0</v>
      </c>
      <c r="E722" s="1">
        <v>1064.9100000000001</v>
      </c>
      <c r="F722" s="3">
        <v>44077</v>
      </c>
      <c r="G722" s="1">
        <v>0</v>
      </c>
      <c r="H722" s="2">
        <v>7.0070921985816437E-3</v>
      </c>
      <c r="I722" s="1">
        <v>7.41</v>
      </c>
    </row>
    <row r="723" spans="1:9" x14ac:dyDescent="0.25">
      <c r="A723" t="s">
        <v>4</v>
      </c>
      <c r="B723" t="s">
        <v>22</v>
      </c>
      <c r="C723" t="s">
        <v>24</v>
      </c>
      <c r="D723" s="1">
        <v>0</v>
      </c>
      <c r="E723" s="1">
        <v>867.84</v>
      </c>
      <c r="F723" s="3">
        <v>44077</v>
      </c>
      <c r="G723" s="1">
        <v>0</v>
      </c>
      <c r="H723" s="2">
        <v>-1.5416829655536812E-3</v>
      </c>
      <c r="I723" s="1">
        <v>-1.34</v>
      </c>
    </row>
    <row r="724" spans="1:9" x14ac:dyDescent="0.25">
      <c r="A724" t="s">
        <v>9</v>
      </c>
      <c r="B724" t="s">
        <v>22</v>
      </c>
      <c r="C724" t="s">
        <v>30</v>
      </c>
      <c r="D724" s="1">
        <v>0</v>
      </c>
      <c r="E724" s="1">
        <v>2027.47</v>
      </c>
      <c r="F724" s="3">
        <v>44077</v>
      </c>
      <c r="G724" s="1">
        <v>0</v>
      </c>
      <c r="H724" s="2">
        <v>7.6588173314910968E-3</v>
      </c>
      <c r="I724" s="1">
        <v>15.41</v>
      </c>
    </row>
    <row r="725" spans="1:9" x14ac:dyDescent="0.25">
      <c r="A725" t="s">
        <v>9</v>
      </c>
      <c r="B725" t="s">
        <v>22</v>
      </c>
      <c r="C725" t="s">
        <v>32</v>
      </c>
      <c r="D725" s="1">
        <v>0</v>
      </c>
      <c r="E725" s="1">
        <v>1101.2</v>
      </c>
      <c r="F725" s="3">
        <v>44077</v>
      </c>
      <c r="G725" s="1">
        <v>0</v>
      </c>
      <c r="H725" s="2">
        <v>7.4009020135212822E-3</v>
      </c>
      <c r="I725" s="1">
        <v>8.09</v>
      </c>
    </row>
    <row r="726" spans="1:9" x14ac:dyDescent="0.25">
      <c r="A726" t="s">
        <v>9</v>
      </c>
      <c r="B726" t="s">
        <v>22</v>
      </c>
      <c r="C726" t="s">
        <v>62</v>
      </c>
      <c r="D726" s="1">
        <v>1200</v>
      </c>
      <c r="E726" s="1">
        <v>1636.95</v>
      </c>
      <c r="F726" s="3">
        <v>44077</v>
      </c>
      <c r="G726" s="1">
        <v>0</v>
      </c>
      <c r="H726" s="2">
        <v>1.7011694009803069E-3</v>
      </c>
      <c r="I726" s="1">
        <v>2.78</v>
      </c>
    </row>
    <row r="727" spans="1:9" x14ac:dyDescent="0.25">
      <c r="A727" t="s">
        <v>9</v>
      </c>
      <c r="B727" t="s">
        <v>41</v>
      </c>
      <c r="C727" s="2" t="s">
        <v>18</v>
      </c>
      <c r="D727" s="1">
        <f>33.45+350</f>
        <v>383.45</v>
      </c>
      <c r="E727" s="1">
        <v>10406.280000000001</v>
      </c>
      <c r="F727" s="3">
        <v>44107</v>
      </c>
      <c r="G727" s="1">
        <v>0</v>
      </c>
      <c r="H727" s="2">
        <v>1.265258877739539E-3</v>
      </c>
      <c r="I727" s="1">
        <v>13.15</v>
      </c>
    </row>
    <row r="728" spans="1:9" x14ac:dyDescent="0.25">
      <c r="A728" t="s">
        <v>4</v>
      </c>
      <c r="B728" t="s">
        <v>1</v>
      </c>
      <c r="C728" t="s">
        <v>58</v>
      </c>
      <c r="D728" s="1">
        <v>0</v>
      </c>
      <c r="E728" s="1">
        <v>205.07</v>
      </c>
      <c r="F728" s="3">
        <v>44107</v>
      </c>
      <c r="G728" s="1">
        <v>0</v>
      </c>
      <c r="H728" s="2">
        <v>-6.5655184982686299E-2</v>
      </c>
      <c r="I728" s="1">
        <v>-14.41</v>
      </c>
    </row>
    <row r="729" spans="1:9" x14ac:dyDescent="0.25">
      <c r="A729" t="s">
        <v>4</v>
      </c>
      <c r="B729" t="s">
        <v>1</v>
      </c>
      <c r="C729" t="s">
        <v>57</v>
      </c>
      <c r="D729" s="1">
        <v>0</v>
      </c>
      <c r="E729" s="1">
        <v>261.01</v>
      </c>
      <c r="F729" s="3">
        <v>44107</v>
      </c>
      <c r="G729" s="1">
        <v>0</v>
      </c>
      <c r="H729" s="2">
        <v>-6.4211960418758207E-2</v>
      </c>
      <c r="I729" s="1">
        <v>-17.91</v>
      </c>
    </row>
    <row r="730" spans="1:9" x14ac:dyDescent="0.25">
      <c r="A730" t="s">
        <v>2</v>
      </c>
      <c r="B730" t="s">
        <v>1</v>
      </c>
      <c r="C730" t="s">
        <v>67</v>
      </c>
      <c r="D730" s="1">
        <v>350</v>
      </c>
      <c r="E730" s="1">
        <v>3899.62</v>
      </c>
      <c r="F730" s="3">
        <v>44107</v>
      </c>
      <c r="G730" s="1">
        <v>0</v>
      </c>
      <c r="H730" s="2">
        <v>3.4033627929052956E-2</v>
      </c>
      <c r="I730" s="1">
        <v>128.35</v>
      </c>
    </row>
    <row r="731" spans="1:9" x14ac:dyDescent="0.25">
      <c r="A731" t="s">
        <v>2</v>
      </c>
      <c r="B731" t="s">
        <v>1</v>
      </c>
      <c r="C731" t="s">
        <v>45</v>
      </c>
      <c r="D731" s="1">
        <v>0</v>
      </c>
      <c r="E731" s="1">
        <v>3738.41</v>
      </c>
      <c r="F731" s="3">
        <v>44107</v>
      </c>
      <c r="G731" s="1">
        <v>0</v>
      </c>
      <c r="H731" s="2">
        <v>-1.3450749199077516E-2</v>
      </c>
      <c r="I731" s="1">
        <v>-50.97</v>
      </c>
    </row>
    <row r="732" spans="1:9" x14ac:dyDescent="0.25">
      <c r="A732" t="s">
        <v>4</v>
      </c>
      <c r="B732" t="s">
        <v>1</v>
      </c>
      <c r="C732" t="s">
        <v>17</v>
      </c>
      <c r="D732" s="1">
        <v>0</v>
      </c>
      <c r="E732" s="1">
        <v>339</v>
      </c>
      <c r="F732" s="3">
        <v>44107</v>
      </c>
      <c r="G732" s="1">
        <v>0</v>
      </c>
      <c r="H732" s="2">
        <v>-7.4630125020472726E-2</v>
      </c>
      <c r="I732" s="1">
        <v>-27.34</v>
      </c>
    </row>
    <row r="733" spans="1:9" x14ac:dyDescent="0.25">
      <c r="A733" t="s">
        <v>4</v>
      </c>
      <c r="B733" t="s">
        <v>1</v>
      </c>
      <c r="C733" t="s">
        <v>16</v>
      </c>
      <c r="D733" s="1">
        <v>0</v>
      </c>
      <c r="E733" s="1">
        <v>324.3</v>
      </c>
      <c r="F733" s="3">
        <v>44107</v>
      </c>
      <c r="G733" s="1">
        <v>0</v>
      </c>
      <c r="H733" s="2">
        <v>-6.6682015713586784E-2</v>
      </c>
      <c r="I733" s="1">
        <v>-23.17</v>
      </c>
    </row>
    <row r="734" spans="1:9" x14ac:dyDescent="0.25">
      <c r="A734" t="s">
        <v>2</v>
      </c>
      <c r="B734" t="s">
        <v>1</v>
      </c>
      <c r="C734" t="s">
        <v>70</v>
      </c>
      <c r="D734" s="1">
        <v>350</v>
      </c>
      <c r="E734" s="1">
        <v>2915.73</v>
      </c>
      <c r="F734" s="3">
        <v>44107</v>
      </c>
      <c r="G734" s="1">
        <v>0</v>
      </c>
      <c r="H734" s="2">
        <v>-9.885087135464099E-3</v>
      </c>
      <c r="I734" s="1">
        <v>-29.11</v>
      </c>
    </row>
    <row r="735" spans="1:9" x14ac:dyDescent="0.25">
      <c r="A735" t="s">
        <v>4</v>
      </c>
      <c r="B735" t="s">
        <v>1</v>
      </c>
      <c r="C735" t="s">
        <v>15</v>
      </c>
      <c r="D735" s="1">
        <v>0</v>
      </c>
      <c r="E735" s="1">
        <v>502.13</v>
      </c>
      <c r="F735" s="3">
        <v>44107</v>
      </c>
      <c r="G735" s="1">
        <v>0</v>
      </c>
      <c r="H735" s="2">
        <v>-6.0068885477893019E-2</v>
      </c>
      <c r="I735" s="1">
        <v>-32.090000000000003</v>
      </c>
    </row>
    <row r="736" spans="1:9" x14ac:dyDescent="0.25">
      <c r="A736" t="s">
        <v>4</v>
      </c>
      <c r="B736" t="s">
        <v>1</v>
      </c>
      <c r="C736" t="s">
        <v>56</v>
      </c>
      <c r="D736" s="1">
        <v>0</v>
      </c>
      <c r="E736" s="1">
        <v>302.88</v>
      </c>
      <c r="F736" s="3">
        <v>44107</v>
      </c>
      <c r="G736" s="1">
        <v>0</v>
      </c>
      <c r="H736" s="2">
        <v>-6.0837209302325612E-2</v>
      </c>
      <c r="I736" s="1">
        <v>-19.62</v>
      </c>
    </row>
    <row r="737" spans="1:9" x14ac:dyDescent="0.25">
      <c r="A737" t="s">
        <v>4</v>
      </c>
      <c r="B737" t="s">
        <v>1</v>
      </c>
      <c r="C737" t="s">
        <v>55</v>
      </c>
      <c r="D737" s="1">
        <v>0</v>
      </c>
      <c r="E737" s="1">
        <v>194.03</v>
      </c>
      <c r="F737" s="3">
        <v>44107</v>
      </c>
      <c r="G737" s="1">
        <v>0</v>
      </c>
      <c r="H737" s="2">
        <v>-3.534851347320267E-2</v>
      </c>
      <c r="I737" s="1">
        <v>-7.11</v>
      </c>
    </row>
    <row r="738" spans="1:9" x14ac:dyDescent="0.25">
      <c r="A738" t="s">
        <v>4</v>
      </c>
      <c r="B738" t="s">
        <v>1</v>
      </c>
      <c r="C738" t="s">
        <v>14</v>
      </c>
      <c r="D738" s="1">
        <v>0</v>
      </c>
      <c r="E738" s="1">
        <v>203.37</v>
      </c>
      <c r="F738" s="3">
        <v>44107</v>
      </c>
      <c r="G738" s="1">
        <v>0</v>
      </c>
      <c r="H738" s="2">
        <v>-6.513744598694482E-2</v>
      </c>
      <c r="I738" s="1">
        <v>-14.17</v>
      </c>
    </row>
    <row r="739" spans="1:9" x14ac:dyDescent="0.25">
      <c r="A739" t="s">
        <v>2</v>
      </c>
      <c r="B739" t="s">
        <v>1</v>
      </c>
      <c r="C739" t="s">
        <v>69</v>
      </c>
      <c r="D739" s="1">
        <v>0</v>
      </c>
      <c r="E739" s="1">
        <v>452.81</v>
      </c>
      <c r="F739" s="3">
        <v>44107</v>
      </c>
      <c r="G739" s="1">
        <v>0</v>
      </c>
      <c r="H739" s="2">
        <v>-1.2991259236654451E-2</v>
      </c>
      <c r="I739" s="1">
        <v>-5.96</v>
      </c>
    </row>
    <row r="740" spans="1:9" x14ac:dyDescent="0.25">
      <c r="A740" t="s">
        <v>4</v>
      </c>
      <c r="B740" t="s">
        <v>1</v>
      </c>
      <c r="C740" t="s">
        <v>13</v>
      </c>
      <c r="D740" s="1">
        <v>0</v>
      </c>
      <c r="E740" s="1">
        <v>343.89</v>
      </c>
      <c r="F740" s="3">
        <v>44107</v>
      </c>
      <c r="G740" s="1">
        <v>0</v>
      </c>
      <c r="H740" s="2">
        <v>-1.0559327885832692E-2</v>
      </c>
      <c r="I740" s="1">
        <v>-3.67</v>
      </c>
    </row>
    <row r="741" spans="1:9" x14ac:dyDescent="0.25">
      <c r="A741" t="s">
        <v>4</v>
      </c>
      <c r="B741" t="s">
        <v>1</v>
      </c>
      <c r="C741" t="s">
        <v>54</v>
      </c>
      <c r="D741" s="1">
        <v>0</v>
      </c>
      <c r="E741" s="1">
        <v>195.84</v>
      </c>
      <c r="F741" s="3">
        <v>44107</v>
      </c>
      <c r="G741" s="1">
        <v>0</v>
      </c>
      <c r="H741" s="2">
        <v>-6.3772827230136775E-2</v>
      </c>
      <c r="I741" s="1">
        <v>-13.34</v>
      </c>
    </row>
    <row r="742" spans="1:9" x14ac:dyDescent="0.25">
      <c r="A742" t="s">
        <v>4</v>
      </c>
      <c r="B742" t="s">
        <v>1</v>
      </c>
      <c r="C742" t="s">
        <v>53</v>
      </c>
      <c r="D742" s="1">
        <v>0</v>
      </c>
      <c r="E742" s="1">
        <v>335.2</v>
      </c>
      <c r="F742" s="3">
        <v>44107</v>
      </c>
      <c r="G742" s="1">
        <v>0</v>
      </c>
      <c r="H742" s="2">
        <v>-8.4303119707151875E-2</v>
      </c>
      <c r="I742" s="1">
        <v>-30.86</v>
      </c>
    </row>
    <row r="743" spans="1:9" x14ac:dyDescent="0.25">
      <c r="A743" t="s">
        <v>4</v>
      </c>
      <c r="B743" t="s">
        <v>1</v>
      </c>
      <c r="C743" t="s">
        <v>1</v>
      </c>
      <c r="D743" s="1">
        <v>0</v>
      </c>
      <c r="E743" s="1">
        <v>184.46</v>
      </c>
      <c r="F743" s="3">
        <v>44107</v>
      </c>
      <c r="G743" s="1">
        <v>0</v>
      </c>
      <c r="H743" s="2">
        <v>-0.10037065938353484</v>
      </c>
      <c r="I743" s="1">
        <v>-20.58</v>
      </c>
    </row>
    <row r="744" spans="1:9" x14ac:dyDescent="0.25">
      <c r="A744" t="s">
        <v>4</v>
      </c>
      <c r="B744" t="s">
        <v>1</v>
      </c>
      <c r="C744" t="s">
        <v>71</v>
      </c>
      <c r="D744" s="1">
        <v>0</v>
      </c>
      <c r="E744" s="1">
        <v>141.49</v>
      </c>
      <c r="F744" s="3">
        <v>44107</v>
      </c>
      <c r="G744" s="1">
        <v>0</v>
      </c>
      <c r="H744" s="2">
        <v>-8.1829980532121871E-2</v>
      </c>
      <c r="I744" s="1">
        <v>-12.61</v>
      </c>
    </row>
    <row r="745" spans="1:9" x14ac:dyDescent="0.25">
      <c r="A745" t="s">
        <v>4</v>
      </c>
      <c r="B745" t="s">
        <v>1</v>
      </c>
      <c r="C745" t="s">
        <v>52</v>
      </c>
      <c r="D745" s="1">
        <v>0</v>
      </c>
      <c r="E745" s="1">
        <v>171.33</v>
      </c>
      <c r="F745" s="3">
        <v>44107</v>
      </c>
      <c r="G745" s="1">
        <v>0</v>
      </c>
      <c r="H745" s="2">
        <v>-7.8771910958167379E-2</v>
      </c>
      <c r="I745" s="1">
        <v>-14.65</v>
      </c>
    </row>
    <row r="746" spans="1:9" x14ac:dyDescent="0.25">
      <c r="A746" t="s">
        <v>4</v>
      </c>
      <c r="B746" t="s">
        <v>1</v>
      </c>
      <c r="C746" t="s">
        <v>72</v>
      </c>
      <c r="D746" s="1">
        <v>0</v>
      </c>
      <c r="E746" s="1">
        <v>119.99</v>
      </c>
      <c r="F746" s="3">
        <v>44107</v>
      </c>
      <c r="G746" s="1">
        <v>0</v>
      </c>
      <c r="H746" s="2">
        <v>-0.16085040911951898</v>
      </c>
      <c r="I746" s="1">
        <v>-23</v>
      </c>
    </row>
    <row r="747" spans="1:9" x14ac:dyDescent="0.25">
      <c r="A747" t="s">
        <v>2</v>
      </c>
      <c r="B747" t="s">
        <v>1</v>
      </c>
      <c r="C747" t="s">
        <v>68</v>
      </c>
      <c r="D747" s="1">
        <v>0</v>
      </c>
      <c r="E747" s="1">
        <v>252.61</v>
      </c>
      <c r="F747" s="3">
        <v>44107</v>
      </c>
      <c r="G747" s="1">
        <v>0</v>
      </c>
      <c r="H747" s="2">
        <v>-1.7807846339282229E-2</v>
      </c>
      <c r="I747" s="1">
        <v>-4.58</v>
      </c>
    </row>
    <row r="748" spans="1:9" x14ac:dyDescent="0.25">
      <c r="A748" t="s">
        <v>4</v>
      </c>
      <c r="B748" t="s">
        <v>1</v>
      </c>
      <c r="C748" t="s">
        <v>11</v>
      </c>
      <c r="D748" s="1">
        <v>0</v>
      </c>
      <c r="E748" s="1">
        <v>180.93</v>
      </c>
      <c r="F748" s="3">
        <v>44107</v>
      </c>
      <c r="G748" s="1">
        <v>0</v>
      </c>
      <c r="H748" s="2">
        <v>-7.1820653567947423E-2</v>
      </c>
      <c r="I748" s="1">
        <v>-14</v>
      </c>
    </row>
    <row r="749" spans="1:9" x14ac:dyDescent="0.25">
      <c r="A749" t="s">
        <v>4</v>
      </c>
      <c r="B749" t="s">
        <v>1</v>
      </c>
      <c r="C749" t="s">
        <v>10</v>
      </c>
      <c r="D749" s="1">
        <v>0</v>
      </c>
      <c r="E749" s="1">
        <v>169.01</v>
      </c>
      <c r="F749" s="3">
        <v>44107</v>
      </c>
      <c r="G749" s="1">
        <v>0</v>
      </c>
      <c r="H749" s="2">
        <v>-0.10477249854335502</v>
      </c>
      <c r="I749" s="1">
        <v>-19.78</v>
      </c>
    </row>
    <row r="750" spans="1:9" x14ac:dyDescent="0.25">
      <c r="A750" t="s">
        <v>4</v>
      </c>
      <c r="B750" t="s">
        <v>1</v>
      </c>
      <c r="C750" t="s">
        <v>51</v>
      </c>
      <c r="D750" s="1">
        <v>0</v>
      </c>
      <c r="E750" s="1">
        <v>301.39999999999998</v>
      </c>
      <c r="F750" s="3">
        <v>44107</v>
      </c>
      <c r="G750" s="1">
        <v>0</v>
      </c>
      <c r="H750" s="2">
        <v>-2.3552661418343335E-2</v>
      </c>
      <c r="I750" s="1">
        <v>-7.27</v>
      </c>
    </row>
    <row r="751" spans="1:9" x14ac:dyDescent="0.25">
      <c r="A751" t="s">
        <v>4</v>
      </c>
      <c r="B751" t="s">
        <v>1</v>
      </c>
      <c r="C751" t="s">
        <v>7</v>
      </c>
      <c r="D751" s="1">
        <v>0</v>
      </c>
      <c r="E751" s="1">
        <v>369.01</v>
      </c>
      <c r="F751" s="3">
        <v>44107</v>
      </c>
      <c r="G751" s="1">
        <v>0</v>
      </c>
      <c r="H751" s="2">
        <v>-0.16177907003157443</v>
      </c>
      <c r="I751" s="1">
        <v>-71.22</v>
      </c>
    </row>
    <row r="752" spans="1:9" x14ac:dyDescent="0.25">
      <c r="A752" t="s">
        <v>9</v>
      </c>
      <c r="B752" t="s">
        <v>22</v>
      </c>
      <c r="C752" t="s">
        <v>40</v>
      </c>
      <c r="D752" s="1">
        <v>0</v>
      </c>
      <c r="E752" s="1">
        <f>2127.72+406.96+129.49+1733.76+407.56+165.16+233.21</f>
        <v>5203.8600000000006</v>
      </c>
      <c r="F752" s="3">
        <v>44107</v>
      </c>
      <c r="G752" s="1">
        <v>33.450000000000003</v>
      </c>
      <c r="H752" s="2">
        <v>6.442254692440752E-3</v>
      </c>
      <c r="I752" s="1">
        <v>33.31</v>
      </c>
    </row>
    <row r="753" spans="1:9" x14ac:dyDescent="0.25">
      <c r="A753" t="s">
        <v>2</v>
      </c>
      <c r="B753" t="s">
        <v>22</v>
      </c>
      <c r="C753" t="s">
        <v>26</v>
      </c>
      <c r="D753" s="1">
        <v>0</v>
      </c>
      <c r="E753" s="1">
        <v>3976.22</v>
      </c>
      <c r="F753" s="3">
        <v>44107</v>
      </c>
      <c r="G753" s="1">
        <v>0</v>
      </c>
      <c r="H753" s="2">
        <v>-8.8688369310534476E-3</v>
      </c>
      <c r="I753" s="1">
        <v>-35.58</v>
      </c>
    </row>
    <row r="754" spans="1:9" x14ac:dyDescent="0.25">
      <c r="A754" t="s">
        <v>9</v>
      </c>
      <c r="B754" t="s">
        <v>22</v>
      </c>
      <c r="C754" t="s">
        <v>46</v>
      </c>
      <c r="D754" s="1">
        <v>0</v>
      </c>
      <c r="E754" s="1">
        <v>1504.25</v>
      </c>
      <c r="F754" s="3">
        <v>44107</v>
      </c>
      <c r="G754" s="1">
        <v>0</v>
      </c>
      <c r="H754" s="2">
        <v>4.7289218993167292E-3</v>
      </c>
      <c r="I754" s="1">
        <v>7.08</v>
      </c>
    </row>
    <row r="755" spans="1:9" x14ac:dyDescent="0.25">
      <c r="A755" t="s">
        <v>4</v>
      </c>
      <c r="B755" t="s">
        <v>22</v>
      </c>
      <c r="C755" t="s">
        <v>25</v>
      </c>
      <c r="D755" s="1">
        <v>0</v>
      </c>
      <c r="E755" s="1">
        <v>372.24</v>
      </c>
      <c r="F755" s="3">
        <v>44107</v>
      </c>
      <c r="G755" s="1">
        <v>0</v>
      </c>
      <c r="H755" s="2">
        <v>-4.8612176046618605E-2</v>
      </c>
      <c r="I755" s="1">
        <v>-19.02</v>
      </c>
    </row>
    <row r="756" spans="1:9" x14ac:dyDescent="0.25">
      <c r="A756" t="s">
        <v>9</v>
      </c>
      <c r="B756" t="s">
        <v>22</v>
      </c>
      <c r="C756" t="s">
        <v>29</v>
      </c>
      <c r="D756" s="1">
        <v>0</v>
      </c>
      <c r="E756" s="1">
        <f>3912.48+1284.46</f>
        <v>5196.9400000000005</v>
      </c>
      <c r="F756" s="3">
        <v>44107</v>
      </c>
      <c r="G756" s="1">
        <v>0</v>
      </c>
      <c r="H756" s="2">
        <v>6.9598645229043132E-3</v>
      </c>
      <c r="I756" s="1">
        <v>35.92</v>
      </c>
    </row>
    <row r="757" spans="1:9" x14ac:dyDescent="0.25">
      <c r="A757" t="s">
        <v>9</v>
      </c>
      <c r="B757" t="s">
        <v>22</v>
      </c>
      <c r="C757" t="s">
        <v>73</v>
      </c>
      <c r="D757" s="1">
        <v>1000</v>
      </c>
      <c r="E757" s="1">
        <v>2023.76</v>
      </c>
      <c r="F757" s="3">
        <v>44107</v>
      </c>
      <c r="G757" s="1">
        <v>0</v>
      </c>
      <c r="H757" s="2">
        <v>-3.7364314372214658E-3</v>
      </c>
      <c r="I757" s="1">
        <v>-7.59</v>
      </c>
    </row>
    <row r="758" spans="1:9" x14ac:dyDescent="0.25">
      <c r="A758" t="s">
        <v>9</v>
      </c>
      <c r="B758" t="s">
        <v>22</v>
      </c>
      <c r="C758" t="s">
        <v>36</v>
      </c>
      <c r="D758" s="1">
        <v>0</v>
      </c>
      <c r="E758" s="1">
        <v>3292.99</v>
      </c>
      <c r="F758" s="3">
        <v>44107</v>
      </c>
      <c r="G758" s="1">
        <v>0</v>
      </c>
      <c r="H758" s="2">
        <v>6.3996577069420635E-3</v>
      </c>
      <c r="I758" s="1">
        <v>20.94</v>
      </c>
    </row>
    <row r="759" spans="1:9" x14ac:dyDescent="0.25">
      <c r="A759" t="s">
        <v>9</v>
      </c>
      <c r="B759" t="s">
        <v>22</v>
      </c>
      <c r="C759" t="s">
        <v>48</v>
      </c>
      <c r="D759" s="1">
        <v>0</v>
      </c>
      <c r="E759" s="1">
        <v>4117.51</v>
      </c>
      <c r="F759" s="3">
        <v>44107</v>
      </c>
      <c r="G759" s="1">
        <v>0</v>
      </c>
      <c r="H759" s="2">
        <v>1.4179118997588169E-3</v>
      </c>
      <c r="I759" s="1">
        <v>5.83</v>
      </c>
    </row>
    <row r="760" spans="1:9" x14ac:dyDescent="0.25">
      <c r="A760" t="s">
        <v>9</v>
      </c>
      <c r="B760" t="s">
        <v>22</v>
      </c>
      <c r="C760" t="s">
        <v>33</v>
      </c>
      <c r="D760" s="1">
        <v>0</v>
      </c>
      <c r="E760" s="1">
        <v>1071.6600000000001</v>
      </c>
      <c r="F760" s="3">
        <v>44107</v>
      </c>
      <c r="G760" s="1">
        <v>0</v>
      </c>
      <c r="H760" s="2">
        <v>6.3385638222948071E-3</v>
      </c>
      <c r="I760" s="1">
        <v>6.75</v>
      </c>
    </row>
    <row r="761" spans="1:9" x14ac:dyDescent="0.25">
      <c r="A761" t="s">
        <v>4</v>
      </c>
      <c r="B761" t="s">
        <v>22</v>
      </c>
      <c r="C761" t="s">
        <v>24</v>
      </c>
      <c r="D761" s="1">
        <v>321.31</v>
      </c>
      <c r="E761" s="1">
        <v>1143.71</v>
      </c>
      <c r="F761" s="3">
        <v>44107</v>
      </c>
      <c r="G761" s="1">
        <v>0</v>
      </c>
      <c r="H761" s="2">
        <v>-3.8212168355548082E-2</v>
      </c>
      <c r="I761" s="1">
        <v>-45.44</v>
      </c>
    </row>
    <row r="762" spans="1:9" x14ac:dyDescent="0.25">
      <c r="A762" t="s">
        <v>9</v>
      </c>
      <c r="B762" t="s">
        <v>22</v>
      </c>
      <c r="C762" t="s">
        <v>30</v>
      </c>
      <c r="D762" s="1">
        <v>0</v>
      </c>
      <c r="E762" s="1">
        <v>2042.12</v>
      </c>
      <c r="F762" s="3">
        <v>44107</v>
      </c>
      <c r="G762" s="1">
        <v>0</v>
      </c>
      <c r="H762" s="2">
        <v>7.2257542651679163E-3</v>
      </c>
      <c r="I762" s="1">
        <v>14.65</v>
      </c>
    </row>
    <row r="763" spans="1:9" x14ac:dyDescent="0.25">
      <c r="A763" t="s">
        <v>9</v>
      </c>
      <c r="B763" t="s">
        <v>22</v>
      </c>
      <c r="C763" t="s">
        <v>32</v>
      </c>
      <c r="D763" s="1">
        <v>0</v>
      </c>
      <c r="E763" s="1">
        <v>1108.93</v>
      </c>
      <c r="F763" s="3">
        <v>44107</v>
      </c>
      <c r="G763" s="1">
        <v>0</v>
      </c>
      <c r="H763" s="2">
        <v>7.0196149654921935E-3</v>
      </c>
      <c r="I763" s="1">
        <v>7.73</v>
      </c>
    </row>
    <row r="764" spans="1:9" x14ac:dyDescent="0.25">
      <c r="A764" t="s">
        <v>9</v>
      </c>
      <c r="B764" t="s">
        <v>22</v>
      </c>
      <c r="C764" t="s">
        <v>62</v>
      </c>
      <c r="D764" s="1">
        <v>1000</v>
      </c>
      <c r="E764" s="1">
        <v>2638.9</v>
      </c>
      <c r="F764" s="3">
        <v>44107</v>
      </c>
      <c r="G764" s="1">
        <v>0</v>
      </c>
      <c r="H764" s="2">
        <v>7.3949069948242574E-4</v>
      </c>
      <c r="I764" s="1">
        <v>1.95</v>
      </c>
    </row>
    <row r="765" spans="1:9" x14ac:dyDescent="0.25">
      <c r="A765" t="s">
        <v>9</v>
      </c>
      <c r="B765" t="s">
        <v>22</v>
      </c>
      <c r="C765" t="s">
        <v>43</v>
      </c>
      <c r="D765" s="1">
        <v>1078.69</v>
      </c>
      <c r="E765" s="1">
        <v>1083.52</v>
      </c>
      <c r="F765" s="3">
        <v>44107</v>
      </c>
      <c r="G765" s="1">
        <v>0</v>
      </c>
      <c r="H765" s="2">
        <v>4.4776534500179377E-3</v>
      </c>
      <c r="I765" s="1">
        <v>4.83</v>
      </c>
    </row>
    <row r="766" spans="1:9" x14ac:dyDescent="0.25">
      <c r="A766" t="s">
        <v>9</v>
      </c>
      <c r="B766" t="s">
        <v>41</v>
      </c>
      <c r="C766" s="2" t="s">
        <v>18</v>
      </c>
      <c r="D766" s="1">
        <v>350</v>
      </c>
      <c r="E766" s="1">
        <v>10769.97</v>
      </c>
      <c r="F766" s="3">
        <v>44138</v>
      </c>
      <c r="G766" s="1">
        <v>0</v>
      </c>
      <c r="H766" s="2">
        <v>1.2727448523093265E-3</v>
      </c>
      <c r="I766" s="1">
        <v>13.69</v>
      </c>
    </row>
    <row r="767" spans="1:9" x14ac:dyDescent="0.25">
      <c r="A767" t="s">
        <v>4</v>
      </c>
      <c r="B767" t="s">
        <v>1</v>
      </c>
      <c r="C767" t="s">
        <v>58</v>
      </c>
      <c r="D767" s="1">
        <v>0</v>
      </c>
      <c r="E767" s="1">
        <v>204.96</v>
      </c>
      <c r="F767" s="3">
        <v>44138</v>
      </c>
      <c r="G767" s="1">
        <v>0</v>
      </c>
      <c r="H767" s="2">
        <v>-5.3640220412531914E-4</v>
      </c>
      <c r="I767" s="1">
        <v>-0.11</v>
      </c>
    </row>
    <row r="768" spans="1:9" x14ac:dyDescent="0.25">
      <c r="A768" t="s">
        <v>4</v>
      </c>
      <c r="B768" t="s">
        <v>1</v>
      </c>
      <c r="C768" t="s">
        <v>57</v>
      </c>
      <c r="D768" s="1">
        <v>0</v>
      </c>
      <c r="E768" s="1">
        <v>260.67</v>
      </c>
      <c r="F768" s="3">
        <v>44138</v>
      </c>
      <c r="G768" s="1">
        <v>0</v>
      </c>
      <c r="H768" s="2">
        <v>-1.3026320830618054E-3</v>
      </c>
      <c r="I768" s="1">
        <v>-0.34</v>
      </c>
    </row>
    <row r="769" spans="1:9" x14ac:dyDescent="0.25">
      <c r="A769" t="s">
        <v>2</v>
      </c>
      <c r="B769" t="s">
        <v>1</v>
      </c>
      <c r="C769" t="s">
        <v>67</v>
      </c>
      <c r="D769" s="1">
        <v>0</v>
      </c>
      <c r="E769" s="1">
        <v>3966.15</v>
      </c>
      <c r="F769" s="3">
        <v>44138</v>
      </c>
      <c r="G769" s="1">
        <v>0</v>
      </c>
      <c r="H769" s="2">
        <v>1.7060636677419971E-2</v>
      </c>
      <c r="I769" s="1">
        <v>66.53</v>
      </c>
    </row>
    <row r="770" spans="1:9" x14ac:dyDescent="0.25">
      <c r="A770" t="s">
        <v>2</v>
      </c>
      <c r="B770" t="s">
        <v>1</v>
      </c>
      <c r="C770" t="s">
        <v>45</v>
      </c>
      <c r="D770" s="1">
        <v>0</v>
      </c>
      <c r="E770" s="1">
        <v>3739.39</v>
      </c>
      <c r="F770" s="3">
        <v>44138</v>
      </c>
      <c r="G770" s="1">
        <v>0</v>
      </c>
      <c r="H770" s="2">
        <v>2.621435316083609E-4</v>
      </c>
      <c r="I770" s="1">
        <v>0.98</v>
      </c>
    </row>
    <row r="771" spans="1:9" x14ac:dyDescent="0.25">
      <c r="A771" t="s">
        <v>4</v>
      </c>
      <c r="B771" t="s">
        <v>1</v>
      </c>
      <c r="C771" t="s">
        <v>17</v>
      </c>
      <c r="D771" s="1">
        <v>0</v>
      </c>
      <c r="E771" s="1">
        <v>334.65</v>
      </c>
      <c r="F771" s="3">
        <v>44138</v>
      </c>
      <c r="G771" s="1">
        <v>0</v>
      </c>
      <c r="H771" s="2">
        <v>-1.2831858407079677E-2</v>
      </c>
      <c r="I771" s="1">
        <v>-4.3499999999999996</v>
      </c>
    </row>
    <row r="772" spans="1:9" x14ac:dyDescent="0.25">
      <c r="A772" t="s">
        <v>4</v>
      </c>
      <c r="B772" t="s">
        <v>1</v>
      </c>
      <c r="C772" t="s">
        <v>16</v>
      </c>
      <c r="D772" s="1">
        <v>0</v>
      </c>
      <c r="E772" s="1">
        <v>329.25</v>
      </c>
      <c r="F772" s="3">
        <v>44138</v>
      </c>
      <c r="G772" s="1">
        <v>0</v>
      </c>
      <c r="H772" s="2">
        <v>1.5263644773358065E-2</v>
      </c>
      <c r="I772" s="1">
        <v>4.95</v>
      </c>
    </row>
    <row r="773" spans="1:9" x14ac:dyDescent="0.25">
      <c r="A773" t="s">
        <v>2</v>
      </c>
      <c r="B773" t="s">
        <v>1</v>
      </c>
      <c r="C773" t="s">
        <v>70</v>
      </c>
      <c r="D773" s="1">
        <v>0</v>
      </c>
      <c r="E773" s="1">
        <v>2918.43</v>
      </c>
      <c r="F773" s="3">
        <v>44138</v>
      </c>
      <c r="G773" s="1">
        <v>0</v>
      </c>
      <c r="H773" s="2">
        <v>9.2601166774697319E-4</v>
      </c>
      <c r="I773" s="1">
        <v>2.7</v>
      </c>
    </row>
    <row r="774" spans="1:9" x14ac:dyDescent="0.25">
      <c r="A774" t="s">
        <v>4</v>
      </c>
      <c r="B774" t="s">
        <v>1</v>
      </c>
      <c r="C774" t="s">
        <v>15</v>
      </c>
      <c r="D774" s="1">
        <v>0</v>
      </c>
      <c r="E774" s="1">
        <v>487.04</v>
      </c>
      <c r="F774" s="3">
        <v>44138</v>
      </c>
      <c r="G774" s="1">
        <v>0</v>
      </c>
      <c r="H774" s="2">
        <v>-3.0051978571286275E-2</v>
      </c>
      <c r="I774" s="1">
        <v>-15.09</v>
      </c>
    </row>
    <row r="775" spans="1:9" x14ac:dyDescent="0.25">
      <c r="A775" t="s">
        <v>4</v>
      </c>
      <c r="B775" t="s">
        <v>1</v>
      </c>
      <c r="C775" t="s">
        <v>56</v>
      </c>
      <c r="D775" s="1">
        <v>0</v>
      </c>
      <c r="E775" s="1">
        <v>299.86</v>
      </c>
      <c r="F775" s="3">
        <v>44138</v>
      </c>
      <c r="G775" s="1">
        <v>0</v>
      </c>
      <c r="H775" s="2">
        <v>-9.9709455890121257E-3</v>
      </c>
      <c r="I775" s="1">
        <v>-3.02</v>
      </c>
    </row>
    <row r="776" spans="1:9" x14ac:dyDescent="0.25">
      <c r="A776" t="s">
        <v>4</v>
      </c>
      <c r="B776" t="s">
        <v>1</v>
      </c>
      <c r="C776" t="s">
        <v>55</v>
      </c>
      <c r="D776" s="1">
        <v>0</v>
      </c>
      <c r="E776" s="1">
        <v>195.55</v>
      </c>
      <c r="F776" s="3">
        <v>44138</v>
      </c>
      <c r="G776" s="1">
        <v>0</v>
      </c>
      <c r="H776" s="2">
        <v>7.8338401278152947E-3</v>
      </c>
      <c r="I776" s="1">
        <v>1.52</v>
      </c>
    </row>
    <row r="777" spans="1:9" x14ac:dyDescent="0.25">
      <c r="A777" t="s">
        <v>4</v>
      </c>
      <c r="B777" t="s">
        <v>1</v>
      </c>
      <c r="C777" t="s">
        <v>14</v>
      </c>
      <c r="D777" s="1">
        <v>0</v>
      </c>
      <c r="E777" s="1">
        <v>203.2</v>
      </c>
      <c r="F777" s="3">
        <v>44138</v>
      </c>
      <c r="G777" s="1">
        <v>0</v>
      </c>
      <c r="H777" s="2">
        <v>-8.3591483502987174E-4</v>
      </c>
      <c r="I777" s="1">
        <v>-0.17</v>
      </c>
    </row>
    <row r="778" spans="1:9" x14ac:dyDescent="0.25">
      <c r="A778" t="s">
        <v>2</v>
      </c>
      <c r="B778" t="s">
        <v>1</v>
      </c>
      <c r="C778" t="s">
        <v>69</v>
      </c>
      <c r="D778" s="1">
        <v>0</v>
      </c>
      <c r="E778" s="1">
        <v>452.99</v>
      </c>
      <c r="F778" s="3">
        <v>44138</v>
      </c>
      <c r="G778" s="1">
        <v>0</v>
      </c>
      <c r="H778" s="2">
        <v>3.9751772266516383E-4</v>
      </c>
      <c r="I778" s="1">
        <v>0.18</v>
      </c>
    </row>
    <row r="779" spans="1:9" x14ac:dyDescent="0.25">
      <c r="A779" t="s">
        <v>4</v>
      </c>
      <c r="B779" t="s">
        <v>1</v>
      </c>
      <c r="C779" t="s">
        <v>13</v>
      </c>
      <c r="D779" s="1">
        <v>0</v>
      </c>
      <c r="E779" s="1">
        <v>354.68</v>
      </c>
      <c r="F779" s="3">
        <v>44138</v>
      </c>
      <c r="G779" s="1">
        <v>0</v>
      </c>
      <c r="H779" s="2">
        <v>3.1376312192852529E-2</v>
      </c>
      <c r="I779" s="1">
        <v>10.79</v>
      </c>
    </row>
    <row r="780" spans="1:9" x14ac:dyDescent="0.25">
      <c r="A780" t="s">
        <v>4</v>
      </c>
      <c r="B780" t="s">
        <v>1</v>
      </c>
      <c r="C780" t="s">
        <v>54</v>
      </c>
      <c r="D780" s="1">
        <v>0</v>
      </c>
      <c r="E780" s="1">
        <v>195.22</v>
      </c>
      <c r="F780" s="3">
        <v>44138</v>
      </c>
      <c r="G780" s="1">
        <v>0</v>
      </c>
      <c r="H780" s="2">
        <v>-3.1658496732026586E-3</v>
      </c>
      <c r="I780" s="1">
        <v>-0.62</v>
      </c>
    </row>
    <row r="781" spans="1:9" x14ac:dyDescent="0.25">
      <c r="A781" t="s">
        <v>4</v>
      </c>
      <c r="B781" t="s">
        <v>1</v>
      </c>
      <c r="C781" t="s">
        <v>53</v>
      </c>
      <c r="D781" s="1">
        <v>0</v>
      </c>
      <c r="E781" s="1">
        <v>337.86</v>
      </c>
      <c r="F781" s="3">
        <v>44138</v>
      </c>
      <c r="G781" s="1">
        <v>0</v>
      </c>
      <c r="H781" s="2">
        <v>7.9355608591886728E-3</v>
      </c>
      <c r="I781" s="1">
        <v>2.66</v>
      </c>
    </row>
    <row r="782" spans="1:9" x14ac:dyDescent="0.25">
      <c r="A782" t="s">
        <v>4</v>
      </c>
      <c r="B782" t="s">
        <v>1</v>
      </c>
      <c r="C782" t="s">
        <v>1</v>
      </c>
      <c r="D782" s="1">
        <v>0</v>
      </c>
      <c r="E782" s="1">
        <v>184.77</v>
      </c>
      <c r="F782" s="3">
        <v>44138</v>
      </c>
      <c r="G782" s="1">
        <v>0</v>
      </c>
      <c r="H782" s="2">
        <v>1.6805811558060491E-3</v>
      </c>
      <c r="I782" s="1">
        <v>0.31</v>
      </c>
    </row>
    <row r="783" spans="1:9" x14ac:dyDescent="0.25">
      <c r="A783" t="s">
        <v>4</v>
      </c>
      <c r="B783" t="s">
        <v>1</v>
      </c>
      <c r="C783" t="s">
        <v>71</v>
      </c>
      <c r="D783" s="1">
        <v>0</v>
      </c>
      <c r="E783" s="1">
        <v>134.13999999999999</v>
      </c>
      <c r="F783" s="3">
        <v>44138</v>
      </c>
      <c r="G783" s="1">
        <v>0</v>
      </c>
      <c r="H783" s="2">
        <v>-5.1947134073079493E-2</v>
      </c>
      <c r="I783" s="1">
        <v>-7.35</v>
      </c>
    </row>
    <row r="784" spans="1:9" x14ac:dyDescent="0.25">
      <c r="A784" t="s">
        <v>4</v>
      </c>
      <c r="B784" t="s">
        <v>1</v>
      </c>
      <c r="C784" t="s">
        <v>52</v>
      </c>
      <c r="D784" s="1">
        <v>0</v>
      </c>
      <c r="E784" s="1">
        <v>170.82</v>
      </c>
      <c r="F784" s="3">
        <v>44138</v>
      </c>
      <c r="G784" s="1">
        <v>0</v>
      </c>
      <c r="H784" s="2">
        <v>-2.9767116091753421E-3</v>
      </c>
      <c r="I784" s="1">
        <v>-0.51</v>
      </c>
    </row>
    <row r="785" spans="1:9" x14ac:dyDescent="0.25">
      <c r="A785" t="s">
        <v>4</v>
      </c>
      <c r="B785" t="s">
        <v>1</v>
      </c>
      <c r="C785" t="s">
        <v>72</v>
      </c>
      <c r="D785" s="1">
        <v>0</v>
      </c>
      <c r="E785" s="1">
        <v>102.84</v>
      </c>
      <c r="F785" s="3">
        <v>44138</v>
      </c>
      <c r="G785" s="1">
        <v>0</v>
      </c>
      <c r="H785" s="2">
        <v>-0.14292857738144837</v>
      </c>
      <c r="I785" s="1">
        <v>-17.149999999999999</v>
      </c>
    </row>
    <row r="786" spans="1:9" x14ac:dyDescent="0.25">
      <c r="A786" t="s">
        <v>2</v>
      </c>
      <c r="B786" t="s">
        <v>1</v>
      </c>
      <c r="C786" t="s">
        <v>68</v>
      </c>
      <c r="D786" s="1">
        <v>0</v>
      </c>
      <c r="E786" s="1">
        <v>253.29</v>
      </c>
      <c r="F786" s="3">
        <v>44138</v>
      </c>
      <c r="G786" s="1">
        <v>0</v>
      </c>
      <c r="H786" s="2">
        <v>2.6918965995010868E-3</v>
      </c>
      <c r="I786" s="1">
        <v>0.68</v>
      </c>
    </row>
    <row r="787" spans="1:9" x14ac:dyDescent="0.25">
      <c r="A787" t="s">
        <v>4</v>
      </c>
      <c r="B787" t="s">
        <v>1</v>
      </c>
      <c r="C787" t="s">
        <v>11</v>
      </c>
      <c r="D787" s="1">
        <v>0</v>
      </c>
      <c r="E787" s="1">
        <v>183.5</v>
      </c>
      <c r="F787" s="3">
        <v>44138</v>
      </c>
      <c r="G787" s="1">
        <v>0</v>
      </c>
      <c r="H787" s="2">
        <v>1.4204388437517146E-2</v>
      </c>
      <c r="I787" s="1">
        <v>2.57</v>
      </c>
    </row>
    <row r="788" spans="1:9" x14ac:dyDescent="0.25">
      <c r="A788" t="s">
        <v>4</v>
      </c>
      <c r="B788" t="s">
        <v>1</v>
      </c>
      <c r="C788" t="s">
        <v>10</v>
      </c>
      <c r="D788" s="1">
        <v>0</v>
      </c>
      <c r="E788" s="1">
        <v>163.85</v>
      </c>
      <c r="F788" s="3">
        <v>44138</v>
      </c>
      <c r="G788" s="1">
        <v>0</v>
      </c>
      <c r="H788" s="2">
        <v>-3.0530737826164112E-2</v>
      </c>
      <c r="I788" s="1">
        <v>-5.16</v>
      </c>
    </row>
    <row r="789" spans="1:9" x14ac:dyDescent="0.25">
      <c r="A789" t="s">
        <v>4</v>
      </c>
      <c r="B789" t="s">
        <v>1</v>
      </c>
      <c r="C789" t="s">
        <v>51</v>
      </c>
      <c r="D789" s="1">
        <v>0</v>
      </c>
      <c r="E789" s="1">
        <v>297.77999999999997</v>
      </c>
      <c r="F789" s="3">
        <v>44138</v>
      </c>
      <c r="G789" s="1">
        <v>0</v>
      </c>
      <c r="H789" s="2">
        <v>-1.2010617120106204E-2</v>
      </c>
      <c r="I789" s="1">
        <v>-3.62</v>
      </c>
    </row>
    <row r="790" spans="1:9" x14ac:dyDescent="0.25">
      <c r="A790" t="s">
        <v>4</v>
      </c>
      <c r="B790" t="s">
        <v>1</v>
      </c>
      <c r="C790" t="s">
        <v>7</v>
      </c>
      <c r="D790" s="1">
        <v>0</v>
      </c>
      <c r="E790" s="1">
        <v>365.82</v>
      </c>
      <c r="F790" s="3">
        <v>44138</v>
      </c>
      <c r="G790" s="1">
        <v>0</v>
      </c>
      <c r="H790" s="2">
        <v>-8.6447521747378131E-3</v>
      </c>
      <c r="I790" s="1">
        <v>-3.19</v>
      </c>
    </row>
    <row r="791" spans="1:9" x14ac:dyDescent="0.25">
      <c r="A791" t="s">
        <v>2</v>
      </c>
      <c r="B791" t="s">
        <v>1</v>
      </c>
      <c r="C791" t="s">
        <v>6</v>
      </c>
      <c r="D791" s="1">
        <v>900</v>
      </c>
      <c r="E791" s="1">
        <v>874.57</v>
      </c>
      <c r="F791" s="3">
        <v>44138</v>
      </c>
      <c r="G791" s="1">
        <v>0</v>
      </c>
      <c r="H791" s="2">
        <v>-2.8255555555555478E-2</v>
      </c>
      <c r="I791" s="1">
        <v>-25.43</v>
      </c>
    </row>
    <row r="792" spans="1:9" x14ac:dyDescent="0.25">
      <c r="A792" t="s">
        <v>9</v>
      </c>
      <c r="B792" t="s">
        <v>22</v>
      </c>
      <c r="C792" t="s">
        <v>40</v>
      </c>
      <c r="D792" s="1">
        <v>0</v>
      </c>
      <c r="E792" s="1">
        <f>2145.45+130.91+166.73+1751.52+234.97+410.98+410.09</f>
        <v>5250.65</v>
      </c>
      <c r="F792" s="3">
        <v>44138</v>
      </c>
      <c r="G792" s="1">
        <v>0</v>
      </c>
      <c r="H792" s="2">
        <v>8.9914025358099892E-3</v>
      </c>
      <c r="I792" s="1">
        <v>46.79</v>
      </c>
    </row>
    <row r="793" spans="1:9" x14ac:dyDescent="0.25">
      <c r="A793" t="s">
        <v>2</v>
      </c>
      <c r="B793" t="s">
        <v>22</v>
      </c>
      <c r="C793" t="s">
        <v>26</v>
      </c>
      <c r="D793" s="1">
        <v>0</v>
      </c>
      <c r="E793" s="1">
        <v>3996.41</v>
      </c>
      <c r="F793" s="3">
        <v>44138</v>
      </c>
      <c r="G793" s="1">
        <v>0</v>
      </c>
      <c r="H793" s="2">
        <v>5.0776868483133342E-3</v>
      </c>
      <c r="I793" s="1">
        <v>20.190000000000001</v>
      </c>
    </row>
    <row r="794" spans="1:9" x14ac:dyDescent="0.25">
      <c r="A794" t="s">
        <v>9</v>
      </c>
      <c r="B794" t="s">
        <v>22</v>
      </c>
      <c r="C794" t="s">
        <v>46</v>
      </c>
      <c r="D794" s="1">
        <v>0</v>
      </c>
      <c r="E794" s="1">
        <f>1521.49</f>
        <v>1521.49</v>
      </c>
      <c r="F794" s="3">
        <v>44138</v>
      </c>
      <c r="G794" s="1">
        <v>0</v>
      </c>
      <c r="H794" s="2">
        <v>1.146086089413334E-2</v>
      </c>
      <c r="I794" s="1">
        <v>17.239999999999998</v>
      </c>
    </row>
    <row r="795" spans="1:9" x14ac:dyDescent="0.25">
      <c r="A795" t="s">
        <v>4</v>
      </c>
      <c r="B795" t="s">
        <v>22</v>
      </c>
      <c r="C795" t="s">
        <v>25</v>
      </c>
      <c r="D795" s="1">
        <v>200</v>
      </c>
      <c r="E795" s="1">
        <v>551.63</v>
      </c>
      <c r="F795" s="3">
        <v>44138</v>
      </c>
      <c r="G795" s="1">
        <v>0</v>
      </c>
      <c r="H795" s="2">
        <v>-3.6016356773381775E-2</v>
      </c>
      <c r="I795" s="1">
        <v>-20.61</v>
      </c>
    </row>
    <row r="796" spans="1:9" x14ac:dyDescent="0.25">
      <c r="A796" t="s">
        <v>9</v>
      </c>
      <c r="B796" t="s">
        <v>22</v>
      </c>
      <c r="C796" t="s">
        <v>29</v>
      </c>
      <c r="D796" s="1">
        <v>0</v>
      </c>
      <c r="E796" s="1">
        <f>1299.68+3958.06</f>
        <v>5257.74</v>
      </c>
      <c r="F796" s="3">
        <v>44138</v>
      </c>
      <c r="G796" s="1">
        <v>0</v>
      </c>
      <c r="H796" s="2">
        <v>1.1699192216958476E-2</v>
      </c>
      <c r="I796" s="1">
        <v>60.8</v>
      </c>
    </row>
    <row r="797" spans="1:9" x14ac:dyDescent="0.25">
      <c r="A797" t="s">
        <v>9</v>
      </c>
      <c r="B797" t="s">
        <v>22</v>
      </c>
      <c r="C797" t="s">
        <v>73</v>
      </c>
      <c r="D797" s="1">
        <v>0</v>
      </c>
      <c r="E797" s="1">
        <v>2025.21</v>
      </c>
      <c r="F797" s="3">
        <v>44138</v>
      </c>
      <c r="G797" s="1">
        <v>0</v>
      </c>
      <c r="H797" s="2">
        <v>7.1648812112101723E-4</v>
      </c>
      <c r="I797" s="1">
        <v>1.45</v>
      </c>
    </row>
    <row r="798" spans="1:9" x14ac:dyDescent="0.25">
      <c r="A798" t="s">
        <v>9</v>
      </c>
      <c r="B798" t="s">
        <v>22</v>
      </c>
      <c r="C798" t="s">
        <v>36</v>
      </c>
      <c r="D798" s="1">
        <v>0</v>
      </c>
      <c r="E798" s="1">
        <v>3329.48</v>
      </c>
      <c r="F798" s="3">
        <v>44138</v>
      </c>
      <c r="G798" s="1">
        <v>0</v>
      </c>
      <c r="H798" s="2">
        <v>1.1081114731596564E-2</v>
      </c>
      <c r="I798" s="1">
        <v>36.49</v>
      </c>
    </row>
    <row r="799" spans="1:9" x14ac:dyDescent="0.25">
      <c r="A799" t="s">
        <v>9</v>
      </c>
      <c r="B799" t="s">
        <v>22</v>
      </c>
      <c r="C799" t="s">
        <v>48</v>
      </c>
      <c r="D799" s="1">
        <v>0</v>
      </c>
      <c r="E799" s="1">
        <v>4123.96</v>
      </c>
      <c r="F799" s="3">
        <v>44138</v>
      </c>
      <c r="G799" s="1">
        <v>0</v>
      </c>
      <c r="H799" s="2">
        <v>1.5664807128579206E-3</v>
      </c>
      <c r="I799" s="1">
        <v>6.45</v>
      </c>
    </row>
    <row r="800" spans="1:9" x14ac:dyDescent="0.25">
      <c r="A800" t="s">
        <v>9</v>
      </c>
      <c r="B800" t="s">
        <v>22</v>
      </c>
      <c r="C800" t="s">
        <v>33</v>
      </c>
      <c r="D800" s="1">
        <v>0</v>
      </c>
      <c r="E800" s="1">
        <v>1083.74</v>
      </c>
      <c r="F800" s="3">
        <v>44138</v>
      </c>
      <c r="G800" s="1">
        <v>0</v>
      </c>
      <c r="H800" s="2">
        <v>1.1272231864583926E-2</v>
      </c>
      <c r="I800" s="1">
        <v>12.08</v>
      </c>
    </row>
    <row r="801" spans="1:9" x14ac:dyDescent="0.25">
      <c r="A801" t="s">
        <v>4</v>
      </c>
      <c r="B801" t="s">
        <v>22</v>
      </c>
      <c r="C801" t="s">
        <v>24</v>
      </c>
      <c r="D801" s="1">
        <v>0</v>
      </c>
      <c r="E801" s="1">
        <v>1147.1400000000001</v>
      </c>
      <c r="F801" s="3">
        <v>44138</v>
      </c>
      <c r="G801" s="1">
        <v>0</v>
      </c>
      <c r="H801" s="2">
        <v>2.9990119873044563E-3</v>
      </c>
      <c r="I801" s="1">
        <v>3.43</v>
      </c>
    </row>
    <row r="802" spans="1:9" x14ac:dyDescent="0.25">
      <c r="A802" t="s">
        <v>9</v>
      </c>
      <c r="B802" t="s">
        <v>22</v>
      </c>
      <c r="C802" t="s">
        <v>30</v>
      </c>
      <c r="D802" s="1">
        <v>0</v>
      </c>
      <c r="E802" s="1">
        <v>2066.61</v>
      </c>
      <c r="F802" s="3">
        <v>44138</v>
      </c>
      <c r="G802" s="1">
        <v>0</v>
      </c>
      <c r="H802" s="2">
        <v>1.1992439229820073E-2</v>
      </c>
      <c r="I802" s="1">
        <v>24.49</v>
      </c>
    </row>
    <row r="803" spans="1:9" x14ac:dyDescent="0.25">
      <c r="A803" t="s">
        <v>9</v>
      </c>
      <c r="B803" t="s">
        <v>22</v>
      </c>
      <c r="C803" t="s">
        <v>32</v>
      </c>
      <c r="D803" s="1">
        <v>0</v>
      </c>
      <c r="E803" s="1">
        <v>1121.99</v>
      </c>
      <c r="F803" s="3">
        <v>44138</v>
      </c>
      <c r="G803" s="1">
        <v>0</v>
      </c>
      <c r="H803" s="2">
        <v>1.1777118483583315E-2</v>
      </c>
      <c r="I803" s="1">
        <v>13.06</v>
      </c>
    </row>
    <row r="804" spans="1:9" x14ac:dyDescent="0.25">
      <c r="A804" t="s">
        <v>9</v>
      </c>
      <c r="B804" t="s">
        <v>22</v>
      </c>
      <c r="C804" t="s">
        <v>62</v>
      </c>
      <c r="D804" s="1">
        <v>200</v>
      </c>
      <c r="E804" s="1">
        <v>2841.62</v>
      </c>
      <c r="F804" s="3">
        <v>44138</v>
      </c>
      <c r="G804" s="1">
        <v>0</v>
      </c>
      <c r="H804" s="2">
        <v>9.5811758075314835E-4</v>
      </c>
      <c r="I804" s="1">
        <v>2.72</v>
      </c>
    </row>
    <row r="805" spans="1:9" x14ac:dyDescent="0.25">
      <c r="A805" t="s">
        <v>9</v>
      </c>
      <c r="B805" t="s">
        <v>22</v>
      </c>
      <c r="C805" t="s">
        <v>43</v>
      </c>
      <c r="D805" s="1">
        <v>0</v>
      </c>
      <c r="E805" s="1">
        <v>1096.23</v>
      </c>
      <c r="F805" s="3">
        <v>44138</v>
      </c>
      <c r="G805" s="1">
        <v>0</v>
      </c>
      <c r="H805" s="2">
        <v>1.1730286473715434E-2</v>
      </c>
      <c r="I805" s="1">
        <v>12.71</v>
      </c>
    </row>
    <row r="806" spans="1:9" x14ac:dyDescent="0.25">
      <c r="A806" t="s">
        <v>9</v>
      </c>
      <c r="B806" t="s">
        <v>41</v>
      </c>
      <c r="C806" s="2" t="s">
        <v>18</v>
      </c>
      <c r="D806" s="1">
        <f>26.92+350</f>
        <v>376.92</v>
      </c>
      <c r="E806" s="1">
        <v>11163.46</v>
      </c>
      <c r="F806" s="3">
        <v>44168</v>
      </c>
      <c r="G806" s="1">
        <v>0</v>
      </c>
      <c r="H806" s="2">
        <v>1.4865132785915058E-3</v>
      </c>
      <c r="I806" s="1">
        <v>16.57</v>
      </c>
    </row>
    <row r="807" spans="1:9" x14ac:dyDescent="0.25">
      <c r="A807" t="s">
        <v>4</v>
      </c>
      <c r="B807" t="s">
        <v>1</v>
      </c>
      <c r="C807" t="s">
        <v>58</v>
      </c>
      <c r="D807" s="1">
        <v>0</v>
      </c>
      <c r="E807" s="1">
        <v>237.09</v>
      </c>
      <c r="F807" s="3">
        <v>44168</v>
      </c>
      <c r="G807" s="1">
        <v>0</v>
      </c>
      <c r="H807" s="2">
        <v>0.15676229508196715</v>
      </c>
      <c r="I807" s="1">
        <v>32.130000000000003</v>
      </c>
    </row>
    <row r="808" spans="1:9" x14ac:dyDescent="0.25">
      <c r="A808" t="s">
        <v>4</v>
      </c>
      <c r="B808" t="s">
        <v>1</v>
      </c>
      <c r="C808" t="s">
        <v>57</v>
      </c>
      <c r="D808" s="1">
        <v>0</v>
      </c>
      <c r="E808" s="1">
        <v>300.64</v>
      </c>
      <c r="F808" s="3">
        <v>44168</v>
      </c>
      <c r="G808" s="1">
        <v>0</v>
      </c>
      <c r="H808" s="2">
        <v>0.15333563509418036</v>
      </c>
      <c r="I808" s="1">
        <v>39.97</v>
      </c>
    </row>
    <row r="809" spans="1:9" x14ac:dyDescent="0.25">
      <c r="A809" t="s">
        <v>2</v>
      </c>
      <c r="B809" t="s">
        <v>1</v>
      </c>
      <c r="C809" t="s">
        <v>67</v>
      </c>
      <c r="D809" s="1">
        <v>0</v>
      </c>
      <c r="E809" s="1">
        <v>3722.25</v>
      </c>
      <c r="F809" s="3">
        <v>44168</v>
      </c>
      <c r="G809" s="1">
        <v>0</v>
      </c>
      <c r="H809" s="2">
        <v>-6.1495404863658787E-2</v>
      </c>
      <c r="I809" s="1">
        <v>-243.9</v>
      </c>
    </row>
    <row r="810" spans="1:9" x14ac:dyDescent="0.25">
      <c r="A810" t="s">
        <v>2</v>
      </c>
      <c r="B810" t="s">
        <v>1</v>
      </c>
      <c r="C810" t="s">
        <v>45</v>
      </c>
      <c r="D810" s="1">
        <v>0</v>
      </c>
      <c r="E810" s="1">
        <v>3811.33</v>
      </c>
      <c r="F810" s="3">
        <v>44168</v>
      </c>
      <c r="G810" s="1">
        <v>0</v>
      </c>
      <c r="H810" s="2">
        <v>1.9238431936759781E-2</v>
      </c>
      <c r="I810" s="1">
        <v>71.94</v>
      </c>
    </row>
    <row r="811" spans="1:9" x14ac:dyDescent="0.25">
      <c r="A811" t="s">
        <v>4</v>
      </c>
      <c r="B811" t="s">
        <v>1</v>
      </c>
      <c r="C811" t="s">
        <v>17</v>
      </c>
      <c r="D811" s="1">
        <v>0</v>
      </c>
      <c r="E811" s="1">
        <v>348.84</v>
      </c>
      <c r="F811" s="3">
        <v>44168</v>
      </c>
      <c r="G811" s="1">
        <v>0</v>
      </c>
      <c r="H811" s="2">
        <v>4.2402510085163492E-2</v>
      </c>
      <c r="I811" s="1">
        <v>14.19</v>
      </c>
    </row>
    <row r="812" spans="1:9" x14ac:dyDescent="0.25">
      <c r="A812" t="s">
        <v>4</v>
      </c>
      <c r="B812" t="s">
        <v>1</v>
      </c>
      <c r="C812" t="s">
        <v>16</v>
      </c>
      <c r="D812" s="1">
        <v>0</v>
      </c>
      <c r="E812" s="1">
        <v>366.42</v>
      </c>
      <c r="F812" s="3">
        <v>44168</v>
      </c>
      <c r="G812" s="1">
        <v>0</v>
      </c>
      <c r="H812" s="2">
        <v>0.11289293849658311</v>
      </c>
      <c r="I812" s="1">
        <v>37.17</v>
      </c>
    </row>
    <row r="813" spans="1:9" x14ac:dyDescent="0.25">
      <c r="A813" t="s">
        <v>2</v>
      </c>
      <c r="B813" t="s">
        <v>1</v>
      </c>
      <c r="C813" t="s">
        <v>70</v>
      </c>
      <c r="D813" s="1">
        <v>0</v>
      </c>
      <c r="E813" s="1">
        <v>2940.82</v>
      </c>
      <c r="F813" s="3">
        <v>44168</v>
      </c>
      <c r="G813" s="1">
        <v>0</v>
      </c>
      <c r="H813" s="2">
        <v>7.6719331969588023E-3</v>
      </c>
      <c r="I813" s="1">
        <v>22.39</v>
      </c>
    </row>
    <row r="814" spans="1:9" x14ac:dyDescent="0.25">
      <c r="A814" t="s">
        <v>4</v>
      </c>
      <c r="B814" t="s">
        <v>1</v>
      </c>
      <c r="C814" t="s">
        <v>15</v>
      </c>
      <c r="D814" s="1">
        <v>0</v>
      </c>
      <c r="E814" s="1">
        <v>576.21</v>
      </c>
      <c r="F814" s="3">
        <v>44168</v>
      </c>
      <c r="G814" s="1">
        <v>0</v>
      </c>
      <c r="H814" s="2">
        <v>0.18308557818659654</v>
      </c>
      <c r="I814" s="1">
        <v>89.17</v>
      </c>
    </row>
    <row r="815" spans="1:9" x14ac:dyDescent="0.25">
      <c r="A815" t="s">
        <v>4</v>
      </c>
      <c r="B815" t="s">
        <v>1</v>
      </c>
      <c r="C815" t="s">
        <v>56</v>
      </c>
      <c r="D815" s="1">
        <v>0</v>
      </c>
      <c r="E815" s="1">
        <v>342.89</v>
      </c>
      <c r="F815" s="3">
        <v>44168</v>
      </c>
      <c r="G815" s="1">
        <v>0</v>
      </c>
      <c r="H815" s="2">
        <v>0.14350030014006521</v>
      </c>
      <c r="I815" s="1">
        <v>43.03</v>
      </c>
    </row>
    <row r="816" spans="1:9" x14ac:dyDescent="0.25">
      <c r="A816" t="s">
        <v>4</v>
      </c>
      <c r="B816" t="s">
        <v>1</v>
      </c>
      <c r="C816" t="s">
        <v>55</v>
      </c>
      <c r="D816" s="1">
        <v>0</v>
      </c>
      <c r="E816" s="1">
        <v>218.78</v>
      </c>
      <c r="F816" s="3">
        <v>44168</v>
      </c>
      <c r="G816" s="1">
        <v>0</v>
      </c>
      <c r="H816" s="2">
        <v>0.11879314753260029</v>
      </c>
      <c r="I816" s="1">
        <v>23.23</v>
      </c>
    </row>
    <row r="817" spans="1:9" x14ac:dyDescent="0.25">
      <c r="A817" t="s">
        <v>4</v>
      </c>
      <c r="B817" t="s">
        <v>1</v>
      </c>
      <c r="C817" t="s">
        <v>14</v>
      </c>
      <c r="D817" s="1">
        <v>0</v>
      </c>
      <c r="E817" s="1">
        <v>238.39</v>
      </c>
      <c r="F817" s="3">
        <v>44168</v>
      </c>
      <c r="G817" s="1">
        <v>0</v>
      </c>
      <c r="H817" s="2">
        <v>0.17317913385826778</v>
      </c>
      <c r="I817" s="1">
        <v>35.19</v>
      </c>
    </row>
    <row r="818" spans="1:9" x14ac:dyDescent="0.25">
      <c r="A818" t="s">
        <v>2</v>
      </c>
      <c r="B818" t="s">
        <v>1</v>
      </c>
      <c r="C818" t="s">
        <v>69</v>
      </c>
      <c r="D818" s="1">
        <v>0</v>
      </c>
      <c r="E818" s="1">
        <v>461.19</v>
      </c>
      <c r="F818" s="3">
        <v>44168</v>
      </c>
      <c r="G818" s="1">
        <v>0</v>
      </c>
      <c r="H818" s="2">
        <v>1.8101944855294816E-2</v>
      </c>
      <c r="I818" s="1">
        <v>8.1999999999999993</v>
      </c>
    </row>
    <row r="819" spans="1:9" x14ac:dyDescent="0.25">
      <c r="A819" t="s">
        <v>4</v>
      </c>
      <c r="B819" t="s">
        <v>1</v>
      </c>
      <c r="C819" t="s">
        <v>13</v>
      </c>
      <c r="D819" s="1">
        <v>0</v>
      </c>
      <c r="E819" s="1">
        <v>451.88</v>
      </c>
      <c r="F819" s="3">
        <v>44168</v>
      </c>
      <c r="G819" s="1">
        <v>0</v>
      </c>
      <c r="H819" s="2">
        <v>0.27404984775008456</v>
      </c>
      <c r="I819" s="1">
        <v>97.2</v>
      </c>
    </row>
    <row r="820" spans="1:9" x14ac:dyDescent="0.25">
      <c r="A820" t="s">
        <v>4</v>
      </c>
      <c r="B820" t="s">
        <v>1</v>
      </c>
      <c r="C820" t="s">
        <v>54</v>
      </c>
      <c r="D820" s="1">
        <v>0</v>
      </c>
      <c r="E820" s="1">
        <v>225.43</v>
      </c>
      <c r="F820" s="3">
        <v>44168</v>
      </c>
      <c r="G820" s="1">
        <v>0</v>
      </c>
      <c r="H820" s="2">
        <v>0.15474848888433557</v>
      </c>
      <c r="I820" s="1">
        <v>30.21</v>
      </c>
    </row>
    <row r="821" spans="1:9" x14ac:dyDescent="0.25">
      <c r="A821" t="s">
        <v>2</v>
      </c>
      <c r="B821" t="s">
        <v>1</v>
      </c>
      <c r="C821" t="s">
        <v>65</v>
      </c>
      <c r="D821" s="1">
        <v>700</v>
      </c>
      <c r="E821" s="1">
        <v>700.69</v>
      </c>
      <c r="F821" s="3">
        <v>44168</v>
      </c>
      <c r="G821" s="1">
        <v>0</v>
      </c>
      <c r="H821" s="2">
        <v>9.8571428571436748E-4</v>
      </c>
      <c r="I821" s="1">
        <v>0.69</v>
      </c>
    </row>
    <row r="822" spans="1:9" x14ac:dyDescent="0.25">
      <c r="A822" t="s">
        <v>4</v>
      </c>
      <c r="B822" t="s">
        <v>1</v>
      </c>
      <c r="C822" t="s">
        <v>53</v>
      </c>
      <c r="D822" s="1">
        <v>0</v>
      </c>
      <c r="E822" s="1">
        <v>383.63</v>
      </c>
      <c r="F822" s="3">
        <v>44168</v>
      </c>
      <c r="G822" s="1">
        <v>0</v>
      </c>
      <c r="H822" s="2">
        <v>0.1354703131474575</v>
      </c>
      <c r="I822" s="1">
        <v>45.77</v>
      </c>
    </row>
    <row r="823" spans="1:9" x14ac:dyDescent="0.25">
      <c r="A823" t="s">
        <v>4</v>
      </c>
      <c r="B823" t="s">
        <v>1</v>
      </c>
      <c r="C823" t="s">
        <v>1</v>
      </c>
      <c r="D823" s="1">
        <v>0</v>
      </c>
      <c r="E823" s="1">
        <v>214.76</v>
      </c>
      <c r="F823" s="3">
        <v>44168</v>
      </c>
      <c r="G823" s="1">
        <v>0</v>
      </c>
      <c r="H823" s="2">
        <v>0.16230989879309399</v>
      </c>
      <c r="I823" s="1">
        <v>29.99</v>
      </c>
    </row>
    <row r="824" spans="1:9" x14ac:dyDescent="0.25">
      <c r="A824" t="s">
        <v>4</v>
      </c>
      <c r="B824" t="s">
        <v>1</v>
      </c>
      <c r="C824" t="s">
        <v>71</v>
      </c>
      <c r="D824" s="1">
        <v>0</v>
      </c>
      <c r="E824" s="1">
        <v>164.61</v>
      </c>
      <c r="F824" s="3">
        <v>44168</v>
      </c>
      <c r="G824" s="1">
        <v>0</v>
      </c>
      <c r="H824" s="2">
        <v>0.22715073803488917</v>
      </c>
      <c r="I824" s="1">
        <v>30.47</v>
      </c>
    </row>
    <row r="825" spans="1:9" x14ac:dyDescent="0.25">
      <c r="A825" t="s">
        <v>4</v>
      </c>
      <c r="B825" t="s">
        <v>1</v>
      </c>
      <c r="C825" t="s">
        <v>52</v>
      </c>
      <c r="D825" s="1">
        <v>0</v>
      </c>
      <c r="E825" s="1">
        <v>201.73</v>
      </c>
      <c r="F825" s="3">
        <v>44168</v>
      </c>
      <c r="G825" s="1">
        <v>0</v>
      </c>
      <c r="H825" s="2">
        <v>0.18095070834796867</v>
      </c>
      <c r="I825" s="1">
        <v>30.91</v>
      </c>
    </row>
    <row r="826" spans="1:9" x14ac:dyDescent="0.25">
      <c r="A826" t="s">
        <v>4</v>
      </c>
      <c r="B826" t="s">
        <v>1</v>
      </c>
      <c r="C826" t="s">
        <v>72</v>
      </c>
      <c r="D826" s="1">
        <v>0</v>
      </c>
      <c r="E826" s="1">
        <v>109.17</v>
      </c>
      <c r="F826" s="3">
        <v>44168</v>
      </c>
      <c r="G826" s="1">
        <v>0</v>
      </c>
      <c r="H826" s="2">
        <v>6.1551925320886713E-2</v>
      </c>
      <c r="I826" s="1">
        <v>6.33</v>
      </c>
    </row>
    <row r="827" spans="1:9" x14ac:dyDescent="0.25">
      <c r="A827" t="s">
        <v>2</v>
      </c>
      <c r="B827" t="s">
        <v>1</v>
      </c>
      <c r="C827" t="s">
        <v>68</v>
      </c>
      <c r="D827" s="1">
        <v>0</v>
      </c>
      <c r="E827" s="1">
        <v>259.45999999999998</v>
      </c>
      <c r="F827" s="3">
        <v>44168</v>
      </c>
      <c r="G827" s="1">
        <v>0</v>
      </c>
      <c r="H827" s="2">
        <v>2.4359429902483187E-2</v>
      </c>
      <c r="I827" s="1">
        <v>6.17</v>
      </c>
    </row>
    <row r="828" spans="1:9" x14ac:dyDescent="0.25">
      <c r="A828" t="s">
        <v>4</v>
      </c>
      <c r="B828" t="s">
        <v>1</v>
      </c>
      <c r="C828" t="s">
        <v>11</v>
      </c>
      <c r="D828" s="1">
        <v>0</v>
      </c>
      <c r="E828" s="1">
        <v>212.72</v>
      </c>
      <c r="F828" s="3">
        <v>44168</v>
      </c>
      <c r="G828" s="1">
        <v>0</v>
      </c>
      <c r="H828" s="2">
        <v>0.15923705722070847</v>
      </c>
      <c r="I828" s="1">
        <v>29.22</v>
      </c>
    </row>
    <row r="829" spans="1:9" x14ac:dyDescent="0.25">
      <c r="A829" t="s">
        <v>4</v>
      </c>
      <c r="B829" t="s">
        <v>1</v>
      </c>
      <c r="C829" t="s">
        <v>10</v>
      </c>
      <c r="D829" s="1">
        <v>0</v>
      </c>
      <c r="E829" s="1">
        <v>196.9</v>
      </c>
      <c r="F829" s="3">
        <v>44168</v>
      </c>
      <c r="G829" s="1">
        <v>0</v>
      </c>
      <c r="H829" s="2">
        <v>0.20170888007323784</v>
      </c>
      <c r="I829" s="1">
        <v>33.049999999999997</v>
      </c>
    </row>
    <row r="830" spans="1:9" x14ac:dyDescent="0.25">
      <c r="A830" t="s">
        <v>4</v>
      </c>
      <c r="B830" t="s">
        <v>1</v>
      </c>
      <c r="C830" t="s">
        <v>51</v>
      </c>
      <c r="D830" s="1">
        <v>0</v>
      </c>
      <c r="E830" s="1">
        <v>300.82</v>
      </c>
      <c r="F830" s="3">
        <v>44168</v>
      </c>
      <c r="G830" s="1">
        <v>0</v>
      </c>
      <c r="H830" s="2">
        <v>1.0208879038216212E-2</v>
      </c>
      <c r="I830" s="1">
        <v>3.04</v>
      </c>
    </row>
    <row r="831" spans="1:9" x14ac:dyDescent="0.25">
      <c r="A831" t="s">
        <v>4</v>
      </c>
      <c r="B831" t="s">
        <v>1</v>
      </c>
      <c r="C831" t="s">
        <v>7</v>
      </c>
      <c r="D831" s="1">
        <v>0</v>
      </c>
      <c r="E831" s="1">
        <v>495.8</v>
      </c>
      <c r="F831" s="3">
        <v>44168</v>
      </c>
      <c r="G831" s="1">
        <v>0</v>
      </c>
      <c r="H831" s="2">
        <v>0.35531135531135538</v>
      </c>
      <c r="I831" s="1">
        <v>129.97999999999999</v>
      </c>
    </row>
    <row r="832" spans="1:9" x14ac:dyDescent="0.25">
      <c r="A832" t="s">
        <v>2</v>
      </c>
      <c r="B832" t="s">
        <v>1</v>
      </c>
      <c r="C832" t="s">
        <v>6</v>
      </c>
      <c r="D832" s="1">
        <v>0</v>
      </c>
      <c r="E832" s="1">
        <v>850.19</v>
      </c>
      <c r="F832" s="3">
        <v>44168</v>
      </c>
      <c r="G832" s="1">
        <v>0</v>
      </c>
      <c r="H832" s="2">
        <v>-2.7876556479184078E-2</v>
      </c>
      <c r="I832" s="1">
        <v>-24.38</v>
      </c>
    </row>
    <row r="833" spans="1:9" x14ac:dyDescent="0.25">
      <c r="A833" t="s">
        <v>9</v>
      </c>
      <c r="B833" t="s">
        <v>22</v>
      </c>
      <c r="C833" t="s">
        <v>48</v>
      </c>
      <c r="D833" s="1">
        <v>0</v>
      </c>
      <c r="E833" s="1">
        <v>4134.2700000000004</v>
      </c>
      <c r="F833" s="3">
        <v>44168</v>
      </c>
      <c r="G833" s="1">
        <v>0</v>
      </c>
      <c r="H833" s="2">
        <v>2.5000242485380131E-3</v>
      </c>
      <c r="I833" s="1">
        <v>10.31</v>
      </c>
    </row>
    <row r="834" spans="1:9" x14ac:dyDescent="0.25">
      <c r="A834" t="s">
        <v>9</v>
      </c>
      <c r="B834" t="s">
        <v>22</v>
      </c>
      <c r="C834" t="s">
        <v>33</v>
      </c>
      <c r="D834" s="1">
        <v>0</v>
      </c>
      <c r="E834" s="1">
        <v>1096.27</v>
      </c>
      <c r="F834" s="3">
        <v>44168</v>
      </c>
      <c r="G834" s="1">
        <v>0</v>
      </c>
      <c r="H834" s="2">
        <v>1.1561813719157765E-2</v>
      </c>
      <c r="I834" s="1">
        <v>12.53</v>
      </c>
    </row>
    <row r="835" spans="1:9" x14ac:dyDescent="0.25">
      <c r="A835" t="s">
        <v>9</v>
      </c>
      <c r="B835" t="s">
        <v>22</v>
      </c>
      <c r="C835" t="s">
        <v>36</v>
      </c>
      <c r="D835" s="1">
        <v>0</v>
      </c>
      <c r="E835" s="1">
        <v>3366.84</v>
      </c>
      <c r="F835" s="3">
        <v>44168</v>
      </c>
      <c r="G835" s="1">
        <v>0</v>
      </c>
      <c r="H835" s="2">
        <v>1.1220971442988059E-2</v>
      </c>
      <c r="I835" s="1">
        <v>37.36</v>
      </c>
    </row>
    <row r="836" spans="1:9" x14ac:dyDescent="0.25">
      <c r="A836" t="s">
        <v>9</v>
      </c>
      <c r="B836" t="s">
        <v>22</v>
      </c>
      <c r="C836" t="s">
        <v>40</v>
      </c>
      <c r="D836" s="1">
        <v>0</v>
      </c>
      <c r="E836" s="1">
        <f>7885.06-2322.97-252.76</f>
        <v>5309.33</v>
      </c>
      <c r="F836" s="3">
        <v>44168</v>
      </c>
      <c r="G836" s="1">
        <v>0</v>
      </c>
      <c r="H836" s="2">
        <v>1.1175759191719203E-2</v>
      </c>
      <c r="I836" s="1">
        <v>58.68</v>
      </c>
    </row>
    <row r="837" spans="1:9" x14ac:dyDescent="0.25">
      <c r="A837" t="s">
        <v>9</v>
      </c>
      <c r="B837" t="s">
        <v>22</v>
      </c>
      <c r="C837" t="s">
        <v>46</v>
      </c>
      <c r="D837" s="1">
        <v>0</v>
      </c>
      <c r="E837" s="1">
        <v>1539.14</v>
      </c>
      <c r="F837" s="3">
        <v>44168</v>
      </c>
      <c r="G837" s="1">
        <v>0</v>
      </c>
      <c r="H837" s="2">
        <v>1.1600470591328405E-2</v>
      </c>
      <c r="I837" s="1">
        <v>17.649999999999999</v>
      </c>
    </row>
    <row r="838" spans="1:9" x14ac:dyDescent="0.25">
      <c r="A838" t="s">
        <v>9</v>
      </c>
      <c r="B838" t="s">
        <v>22</v>
      </c>
      <c r="C838" t="s">
        <v>32</v>
      </c>
      <c r="D838" s="1">
        <v>0</v>
      </c>
      <c r="E838" s="1">
        <v>1108.26</v>
      </c>
      <c r="F838" s="3">
        <v>44168</v>
      </c>
      <c r="G838" s="1">
        <v>26.92</v>
      </c>
      <c r="H838" s="2">
        <v>1.2044892107353933E-2</v>
      </c>
      <c r="I838" s="1">
        <v>13.19</v>
      </c>
    </row>
    <row r="839" spans="1:9" x14ac:dyDescent="0.25">
      <c r="A839" t="s">
        <v>9</v>
      </c>
      <c r="B839" t="s">
        <v>22</v>
      </c>
      <c r="C839" t="s">
        <v>43</v>
      </c>
      <c r="D839" s="1">
        <v>0</v>
      </c>
      <c r="E839" s="1">
        <v>1109.25</v>
      </c>
      <c r="F839" s="3">
        <v>44168</v>
      </c>
      <c r="G839" s="1">
        <v>0</v>
      </c>
      <c r="H839" s="2">
        <v>1.1877069593059897E-2</v>
      </c>
      <c r="I839" s="1">
        <v>13.02</v>
      </c>
    </row>
    <row r="840" spans="1:9" x14ac:dyDescent="0.25">
      <c r="A840" t="s">
        <v>9</v>
      </c>
      <c r="B840" t="s">
        <v>22</v>
      </c>
      <c r="C840" t="s">
        <v>29</v>
      </c>
      <c r="D840" s="1">
        <v>0</v>
      </c>
      <c r="E840" s="1">
        <f>4004.73+1315.27</f>
        <v>5320</v>
      </c>
      <c r="F840" s="3">
        <v>44168</v>
      </c>
      <c r="G840" s="1">
        <v>0</v>
      </c>
      <c r="H840" s="2">
        <v>1.1841589732470625E-2</v>
      </c>
      <c r="I840" s="1">
        <v>62.26</v>
      </c>
    </row>
    <row r="841" spans="1:9" x14ac:dyDescent="0.25">
      <c r="A841" t="s">
        <v>9</v>
      </c>
      <c r="B841" t="s">
        <v>22</v>
      </c>
      <c r="C841" t="s">
        <v>30</v>
      </c>
      <c r="D841" s="1">
        <v>0</v>
      </c>
      <c r="E841" s="1">
        <v>2091.69</v>
      </c>
      <c r="F841" s="3">
        <v>44168</v>
      </c>
      <c r="G841" s="1">
        <v>0</v>
      </c>
      <c r="H841" s="2">
        <v>1.2135816627230067E-2</v>
      </c>
      <c r="I841" s="1">
        <v>25.08</v>
      </c>
    </row>
    <row r="842" spans="1:9" x14ac:dyDescent="0.25">
      <c r="A842" t="s">
        <v>9</v>
      </c>
      <c r="B842" t="s">
        <v>22</v>
      </c>
      <c r="C842" t="s">
        <v>62</v>
      </c>
      <c r="D842" s="1">
        <v>100</v>
      </c>
      <c r="E842" s="1">
        <v>2944.19</v>
      </c>
      <c r="F842" s="3">
        <v>44168</v>
      </c>
      <c r="G842" s="1">
        <v>0</v>
      </c>
      <c r="H842" s="2">
        <v>8.7366825082790811E-4</v>
      </c>
      <c r="I842" s="1">
        <v>2.57</v>
      </c>
    </row>
    <row r="843" spans="1:9" x14ac:dyDescent="0.25">
      <c r="A843" t="s">
        <v>2</v>
      </c>
      <c r="B843" t="s">
        <v>22</v>
      </c>
      <c r="C843" t="s">
        <v>26</v>
      </c>
      <c r="D843" s="1">
        <v>0</v>
      </c>
      <c r="E843" s="1">
        <v>4066.08</v>
      </c>
      <c r="F843" s="3">
        <v>44168</v>
      </c>
      <c r="G843" s="1">
        <v>0</v>
      </c>
      <c r="H843" s="2">
        <v>1.7433146248758247E-2</v>
      </c>
      <c r="I843" s="1">
        <v>69.67</v>
      </c>
    </row>
    <row r="844" spans="1:9" x14ac:dyDescent="0.25">
      <c r="A844" t="s">
        <v>9</v>
      </c>
      <c r="B844" t="s">
        <v>22</v>
      </c>
      <c r="C844" t="s">
        <v>73</v>
      </c>
      <c r="D844" s="1">
        <v>0</v>
      </c>
      <c r="E844" s="1">
        <v>2032.28</v>
      </c>
      <c r="F844" s="3">
        <v>44168</v>
      </c>
      <c r="G844" s="1">
        <v>0</v>
      </c>
      <c r="H844" s="2">
        <v>3.4909959954769754E-3</v>
      </c>
      <c r="I844" s="1">
        <v>7.07</v>
      </c>
    </row>
    <row r="845" spans="1:9" x14ac:dyDescent="0.25">
      <c r="A845" t="s">
        <v>4</v>
      </c>
      <c r="B845" t="s">
        <v>22</v>
      </c>
      <c r="C845" t="s">
        <v>25</v>
      </c>
      <c r="D845" s="1">
        <v>0</v>
      </c>
      <c r="E845" s="1">
        <v>638</v>
      </c>
      <c r="F845" s="3">
        <v>44168</v>
      </c>
      <c r="G845" s="1">
        <v>0</v>
      </c>
      <c r="H845" s="2">
        <v>0.156572340155539</v>
      </c>
      <c r="I845" s="1">
        <v>86.37</v>
      </c>
    </row>
    <row r="846" spans="1:9" x14ac:dyDescent="0.25">
      <c r="A846" t="s">
        <v>4</v>
      </c>
      <c r="B846" t="s">
        <v>22</v>
      </c>
      <c r="C846" t="s">
        <v>24</v>
      </c>
      <c r="D846" s="1">
        <v>300</v>
      </c>
      <c r="E846" s="1">
        <v>1543.88</v>
      </c>
      <c r="F846" s="3">
        <v>44168</v>
      </c>
      <c r="G846" s="1">
        <v>0</v>
      </c>
      <c r="H846" s="2">
        <v>6.684909545724671E-2</v>
      </c>
      <c r="I846" s="1">
        <v>96.74</v>
      </c>
    </row>
    <row r="847" spans="1:9" x14ac:dyDescent="0.25">
      <c r="A847" t="s">
        <v>9</v>
      </c>
      <c r="B847" t="s">
        <v>41</v>
      </c>
      <c r="C847" s="2" t="s">
        <v>18</v>
      </c>
      <c r="D847" s="1">
        <f>45.4+350+21.45</f>
        <v>416.84999999999997</v>
      </c>
      <c r="E847" s="1">
        <v>11595.63</v>
      </c>
      <c r="F847" s="3">
        <v>44199</v>
      </c>
      <c r="G847" s="1">
        <v>0</v>
      </c>
      <c r="H847" s="2">
        <v>1.3229352236685532E-3</v>
      </c>
      <c r="I847" s="1">
        <v>15.32</v>
      </c>
    </row>
    <row r="848" spans="1:9" x14ac:dyDescent="0.25">
      <c r="A848" t="s">
        <v>4</v>
      </c>
      <c r="B848" t="s">
        <v>1</v>
      </c>
      <c r="C848" t="s">
        <v>58</v>
      </c>
      <c r="D848" s="1">
        <v>0</v>
      </c>
      <c r="E848" s="1">
        <v>249.89</v>
      </c>
      <c r="F848" s="3">
        <v>44199</v>
      </c>
      <c r="G848" s="1">
        <v>0</v>
      </c>
      <c r="H848" s="2">
        <v>5.3987937070310688E-2</v>
      </c>
      <c r="I848" s="1">
        <v>12.8</v>
      </c>
    </row>
    <row r="849" spans="1:9" x14ac:dyDescent="0.25">
      <c r="A849" t="s">
        <v>4</v>
      </c>
      <c r="B849" t="s">
        <v>1</v>
      </c>
      <c r="C849" t="s">
        <v>57</v>
      </c>
      <c r="D849" s="1">
        <v>0</v>
      </c>
      <c r="E849" s="1">
        <v>317.58999999999997</v>
      </c>
      <c r="F849" s="3">
        <v>44199</v>
      </c>
      <c r="G849" s="1">
        <v>0</v>
      </c>
      <c r="H849" s="2">
        <v>5.6379723257051539E-2</v>
      </c>
      <c r="I849" s="1">
        <v>16.95</v>
      </c>
    </row>
    <row r="850" spans="1:9" x14ac:dyDescent="0.25">
      <c r="A850" t="s">
        <v>2</v>
      </c>
      <c r="B850" t="s">
        <v>1</v>
      </c>
      <c r="C850" t="s">
        <v>67</v>
      </c>
      <c r="D850" s="1">
        <v>0</v>
      </c>
      <c r="E850" s="1">
        <v>3698.05</v>
      </c>
      <c r="F850" s="3">
        <v>44199</v>
      </c>
      <c r="G850" s="1">
        <v>0</v>
      </c>
      <c r="H850" s="2">
        <v>-6.5014440190744871E-3</v>
      </c>
      <c r="I850" s="1">
        <v>-24.2</v>
      </c>
    </row>
    <row r="851" spans="1:9" x14ac:dyDescent="0.25">
      <c r="A851" t="s">
        <v>2</v>
      </c>
      <c r="B851" t="s">
        <v>1</v>
      </c>
      <c r="C851" t="s">
        <v>45</v>
      </c>
      <c r="D851" s="1">
        <v>0</v>
      </c>
      <c r="E851" s="1">
        <v>3837.4</v>
      </c>
      <c r="F851" s="3">
        <v>44199</v>
      </c>
      <c r="G851" s="1">
        <v>0</v>
      </c>
      <c r="H851" s="2">
        <v>6.8401319224522528E-3</v>
      </c>
      <c r="I851" s="1">
        <v>26.07</v>
      </c>
    </row>
    <row r="852" spans="1:9" x14ac:dyDescent="0.25">
      <c r="A852" t="s">
        <v>4</v>
      </c>
      <c r="B852" t="s">
        <v>1</v>
      </c>
      <c r="C852" t="s">
        <v>17</v>
      </c>
      <c r="D852" s="1">
        <v>0</v>
      </c>
      <c r="E852" s="1">
        <v>372.73</v>
      </c>
      <c r="F852" s="3">
        <v>44199</v>
      </c>
      <c r="G852" s="1">
        <v>0</v>
      </c>
      <c r="H852" s="2">
        <v>6.8484118793716409E-2</v>
      </c>
      <c r="I852" s="1">
        <v>23.89</v>
      </c>
    </row>
    <row r="853" spans="1:9" x14ac:dyDescent="0.25">
      <c r="A853" t="s">
        <v>4</v>
      </c>
      <c r="B853" t="s">
        <v>1</v>
      </c>
      <c r="C853" t="s">
        <v>16</v>
      </c>
      <c r="D853" s="1">
        <v>0</v>
      </c>
      <c r="E853" s="1">
        <v>386.69</v>
      </c>
      <c r="F853" s="3">
        <v>44199</v>
      </c>
      <c r="G853" s="1">
        <v>0</v>
      </c>
      <c r="H853" s="2">
        <v>5.531903280388617E-2</v>
      </c>
      <c r="I853" s="1">
        <v>20.27</v>
      </c>
    </row>
    <row r="854" spans="1:9" x14ac:dyDescent="0.25">
      <c r="A854" t="s">
        <v>2</v>
      </c>
      <c r="B854" t="s">
        <v>1</v>
      </c>
      <c r="C854" t="s">
        <v>70</v>
      </c>
      <c r="D854" s="1">
        <v>1000</v>
      </c>
      <c r="E854" s="1">
        <v>3976.65</v>
      </c>
      <c r="F854" s="3">
        <v>44199</v>
      </c>
      <c r="G854" s="1">
        <v>0</v>
      </c>
      <c r="H854" s="2">
        <v>9.0920163823773326E-3</v>
      </c>
      <c r="I854" s="1">
        <v>35.83</v>
      </c>
    </row>
    <row r="855" spans="1:9" x14ac:dyDescent="0.25">
      <c r="A855" t="s">
        <v>4</v>
      </c>
      <c r="B855" t="s">
        <v>1</v>
      </c>
      <c r="C855" t="s">
        <v>15</v>
      </c>
      <c r="D855" s="1">
        <v>0</v>
      </c>
      <c r="E855" s="1">
        <v>595.26</v>
      </c>
      <c r="F855" s="3">
        <v>44199</v>
      </c>
      <c r="G855" s="1">
        <v>0</v>
      </c>
      <c r="H855" s="2">
        <v>3.3060863226948456E-2</v>
      </c>
      <c r="I855" s="1">
        <v>19.05</v>
      </c>
    </row>
    <row r="856" spans="1:9" x14ac:dyDescent="0.25">
      <c r="A856" t="s">
        <v>4</v>
      </c>
      <c r="B856" t="s">
        <v>1</v>
      </c>
      <c r="C856" t="s">
        <v>56</v>
      </c>
      <c r="D856" s="1">
        <v>0</v>
      </c>
      <c r="E856" s="1">
        <v>356.79</v>
      </c>
      <c r="F856" s="3">
        <v>44199</v>
      </c>
      <c r="G856" s="1">
        <v>0</v>
      </c>
      <c r="H856" s="2">
        <v>4.0537781795911387E-2</v>
      </c>
      <c r="I856" s="1">
        <v>13.9</v>
      </c>
    </row>
    <row r="857" spans="1:9" x14ac:dyDescent="0.25">
      <c r="A857" t="s">
        <v>4</v>
      </c>
      <c r="B857" t="s">
        <v>1</v>
      </c>
      <c r="C857" t="s">
        <v>55</v>
      </c>
      <c r="D857" s="1">
        <v>0</v>
      </c>
      <c r="E857" s="1">
        <v>231.83</v>
      </c>
      <c r="F857" s="3">
        <v>44199</v>
      </c>
      <c r="G857" s="1">
        <v>0</v>
      </c>
      <c r="H857" s="2">
        <v>5.9648962428009877E-2</v>
      </c>
      <c r="I857" s="1">
        <v>13.05</v>
      </c>
    </row>
    <row r="858" spans="1:9" x14ac:dyDescent="0.25">
      <c r="A858" t="s">
        <v>4</v>
      </c>
      <c r="B858" t="s">
        <v>1</v>
      </c>
      <c r="C858" t="s">
        <v>14</v>
      </c>
      <c r="D858" s="1">
        <v>0</v>
      </c>
      <c r="E858" s="1">
        <v>253.42</v>
      </c>
      <c r="F858" s="3">
        <v>44199</v>
      </c>
      <c r="G858" s="1">
        <v>0</v>
      </c>
      <c r="H858" s="2">
        <v>6.304794664205704E-2</v>
      </c>
      <c r="I858" s="1">
        <v>15.03</v>
      </c>
    </row>
    <row r="859" spans="1:9" x14ac:dyDescent="0.25">
      <c r="A859" t="s">
        <v>2</v>
      </c>
      <c r="B859" t="s">
        <v>1</v>
      </c>
      <c r="C859" t="s">
        <v>69</v>
      </c>
      <c r="D859" s="1">
        <v>0</v>
      </c>
      <c r="E859" s="1">
        <v>464.23</v>
      </c>
      <c r="F859" s="3">
        <v>44199</v>
      </c>
      <c r="G859" s="1">
        <v>0</v>
      </c>
      <c r="H859" s="2">
        <v>6.5916433574015887E-3</v>
      </c>
      <c r="I859" s="1">
        <v>3.04</v>
      </c>
    </row>
    <row r="860" spans="1:9" x14ac:dyDescent="0.25">
      <c r="A860" t="s">
        <v>4</v>
      </c>
      <c r="B860" t="s">
        <v>1</v>
      </c>
      <c r="C860" t="s">
        <v>13</v>
      </c>
      <c r="D860" s="1">
        <v>0</v>
      </c>
      <c r="E860" s="1">
        <v>489.66</v>
      </c>
      <c r="F860" s="3">
        <v>44199</v>
      </c>
      <c r="G860" s="1">
        <v>0</v>
      </c>
      <c r="H860" s="2">
        <v>8.3606267150571068E-2</v>
      </c>
      <c r="I860" s="1">
        <v>37.78</v>
      </c>
    </row>
    <row r="861" spans="1:9" x14ac:dyDescent="0.25">
      <c r="A861" t="s">
        <v>4</v>
      </c>
      <c r="B861" t="s">
        <v>1</v>
      </c>
      <c r="C861" t="s">
        <v>54</v>
      </c>
      <c r="D861" s="1">
        <v>0</v>
      </c>
      <c r="E861" s="1">
        <v>237.2</v>
      </c>
      <c r="F861" s="3">
        <v>44199</v>
      </c>
      <c r="G861" s="1">
        <v>0</v>
      </c>
      <c r="H861" s="2">
        <v>5.2211329459255662E-2</v>
      </c>
      <c r="I861" s="1">
        <v>11.77</v>
      </c>
    </row>
    <row r="862" spans="1:9" x14ac:dyDescent="0.25">
      <c r="A862" t="s">
        <v>2</v>
      </c>
      <c r="B862" t="s">
        <v>1</v>
      </c>
      <c r="C862" t="s">
        <v>65</v>
      </c>
      <c r="D862" s="1">
        <v>0</v>
      </c>
      <c r="E862" s="1">
        <v>702.71</v>
      </c>
      <c r="F862" s="3">
        <v>44199</v>
      </c>
      <c r="G862" s="1">
        <v>0</v>
      </c>
      <c r="H862" s="2">
        <v>2.8828725970115876E-3</v>
      </c>
      <c r="I862" s="1">
        <v>2.02</v>
      </c>
    </row>
    <row r="863" spans="1:9" x14ac:dyDescent="0.25">
      <c r="A863" t="s">
        <v>4</v>
      </c>
      <c r="B863" t="s">
        <v>1</v>
      </c>
      <c r="C863" t="s">
        <v>53</v>
      </c>
      <c r="D863" s="1">
        <v>0</v>
      </c>
      <c r="E863" s="1">
        <v>404.57</v>
      </c>
      <c r="F863" s="3">
        <v>44199</v>
      </c>
      <c r="G863" s="1">
        <v>0</v>
      </c>
      <c r="H863" s="2">
        <v>5.4583843807835652E-2</v>
      </c>
      <c r="I863" s="1">
        <v>20.94</v>
      </c>
    </row>
    <row r="864" spans="1:9" x14ac:dyDescent="0.25">
      <c r="A864" t="s">
        <v>4</v>
      </c>
      <c r="B864" t="s">
        <v>1</v>
      </c>
      <c r="C864" t="s">
        <v>1</v>
      </c>
      <c r="D864" s="1">
        <v>0</v>
      </c>
      <c r="E864" s="1">
        <v>235.4</v>
      </c>
      <c r="F864" s="3">
        <v>44199</v>
      </c>
      <c r="G864" s="1">
        <v>0</v>
      </c>
      <c r="H864" s="2">
        <v>9.6107282547960526E-2</v>
      </c>
      <c r="I864" s="1">
        <v>20.64</v>
      </c>
    </row>
    <row r="865" spans="1:9" x14ac:dyDescent="0.25">
      <c r="A865" t="s">
        <v>4</v>
      </c>
      <c r="B865" t="s">
        <v>1</v>
      </c>
      <c r="C865" t="s">
        <v>71</v>
      </c>
      <c r="D865" s="1">
        <v>0</v>
      </c>
      <c r="E865" s="1">
        <v>162.88</v>
      </c>
      <c r="F865" s="3">
        <v>44199</v>
      </c>
      <c r="G865" s="1">
        <v>0</v>
      </c>
      <c r="H865" s="2">
        <v>-1.0509689569285108E-2</v>
      </c>
      <c r="I865" s="1">
        <v>-1.73</v>
      </c>
    </row>
    <row r="866" spans="1:9" x14ac:dyDescent="0.25">
      <c r="A866" t="s">
        <v>4</v>
      </c>
      <c r="B866" t="s">
        <v>1</v>
      </c>
      <c r="C866" t="s">
        <v>52</v>
      </c>
      <c r="D866" s="1">
        <v>0</v>
      </c>
      <c r="E866" s="1">
        <v>212.11</v>
      </c>
      <c r="F866" s="3">
        <v>44199</v>
      </c>
      <c r="G866" s="1">
        <v>0</v>
      </c>
      <c r="H866" s="2">
        <v>5.1454914985376687E-2</v>
      </c>
      <c r="I866" s="1">
        <v>10.38</v>
      </c>
    </row>
    <row r="867" spans="1:9" x14ac:dyDescent="0.25">
      <c r="A867" t="s">
        <v>4</v>
      </c>
      <c r="B867" t="s">
        <v>1</v>
      </c>
      <c r="C867" t="s">
        <v>72</v>
      </c>
      <c r="D867" s="1">
        <v>0</v>
      </c>
      <c r="E867" s="1">
        <v>123.37</v>
      </c>
      <c r="F867" s="3">
        <v>44199</v>
      </c>
      <c r="G867" s="1">
        <v>0</v>
      </c>
      <c r="H867" s="2">
        <v>0.13007236420261981</v>
      </c>
      <c r="I867" s="1">
        <v>14.2</v>
      </c>
    </row>
    <row r="868" spans="1:9" x14ac:dyDescent="0.25">
      <c r="A868" t="s">
        <v>2</v>
      </c>
      <c r="B868" t="s">
        <v>1</v>
      </c>
      <c r="C868" t="s">
        <v>68</v>
      </c>
      <c r="D868" s="1">
        <v>0</v>
      </c>
      <c r="E868" s="1">
        <v>261.55</v>
      </c>
      <c r="F868" s="3">
        <v>44199</v>
      </c>
      <c r="G868" s="1">
        <v>0</v>
      </c>
      <c r="H868" s="2">
        <v>8.0551915516844375E-3</v>
      </c>
      <c r="I868" s="1">
        <v>2.09</v>
      </c>
    </row>
    <row r="869" spans="1:9" x14ac:dyDescent="0.25">
      <c r="A869" t="s">
        <v>4</v>
      </c>
      <c r="B869" t="s">
        <v>1</v>
      </c>
      <c r="C869" t="s">
        <v>11</v>
      </c>
      <c r="D869" s="1">
        <v>0</v>
      </c>
      <c r="E869" s="1">
        <v>223.6</v>
      </c>
      <c r="F869" s="3">
        <v>44199</v>
      </c>
      <c r="G869" s="1">
        <v>0</v>
      </c>
      <c r="H869" s="2">
        <v>5.11470477623166E-2</v>
      </c>
      <c r="I869" s="1">
        <v>10.88</v>
      </c>
    </row>
    <row r="870" spans="1:9" x14ac:dyDescent="0.25">
      <c r="A870" t="s">
        <v>4</v>
      </c>
      <c r="B870" t="s">
        <v>1</v>
      </c>
      <c r="C870" t="s">
        <v>10</v>
      </c>
      <c r="D870" s="1">
        <v>0</v>
      </c>
      <c r="E870" s="1">
        <v>203.48</v>
      </c>
      <c r="F870" s="3">
        <v>44199</v>
      </c>
      <c r="G870" s="1">
        <v>0</v>
      </c>
      <c r="H870" s="2">
        <v>3.3417978669375126E-2</v>
      </c>
      <c r="I870" s="1">
        <v>6.58</v>
      </c>
    </row>
    <row r="871" spans="1:9" x14ac:dyDescent="0.25">
      <c r="A871" t="s">
        <v>4</v>
      </c>
      <c r="B871" t="s">
        <v>1</v>
      </c>
      <c r="C871" t="s">
        <v>51</v>
      </c>
      <c r="D871" s="1">
        <v>0</v>
      </c>
      <c r="E871" s="1">
        <v>304.77999999999997</v>
      </c>
      <c r="F871" s="3">
        <v>44199</v>
      </c>
      <c r="G871" s="1">
        <v>0</v>
      </c>
      <c r="H871" s="2">
        <v>1.3164018349843598E-2</v>
      </c>
      <c r="I871" s="1">
        <v>3.96</v>
      </c>
    </row>
    <row r="872" spans="1:9" x14ac:dyDescent="0.25">
      <c r="A872" t="s">
        <v>4</v>
      </c>
      <c r="B872" t="s">
        <v>1</v>
      </c>
      <c r="C872" t="s">
        <v>7</v>
      </c>
      <c r="D872" s="1">
        <v>0</v>
      </c>
      <c r="E872" s="1">
        <v>533.99</v>
      </c>
      <c r="F872" s="3">
        <v>44199</v>
      </c>
      <c r="G872" s="1">
        <v>0</v>
      </c>
      <c r="H872" s="2">
        <v>7.7027027027027017E-2</v>
      </c>
      <c r="I872" s="1">
        <v>38.19</v>
      </c>
    </row>
    <row r="873" spans="1:9" x14ac:dyDescent="0.25">
      <c r="A873" t="s">
        <v>2</v>
      </c>
      <c r="B873" t="s">
        <v>1</v>
      </c>
      <c r="C873" t="s">
        <v>6</v>
      </c>
      <c r="D873" s="1">
        <v>0</v>
      </c>
      <c r="E873" s="1">
        <v>881.82</v>
      </c>
      <c r="F873" s="3">
        <v>44199</v>
      </c>
      <c r="G873" s="1">
        <v>0</v>
      </c>
      <c r="H873" s="2">
        <v>3.7203448640892089E-2</v>
      </c>
      <c r="I873" s="1">
        <v>31.63</v>
      </c>
    </row>
    <row r="874" spans="1:9" x14ac:dyDescent="0.25">
      <c r="A874" t="s">
        <v>9</v>
      </c>
      <c r="B874" t="s">
        <v>22</v>
      </c>
      <c r="C874" t="s">
        <v>48</v>
      </c>
      <c r="D874" s="1">
        <v>0</v>
      </c>
      <c r="E874" s="1">
        <v>4140.32</v>
      </c>
      <c r="F874" s="3">
        <v>44199</v>
      </c>
      <c r="G874" s="1">
        <v>0</v>
      </c>
      <c r="H874" s="2">
        <v>1.4633780570691979E-3</v>
      </c>
      <c r="I874" s="1">
        <v>6.05</v>
      </c>
    </row>
    <row r="875" spans="1:9" x14ac:dyDescent="0.25">
      <c r="A875" t="s">
        <v>9</v>
      </c>
      <c r="B875" t="s">
        <v>22</v>
      </c>
      <c r="C875" t="s">
        <v>33</v>
      </c>
      <c r="D875" s="1">
        <v>0</v>
      </c>
      <c r="E875" s="1">
        <v>1088.43</v>
      </c>
      <c r="F875" s="3">
        <v>44199</v>
      </c>
      <c r="G875" s="1">
        <v>21.45</v>
      </c>
      <c r="H875" s="2">
        <v>1.2662585363130585E-2</v>
      </c>
      <c r="I875" s="1">
        <v>13.61</v>
      </c>
    </row>
    <row r="876" spans="1:9" x14ac:dyDescent="0.25">
      <c r="A876" t="s">
        <v>9</v>
      </c>
      <c r="B876" t="s">
        <v>22</v>
      </c>
      <c r="C876" t="s">
        <v>36</v>
      </c>
      <c r="D876" s="1">
        <v>0</v>
      </c>
      <c r="E876" s="1">
        <v>3410.07</v>
      </c>
      <c r="F876" s="3">
        <v>44199</v>
      </c>
      <c r="G876" s="1">
        <v>0</v>
      </c>
      <c r="H876" s="2">
        <v>1.2839932993548908E-2</v>
      </c>
      <c r="I876" s="1">
        <v>43.23</v>
      </c>
    </row>
    <row r="877" spans="1:9" x14ac:dyDescent="0.25">
      <c r="A877" t="s">
        <v>9</v>
      </c>
      <c r="B877" t="s">
        <v>22</v>
      </c>
      <c r="C877" t="s">
        <v>40</v>
      </c>
      <c r="D877" s="1">
        <v>0</v>
      </c>
      <c r="E877" s="1">
        <f>2151.86+240.25+1796.79+134.45+420.56+170.73+418.87</f>
        <v>5333.5099999999993</v>
      </c>
      <c r="F877" s="3">
        <v>44199</v>
      </c>
      <c r="G877" s="1">
        <v>45.4</v>
      </c>
      <c r="H877" s="2">
        <v>1.3218260881128874E-2</v>
      </c>
      <c r="I877" s="1">
        <v>69.58</v>
      </c>
    </row>
    <row r="878" spans="1:9" x14ac:dyDescent="0.25">
      <c r="A878" t="s">
        <v>9</v>
      </c>
      <c r="B878" t="s">
        <v>22</v>
      </c>
      <c r="C878" t="s">
        <v>46</v>
      </c>
      <c r="D878" s="1">
        <v>0</v>
      </c>
      <c r="E878" s="1">
        <v>1559.44</v>
      </c>
      <c r="F878" s="3">
        <v>44199</v>
      </c>
      <c r="G878" s="1">
        <v>0</v>
      </c>
      <c r="H878" s="2">
        <v>1.3189183570045504E-2</v>
      </c>
      <c r="I878" s="1">
        <v>20.3</v>
      </c>
    </row>
    <row r="879" spans="1:9" x14ac:dyDescent="0.25">
      <c r="A879" t="s">
        <v>9</v>
      </c>
      <c r="B879" t="s">
        <v>22</v>
      </c>
      <c r="C879" t="s">
        <v>32</v>
      </c>
      <c r="D879" s="1">
        <v>0</v>
      </c>
      <c r="E879" s="1">
        <v>1123.19</v>
      </c>
      <c r="F879" s="3">
        <v>44199</v>
      </c>
      <c r="G879" s="1">
        <v>0</v>
      </c>
      <c r="H879" s="2">
        <v>1.3471568043599946E-2</v>
      </c>
      <c r="I879" s="1">
        <v>14.93</v>
      </c>
    </row>
    <row r="880" spans="1:9" x14ac:dyDescent="0.25">
      <c r="A880" t="s">
        <v>9</v>
      </c>
      <c r="B880" t="s">
        <v>22</v>
      </c>
      <c r="C880" t="s">
        <v>43</v>
      </c>
      <c r="D880" s="1">
        <v>1082.96</v>
      </c>
      <c r="E880" s="1">
        <f>1124.15+1095.45</f>
        <v>2219.6000000000004</v>
      </c>
      <c r="F880" s="3">
        <v>44199</v>
      </c>
      <c r="G880" s="1">
        <v>0</v>
      </c>
      <c r="H880" s="2">
        <v>1.2494240971439696E-2</v>
      </c>
      <c r="I880" s="1">
        <v>27.39</v>
      </c>
    </row>
    <row r="881" spans="1:9" x14ac:dyDescent="0.25">
      <c r="A881" t="s">
        <v>9</v>
      </c>
      <c r="B881" t="s">
        <v>22</v>
      </c>
      <c r="C881" t="s">
        <v>29</v>
      </c>
      <c r="D881" s="1">
        <v>0</v>
      </c>
      <c r="E881" s="1">
        <f>1242.86+3787.56</f>
        <v>5030.42</v>
      </c>
      <c r="F881" s="3">
        <v>44199</v>
      </c>
      <c r="G881" s="1">
        <f>78.45+235.36+11.12+33.37</f>
        <v>358.3</v>
      </c>
      <c r="H881" s="2">
        <v>1.385009170244067E-2</v>
      </c>
      <c r="I881" s="1">
        <v>68.72</v>
      </c>
    </row>
    <row r="882" spans="1:9" x14ac:dyDescent="0.25">
      <c r="A882" t="s">
        <v>9</v>
      </c>
      <c r="B882" t="s">
        <v>22</v>
      </c>
      <c r="C882" t="s">
        <v>30</v>
      </c>
      <c r="D882" s="1">
        <v>0</v>
      </c>
      <c r="E882" s="1">
        <v>2076.5700000000002</v>
      </c>
      <c r="F882" s="3">
        <v>44199</v>
      </c>
      <c r="G882" s="1">
        <v>43.37</v>
      </c>
      <c r="H882" s="2">
        <v>1.3791790345258681E-2</v>
      </c>
      <c r="I882" s="1">
        <v>28.25</v>
      </c>
    </row>
    <row r="883" spans="1:9" x14ac:dyDescent="0.25">
      <c r="A883" t="s">
        <v>9</v>
      </c>
      <c r="B883" t="s">
        <v>22</v>
      </c>
      <c r="C883" t="s">
        <v>62</v>
      </c>
      <c r="D883" s="1">
        <v>0</v>
      </c>
      <c r="E883" s="1">
        <v>2368.34</v>
      </c>
      <c r="F883" s="3">
        <v>44199</v>
      </c>
      <c r="G883" s="1">
        <f>700-117.04</f>
        <v>582.96</v>
      </c>
      <c r="H883" s="2">
        <v>3.0111424977661283E-3</v>
      </c>
      <c r="I883" s="1">
        <v>7.11</v>
      </c>
    </row>
    <row r="884" spans="1:9" x14ac:dyDescent="0.25">
      <c r="A884" t="s">
        <v>2</v>
      </c>
      <c r="B884" t="s">
        <v>22</v>
      </c>
      <c r="C884" t="s">
        <v>26</v>
      </c>
      <c r="D884" s="1">
        <v>0</v>
      </c>
      <c r="E884" s="1">
        <v>4135.58</v>
      </c>
      <c r="F884" s="3">
        <v>44199</v>
      </c>
      <c r="G884" s="1">
        <v>0</v>
      </c>
      <c r="H884" s="2">
        <v>1.7092629756423783E-2</v>
      </c>
      <c r="I884" s="1">
        <v>69.5</v>
      </c>
    </row>
    <row r="885" spans="1:9" x14ac:dyDescent="0.25">
      <c r="A885" t="s">
        <v>9</v>
      </c>
      <c r="B885" t="s">
        <v>22</v>
      </c>
      <c r="C885" t="s">
        <v>73</v>
      </c>
      <c r="D885" s="1">
        <v>0</v>
      </c>
      <c r="E885" s="1">
        <v>2036.48</v>
      </c>
      <c r="F885" s="3">
        <v>44199</v>
      </c>
      <c r="G885" s="1">
        <v>0</v>
      </c>
      <c r="H885" s="2">
        <v>2.066644360029235E-3</v>
      </c>
      <c r="I885" s="1">
        <v>4.2</v>
      </c>
    </row>
    <row r="886" spans="1:9" x14ac:dyDescent="0.25">
      <c r="A886" t="s">
        <v>4</v>
      </c>
      <c r="B886" t="s">
        <v>22</v>
      </c>
      <c r="C886" t="s">
        <v>25</v>
      </c>
      <c r="D886" s="1">
        <f>500+401.67</f>
        <v>901.67000000000007</v>
      </c>
      <c r="E886" s="1">
        <v>1569.54</v>
      </c>
      <c r="F886" s="3">
        <v>44199</v>
      </c>
      <c r="G886" s="1">
        <v>0</v>
      </c>
      <c r="H886" s="2">
        <v>1.9400261094909999E-2</v>
      </c>
      <c r="I886" s="1">
        <v>29.87</v>
      </c>
    </row>
    <row r="887" spans="1:9" x14ac:dyDescent="0.25">
      <c r="A887" t="s">
        <v>4</v>
      </c>
      <c r="B887" t="s">
        <v>22</v>
      </c>
      <c r="C887" t="s">
        <v>24</v>
      </c>
      <c r="D887" s="1">
        <v>0</v>
      </c>
      <c r="E887" s="1">
        <v>1626.73</v>
      </c>
      <c r="F887" s="3">
        <v>44199</v>
      </c>
      <c r="G887" s="1">
        <v>0</v>
      </c>
      <c r="H887" s="2">
        <v>5.3663497162991902E-2</v>
      </c>
      <c r="I887" s="1">
        <v>82.85</v>
      </c>
    </row>
    <row r="888" spans="1:9" x14ac:dyDescent="0.25">
      <c r="A888" t="s">
        <v>9</v>
      </c>
      <c r="B888" t="s">
        <v>41</v>
      </c>
      <c r="C888" s="2" t="s">
        <v>18</v>
      </c>
      <c r="D888" s="1">
        <v>450</v>
      </c>
      <c r="E888" s="1">
        <f>12512.5-450</f>
        <v>12062.5</v>
      </c>
      <c r="F888" s="3">
        <v>44230</v>
      </c>
      <c r="G888" s="1">
        <v>0</v>
      </c>
      <c r="H888" s="2">
        <v>1.4005079020358302E-3</v>
      </c>
      <c r="I888" s="1">
        <v>16.87</v>
      </c>
    </row>
    <row r="889" spans="1:9" x14ac:dyDescent="0.25">
      <c r="A889" t="s">
        <v>4</v>
      </c>
      <c r="B889" t="s">
        <v>1</v>
      </c>
      <c r="C889" t="s">
        <v>58</v>
      </c>
      <c r="D889" s="1">
        <v>0</v>
      </c>
      <c r="E889" s="1">
        <v>248.26</v>
      </c>
      <c r="F889" s="3">
        <v>44230</v>
      </c>
      <c r="G889" s="1">
        <v>0</v>
      </c>
      <c r="H889" s="2">
        <v>-6.5228700628275904E-3</v>
      </c>
      <c r="I889" s="1">
        <v>-1.63</v>
      </c>
    </row>
    <row r="890" spans="1:9" x14ac:dyDescent="0.25">
      <c r="A890" t="s">
        <v>4</v>
      </c>
      <c r="B890" t="s">
        <v>1</v>
      </c>
      <c r="C890" t="s">
        <v>57</v>
      </c>
      <c r="D890" s="1">
        <v>0</v>
      </c>
      <c r="E890" s="1">
        <v>317.07</v>
      </c>
      <c r="F890" s="3">
        <v>44230</v>
      </c>
      <c r="G890" s="1">
        <v>0</v>
      </c>
      <c r="H890" s="2">
        <v>-1.6373311502251298E-3</v>
      </c>
      <c r="I890" s="1">
        <v>-0.52</v>
      </c>
    </row>
    <row r="891" spans="1:9" x14ac:dyDescent="0.25">
      <c r="A891" t="s">
        <v>2</v>
      </c>
      <c r="B891" t="s">
        <v>1</v>
      </c>
      <c r="C891" t="s">
        <v>67</v>
      </c>
      <c r="D891" s="1">
        <v>0</v>
      </c>
      <c r="E891" s="1">
        <v>3809.92</v>
      </c>
      <c r="F891" s="3">
        <v>44230</v>
      </c>
      <c r="G891" s="1">
        <v>0</v>
      </c>
      <c r="H891" s="2">
        <v>3.0251078270980614E-2</v>
      </c>
      <c r="I891" s="1">
        <v>111.87</v>
      </c>
    </row>
    <row r="892" spans="1:9" x14ac:dyDescent="0.25">
      <c r="A892" t="s">
        <v>2</v>
      </c>
      <c r="B892" t="s">
        <v>1</v>
      </c>
      <c r="C892" t="s">
        <v>45</v>
      </c>
      <c r="D892" s="1">
        <v>0</v>
      </c>
      <c r="E892" s="1">
        <v>3841.14</v>
      </c>
      <c r="F892" s="3">
        <v>44230</v>
      </c>
      <c r="G892" s="1">
        <v>0</v>
      </c>
      <c r="H892" s="2">
        <v>9.7461823109390444E-4</v>
      </c>
      <c r="I892" s="1">
        <v>3.74</v>
      </c>
    </row>
    <row r="893" spans="1:9" x14ac:dyDescent="0.25">
      <c r="A893" t="s">
        <v>4</v>
      </c>
      <c r="B893" t="s">
        <v>1</v>
      </c>
      <c r="C893" t="s">
        <v>17</v>
      </c>
      <c r="D893" s="1">
        <v>0</v>
      </c>
      <c r="E893" s="1">
        <v>404.83</v>
      </c>
      <c r="F893" s="3">
        <v>44230</v>
      </c>
      <c r="G893" s="1">
        <v>0</v>
      </c>
      <c r="H893" s="2">
        <v>8.6121321063504341E-2</v>
      </c>
      <c r="I893" s="1">
        <v>32.1</v>
      </c>
    </row>
    <row r="894" spans="1:9" x14ac:dyDescent="0.25">
      <c r="A894" t="s">
        <v>4</v>
      </c>
      <c r="B894" t="s">
        <v>1</v>
      </c>
      <c r="C894" t="s">
        <v>16</v>
      </c>
      <c r="D894" s="1">
        <v>0</v>
      </c>
      <c r="E894" s="1">
        <v>379.69</v>
      </c>
      <c r="F894" s="3">
        <v>44230</v>
      </c>
      <c r="G894" s="1">
        <v>0</v>
      </c>
      <c r="H894" s="2">
        <v>-1.810235589231679E-2</v>
      </c>
      <c r="I894" s="1">
        <v>-7</v>
      </c>
    </row>
    <row r="895" spans="1:9" x14ac:dyDescent="0.25">
      <c r="A895" t="s">
        <v>2</v>
      </c>
      <c r="B895" t="s">
        <v>1</v>
      </c>
      <c r="C895" t="s">
        <v>70</v>
      </c>
      <c r="D895" s="1">
        <v>0</v>
      </c>
      <c r="E895" s="1">
        <v>3954.89</v>
      </c>
      <c r="F895" s="3">
        <v>44230</v>
      </c>
      <c r="G895" s="1">
        <v>0</v>
      </c>
      <c r="H895" s="2">
        <v>-5.471942464134405E-3</v>
      </c>
      <c r="I895" s="1">
        <v>-21.76</v>
      </c>
    </row>
    <row r="896" spans="1:9" x14ac:dyDescent="0.25">
      <c r="A896" t="s">
        <v>4</v>
      </c>
      <c r="B896" t="s">
        <v>1</v>
      </c>
      <c r="C896" t="s">
        <v>15</v>
      </c>
      <c r="D896" s="1">
        <v>0</v>
      </c>
      <c r="E896" s="1">
        <v>592.36</v>
      </c>
      <c r="F896" s="3">
        <v>44230</v>
      </c>
      <c r="G896" s="1">
        <v>0</v>
      </c>
      <c r="H896" s="2">
        <v>-4.8718207169975436E-3</v>
      </c>
      <c r="I896" s="1">
        <v>-2.9</v>
      </c>
    </row>
    <row r="897" spans="1:9" x14ac:dyDescent="0.25">
      <c r="A897" t="s">
        <v>4</v>
      </c>
      <c r="B897" t="s">
        <v>1</v>
      </c>
      <c r="C897" t="s">
        <v>56</v>
      </c>
      <c r="D897" s="1">
        <v>0</v>
      </c>
      <c r="E897" s="1">
        <v>351.24</v>
      </c>
      <c r="F897" s="3">
        <v>44230</v>
      </c>
      <c r="G897" s="1">
        <v>0</v>
      </c>
      <c r="H897" s="2">
        <v>-1.5555368704279871E-2</v>
      </c>
      <c r="I897" s="1">
        <v>-5.55</v>
      </c>
    </row>
    <row r="898" spans="1:9" x14ac:dyDescent="0.25">
      <c r="A898" t="s">
        <v>4</v>
      </c>
      <c r="B898" t="s">
        <v>1</v>
      </c>
      <c r="C898" t="s">
        <v>55</v>
      </c>
      <c r="D898" s="1">
        <v>0</v>
      </c>
      <c r="E898" s="1">
        <v>233.89</v>
      </c>
      <c r="F898" s="3">
        <v>44230</v>
      </c>
      <c r="G898" s="1">
        <v>0</v>
      </c>
      <c r="H898" s="2">
        <v>8.8858215071387914E-3</v>
      </c>
      <c r="I898" s="1">
        <v>2.06</v>
      </c>
    </row>
    <row r="899" spans="1:9" x14ac:dyDescent="0.25">
      <c r="A899" t="s">
        <v>4</v>
      </c>
      <c r="B899" t="s">
        <v>1</v>
      </c>
      <c r="C899" t="s">
        <v>14</v>
      </c>
      <c r="D899" s="1">
        <v>0</v>
      </c>
      <c r="E899" s="1">
        <v>246.98</v>
      </c>
      <c r="F899" s="3">
        <v>44230</v>
      </c>
      <c r="G899" s="1">
        <v>0</v>
      </c>
      <c r="H899" s="2">
        <v>-2.5412358929839729E-2</v>
      </c>
      <c r="I899" s="1">
        <v>-6.44</v>
      </c>
    </row>
    <row r="900" spans="1:9" x14ac:dyDescent="0.25">
      <c r="A900" t="s">
        <v>2</v>
      </c>
      <c r="B900" t="s">
        <v>1</v>
      </c>
      <c r="C900" t="s">
        <v>69</v>
      </c>
      <c r="D900" s="1">
        <v>0</v>
      </c>
      <c r="E900" s="1">
        <v>464.95</v>
      </c>
      <c r="F900" s="3">
        <v>44230</v>
      </c>
      <c r="G900" s="1">
        <v>0</v>
      </c>
      <c r="H900" s="2">
        <v>1.5509553454107206E-3</v>
      </c>
      <c r="I900" s="1">
        <v>0.72</v>
      </c>
    </row>
    <row r="901" spans="1:9" x14ac:dyDescent="0.25">
      <c r="A901" t="s">
        <v>4</v>
      </c>
      <c r="B901" t="s">
        <v>1</v>
      </c>
      <c r="C901" t="s">
        <v>13</v>
      </c>
      <c r="D901" s="1">
        <v>0</v>
      </c>
      <c r="E901" s="1">
        <v>489.63</v>
      </c>
      <c r="F901" s="3">
        <v>44230</v>
      </c>
      <c r="G901" s="1">
        <v>0</v>
      </c>
      <c r="H901" s="2">
        <v>-6.1267001593034998E-5</v>
      </c>
      <c r="I901" s="1">
        <v>-0.03</v>
      </c>
    </row>
    <row r="902" spans="1:9" x14ac:dyDescent="0.25">
      <c r="A902" t="s">
        <v>4</v>
      </c>
      <c r="B902" t="s">
        <v>1</v>
      </c>
      <c r="C902" t="s">
        <v>54</v>
      </c>
      <c r="D902" s="1">
        <v>0</v>
      </c>
      <c r="E902" s="1">
        <v>235.27</v>
      </c>
      <c r="F902" s="3">
        <v>44230</v>
      </c>
      <c r="G902" s="1">
        <v>0</v>
      </c>
      <c r="H902" s="2">
        <v>-8.1365935919054388E-3</v>
      </c>
      <c r="I902" s="1">
        <v>-1.93</v>
      </c>
    </row>
    <row r="903" spans="1:9" x14ac:dyDescent="0.25">
      <c r="A903" t="s">
        <v>2</v>
      </c>
      <c r="B903" t="s">
        <v>1</v>
      </c>
      <c r="C903" t="s">
        <v>65</v>
      </c>
      <c r="D903" s="1">
        <v>0</v>
      </c>
      <c r="E903" s="1">
        <v>704.09</v>
      </c>
      <c r="F903" s="3">
        <v>44230</v>
      </c>
      <c r="G903" s="1">
        <v>0</v>
      </c>
      <c r="H903" s="2">
        <v>1.9638257602709874E-3</v>
      </c>
      <c r="I903" s="1">
        <v>1.38</v>
      </c>
    </row>
    <row r="904" spans="1:9" x14ac:dyDescent="0.25">
      <c r="A904" t="s">
        <v>4</v>
      </c>
      <c r="B904" t="s">
        <v>1</v>
      </c>
      <c r="C904" t="s">
        <v>53</v>
      </c>
      <c r="D904" s="1">
        <v>0</v>
      </c>
      <c r="E904" s="1">
        <v>402.14</v>
      </c>
      <c r="F904" s="3">
        <v>44230</v>
      </c>
      <c r="G904" s="1">
        <v>0</v>
      </c>
      <c r="H904" s="2">
        <v>-6.0063771411622557E-3</v>
      </c>
      <c r="I904" s="1">
        <v>-2.4300000000000002</v>
      </c>
    </row>
    <row r="905" spans="1:9" x14ac:dyDescent="0.25">
      <c r="A905" t="s">
        <v>4</v>
      </c>
      <c r="B905" t="s">
        <v>1</v>
      </c>
      <c r="C905" t="s">
        <v>1</v>
      </c>
      <c r="D905" s="1">
        <v>0</v>
      </c>
      <c r="E905" s="1">
        <v>210.21</v>
      </c>
      <c r="F905" s="3">
        <v>44230</v>
      </c>
      <c r="G905" s="1">
        <v>0</v>
      </c>
      <c r="H905" s="2">
        <v>-0.10700934579439247</v>
      </c>
      <c r="I905" s="1">
        <v>-25.19</v>
      </c>
    </row>
    <row r="906" spans="1:9" x14ac:dyDescent="0.25">
      <c r="A906" t="s">
        <v>4</v>
      </c>
      <c r="B906" t="s">
        <v>1</v>
      </c>
      <c r="C906" t="s">
        <v>71</v>
      </c>
      <c r="D906" s="1">
        <v>0</v>
      </c>
      <c r="E906" s="1">
        <v>155.88999999999999</v>
      </c>
      <c r="F906" s="3">
        <v>44230</v>
      </c>
      <c r="G906" s="1">
        <v>0</v>
      </c>
      <c r="H906" s="2">
        <v>-4.2915029469548172E-2</v>
      </c>
      <c r="I906" s="1">
        <v>-6.99</v>
      </c>
    </row>
    <row r="907" spans="1:9" x14ac:dyDescent="0.25">
      <c r="A907" t="s">
        <v>4</v>
      </c>
      <c r="B907" t="s">
        <v>1</v>
      </c>
      <c r="C907" t="s">
        <v>52</v>
      </c>
      <c r="D907" s="1">
        <v>0</v>
      </c>
      <c r="E907" s="1">
        <v>211.54</v>
      </c>
      <c r="F907" s="3">
        <v>44230</v>
      </c>
      <c r="G907" s="1">
        <v>0</v>
      </c>
      <c r="H907" s="2">
        <v>-2.6872848993447773E-3</v>
      </c>
      <c r="I907" s="1">
        <v>-0.56999999999999995</v>
      </c>
    </row>
    <row r="908" spans="1:9" x14ac:dyDescent="0.25">
      <c r="A908" t="s">
        <v>4</v>
      </c>
      <c r="B908" t="s">
        <v>1</v>
      </c>
      <c r="C908" t="s">
        <v>72</v>
      </c>
      <c r="D908" s="1">
        <v>0</v>
      </c>
      <c r="E908" s="1">
        <v>129.81</v>
      </c>
      <c r="F908" s="3">
        <v>44230</v>
      </c>
      <c r="G908" s="1">
        <v>0</v>
      </c>
      <c r="H908" s="2">
        <v>5.2200697090054371E-2</v>
      </c>
      <c r="I908" s="1">
        <v>6.44</v>
      </c>
    </row>
    <row r="909" spans="1:9" x14ac:dyDescent="0.25">
      <c r="A909" t="s">
        <v>2</v>
      </c>
      <c r="B909" t="s">
        <v>1</v>
      </c>
      <c r="C909" t="s">
        <v>68</v>
      </c>
      <c r="D909" s="1">
        <v>0</v>
      </c>
      <c r="E909" s="1">
        <v>261.52999999999997</v>
      </c>
      <c r="F909" s="3">
        <v>44230</v>
      </c>
      <c r="G909" s="1">
        <v>0</v>
      </c>
      <c r="H909" s="2">
        <v>-7.6467214681907869E-5</v>
      </c>
      <c r="I909" s="1">
        <v>-0.02</v>
      </c>
    </row>
    <row r="910" spans="1:9" x14ac:dyDescent="0.25">
      <c r="A910" t="s">
        <v>4</v>
      </c>
      <c r="B910" t="s">
        <v>1</v>
      </c>
      <c r="C910" t="s">
        <v>11</v>
      </c>
      <c r="D910" s="1">
        <v>0</v>
      </c>
      <c r="E910" s="1">
        <v>220.48</v>
      </c>
      <c r="F910" s="3">
        <v>44230</v>
      </c>
      <c r="G910" s="1">
        <v>0</v>
      </c>
      <c r="H910" s="2">
        <v>-1.3953488372093092E-2</v>
      </c>
      <c r="I910" s="1">
        <v>-3.12</v>
      </c>
    </row>
    <row r="911" spans="1:9" x14ac:dyDescent="0.25">
      <c r="A911" t="s">
        <v>4</v>
      </c>
      <c r="B911" t="s">
        <v>1</v>
      </c>
      <c r="C911" t="s">
        <v>10</v>
      </c>
      <c r="D911" s="1">
        <v>0</v>
      </c>
      <c r="E911" s="1">
        <v>194.66</v>
      </c>
      <c r="F911" s="3">
        <v>44230</v>
      </c>
      <c r="G911" s="1">
        <v>0</v>
      </c>
      <c r="H911" s="2">
        <v>-4.3345783369372892E-2</v>
      </c>
      <c r="I911" s="1">
        <v>-8.82</v>
      </c>
    </row>
    <row r="912" spans="1:9" x14ac:dyDescent="0.25">
      <c r="A912" t="s">
        <v>4</v>
      </c>
      <c r="B912" t="s">
        <v>1</v>
      </c>
      <c r="C912" t="s">
        <v>51</v>
      </c>
      <c r="D912" s="1">
        <v>0</v>
      </c>
      <c r="E912" s="1">
        <v>321.3</v>
      </c>
      <c r="F912" s="3">
        <v>44230</v>
      </c>
      <c r="G912" s="1">
        <v>0</v>
      </c>
      <c r="H912" s="2">
        <v>5.4203031694993298E-2</v>
      </c>
      <c r="I912" s="1">
        <v>16.52</v>
      </c>
    </row>
    <row r="913" spans="1:9" x14ac:dyDescent="0.25">
      <c r="A913" t="s">
        <v>4</v>
      </c>
      <c r="B913" t="s">
        <v>1</v>
      </c>
      <c r="C913" t="s">
        <v>7</v>
      </c>
      <c r="D913" s="1">
        <v>0</v>
      </c>
      <c r="E913" s="1">
        <v>536.85</v>
      </c>
      <c r="F913" s="3">
        <v>44230</v>
      </c>
      <c r="G913" s="1">
        <v>0</v>
      </c>
      <c r="H913" s="2">
        <v>5.3559055413023859E-3</v>
      </c>
      <c r="I913" s="1">
        <v>2.86</v>
      </c>
    </row>
    <row r="914" spans="1:9" x14ac:dyDescent="0.25">
      <c r="A914" t="s">
        <v>2</v>
      </c>
      <c r="B914" t="s">
        <v>1</v>
      </c>
      <c r="C914" t="s">
        <v>6</v>
      </c>
      <c r="D914" s="1">
        <v>0</v>
      </c>
      <c r="E914" s="1">
        <v>853.61</v>
      </c>
      <c r="F914" s="3">
        <v>44230</v>
      </c>
      <c r="G914" s="1">
        <v>0</v>
      </c>
      <c r="H914" s="2">
        <v>-3.1990655689369762E-2</v>
      </c>
      <c r="I914" s="1">
        <v>-28.21</v>
      </c>
    </row>
    <row r="915" spans="1:9" x14ac:dyDescent="0.25">
      <c r="A915" t="s">
        <v>9</v>
      </c>
      <c r="B915" t="s">
        <v>1</v>
      </c>
      <c r="C915" t="s">
        <v>50</v>
      </c>
      <c r="D915" s="1">
        <v>750</v>
      </c>
      <c r="E915" s="1">
        <v>747.31</v>
      </c>
      <c r="F915" s="3">
        <v>44230</v>
      </c>
      <c r="G915" s="1">
        <v>0</v>
      </c>
      <c r="H915" s="2">
        <v>-3.5866666666667379E-3</v>
      </c>
      <c r="I915" s="1">
        <v>-2.69</v>
      </c>
    </row>
    <row r="916" spans="1:9" x14ac:dyDescent="0.25">
      <c r="A916" t="s">
        <v>9</v>
      </c>
      <c r="B916" t="s">
        <v>22</v>
      </c>
      <c r="C916" t="s">
        <v>48</v>
      </c>
      <c r="D916" s="1">
        <v>0</v>
      </c>
      <c r="E916" s="1">
        <v>4147.6499999999996</v>
      </c>
      <c r="F916" s="3">
        <v>44230</v>
      </c>
      <c r="G916" s="1">
        <v>0</v>
      </c>
      <c r="H916" s="2">
        <v>1.7703945588747327E-3</v>
      </c>
      <c r="I916" s="1">
        <v>7.33</v>
      </c>
    </row>
    <row r="917" spans="1:9" x14ac:dyDescent="0.25">
      <c r="A917" t="s">
        <v>9</v>
      </c>
      <c r="B917" t="s">
        <v>22</v>
      </c>
      <c r="C917" t="s">
        <v>33</v>
      </c>
      <c r="D917" s="1">
        <v>0</v>
      </c>
      <c r="E917" s="1">
        <v>1103.24</v>
      </c>
      <c r="F917" s="3">
        <v>44230</v>
      </c>
      <c r="G917" s="1">
        <v>0</v>
      </c>
      <c r="H917" s="2">
        <v>1.3606754683351152E-2</v>
      </c>
      <c r="I917" s="1">
        <v>14.81</v>
      </c>
    </row>
    <row r="918" spans="1:9" x14ac:dyDescent="0.25">
      <c r="A918" t="s">
        <v>9</v>
      </c>
      <c r="B918" t="s">
        <v>22</v>
      </c>
      <c r="C918" t="s">
        <v>36</v>
      </c>
      <c r="D918" s="1">
        <v>0</v>
      </c>
      <c r="E918" s="1">
        <v>3452.33</v>
      </c>
      <c r="F918" s="3">
        <v>44230</v>
      </c>
      <c r="G918" s="1">
        <v>0</v>
      </c>
      <c r="H918" s="2">
        <v>1.2392707481078125E-2</v>
      </c>
      <c r="I918" s="1">
        <v>42.26</v>
      </c>
    </row>
    <row r="919" spans="1:9" x14ac:dyDescent="0.25">
      <c r="A919" t="s">
        <v>9</v>
      </c>
      <c r="B919" t="s">
        <v>22</v>
      </c>
      <c r="C919" t="s">
        <v>40</v>
      </c>
      <c r="D919" s="1">
        <v>0</v>
      </c>
      <c r="E919" s="1">
        <f>2184.62+243.72+1820.69+136.08+427.04+172.74+425.02</f>
        <v>5409.91</v>
      </c>
      <c r="F919" s="3">
        <v>44230</v>
      </c>
      <c r="G919" s="1">
        <v>0</v>
      </c>
      <c r="H919" s="2">
        <v>1.4324525500092777E-2</v>
      </c>
      <c r="I919" s="1">
        <v>76.400000000000006</v>
      </c>
    </row>
    <row r="920" spans="1:9" x14ac:dyDescent="0.25">
      <c r="A920" t="s">
        <v>9</v>
      </c>
      <c r="B920" t="s">
        <v>22</v>
      </c>
      <c r="C920" t="s">
        <v>46</v>
      </c>
      <c r="D920" s="1">
        <v>0</v>
      </c>
      <c r="E920" s="1">
        <v>1579.41</v>
      </c>
      <c r="F920" s="3">
        <v>44230</v>
      </c>
      <c r="G920" s="1">
        <v>0</v>
      </c>
      <c r="H920" s="2">
        <v>1.2805879033499279E-2</v>
      </c>
      <c r="I920" s="1">
        <v>19.97</v>
      </c>
    </row>
    <row r="921" spans="1:9" x14ac:dyDescent="0.25">
      <c r="A921" t="s">
        <v>9</v>
      </c>
      <c r="B921" t="s">
        <v>22</v>
      </c>
      <c r="C921" t="s">
        <v>32</v>
      </c>
      <c r="D921" s="1">
        <v>0</v>
      </c>
      <c r="E921" s="1">
        <v>1137.98</v>
      </c>
      <c r="F921" s="3">
        <v>44230</v>
      </c>
      <c r="G921" s="1">
        <v>0</v>
      </c>
      <c r="H921" s="2">
        <v>1.3167852277887082E-2</v>
      </c>
      <c r="I921" s="1">
        <v>14.79</v>
      </c>
    </row>
    <row r="922" spans="1:9" x14ac:dyDescent="0.25">
      <c r="A922" t="s">
        <v>9</v>
      </c>
      <c r="B922" t="s">
        <v>22</v>
      </c>
      <c r="C922" t="s">
        <v>43</v>
      </c>
      <c r="D922" s="1">
        <v>0</v>
      </c>
      <c r="E922" s="1">
        <f>1109.59+1138.91</f>
        <v>2248.5</v>
      </c>
      <c r="F922" s="3">
        <v>44230</v>
      </c>
      <c r="G922" s="1">
        <v>0</v>
      </c>
      <c r="H922" s="2">
        <v>1.3020364029554976E-2</v>
      </c>
      <c r="I922" s="1">
        <v>28.9</v>
      </c>
    </row>
    <row r="923" spans="1:9" x14ac:dyDescent="0.25">
      <c r="A923" t="s">
        <v>9</v>
      </c>
      <c r="B923" t="s">
        <v>22</v>
      </c>
      <c r="C923" t="s">
        <v>29</v>
      </c>
      <c r="D923" s="1">
        <v>0</v>
      </c>
      <c r="E923" s="1">
        <f>1259.34+3836.93</f>
        <v>5096.2699999999995</v>
      </c>
      <c r="F923" s="3">
        <v>44230</v>
      </c>
      <c r="G923" s="1">
        <v>0</v>
      </c>
      <c r="H923" s="2">
        <v>1.3090358260344104E-2</v>
      </c>
      <c r="I923" s="1">
        <v>65.849999999999994</v>
      </c>
    </row>
    <row r="924" spans="1:9" x14ac:dyDescent="0.25">
      <c r="A924" t="s">
        <v>9</v>
      </c>
      <c r="B924" t="s">
        <v>22</v>
      </c>
      <c r="C924" t="s">
        <v>30</v>
      </c>
      <c r="D924" s="1">
        <v>0</v>
      </c>
      <c r="E924" s="1">
        <v>2104.42</v>
      </c>
      <c r="F924" s="3">
        <v>44230</v>
      </c>
      <c r="G924" s="1">
        <v>0</v>
      </c>
      <c r="H924" s="2">
        <v>1.341153922092686E-2</v>
      </c>
      <c r="I924" s="1">
        <v>27.85</v>
      </c>
    </row>
    <row r="925" spans="1:9" x14ac:dyDescent="0.25">
      <c r="A925" t="s">
        <v>9</v>
      </c>
      <c r="B925" t="s">
        <v>22</v>
      </c>
      <c r="C925" t="s">
        <v>28</v>
      </c>
      <c r="D925" s="1">
        <v>1128.82</v>
      </c>
      <c r="E925" s="1">
        <v>1141.0999999999999</v>
      </c>
      <c r="F925" s="3">
        <v>44230</v>
      </c>
      <c r="G925" s="1">
        <v>0</v>
      </c>
      <c r="H925" s="2">
        <v>1.0878616608493763E-2</v>
      </c>
      <c r="I925" s="1">
        <v>12.28</v>
      </c>
    </row>
    <row r="926" spans="1:9" x14ac:dyDescent="0.25">
      <c r="A926" t="s">
        <v>9</v>
      </c>
      <c r="B926" t="s">
        <v>22</v>
      </c>
      <c r="C926" t="s">
        <v>62</v>
      </c>
      <c r="D926" s="1">
        <v>0</v>
      </c>
      <c r="E926" s="1">
        <f>1589.81-250</f>
        <v>1339.81</v>
      </c>
      <c r="F926" s="3">
        <v>44230</v>
      </c>
      <c r="G926" s="1">
        <f>1157.94-129.12</f>
        <v>1028.8200000000002</v>
      </c>
      <c r="H926" s="2">
        <v>2.164954610603953E-4</v>
      </c>
      <c r="I926" s="1">
        <v>0.28999999999999998</v>
      </c>
    </row>
    <row r="927" spans="1:9" x14ac:dyDescent="0.25">
      <c r="A927" t="s">
        <v>2</v>
      </c>
      <c r="B927" t="s">
        <v>22</v>
      </c>
      <c r="C927" t="s">
        <v>26</v>
      </c>
      <c r="D927" s="1">
        <v>0</v>
      </c>
      <c r="E927" s="1">
        <v>4175.3500000000004</v>
      </c>
      <c r="F927" s="3">
        <v>44230</v>
      </c>
      <c r="G927" s="1">
        <v>0</v>
      </c>
      <c r="H927" s="2">
        <v>9.6165471348639286E-3</v>
      </c>
      <c r="I927" s="1">
        <v>39.770000000000003</v>
      </c>
    </row>
    <row r="928" spans="1:9" x14ac:dyDescent="0.25">
      <c r="A928" t="s">
        <v>9</v>
      </c>
      <c r="B928" t="s">
        <v>22</v>
      </c>
      <c r="C928" t="s">
        <v>73</v>
      </c>
      <c r="D928" s="1">
        <v>0</v>
      </c>
      <c r="E928" s="1">
        <v>2036.54</v>
      </c>
      <c r="F928" s="3">
        <v>44230</v>
      </c>
      <c r="G928" s="1">
        <v>0</v>
      </c>
      <c r="H928" s="2">
        <v>2.946260213709806E-5</v>
      </c>
      <c r="I928" s="1">
        <v>0.06</v>
      </c>
    </row>
    <row r="929" spans="1:9" x14ac:dyDescent="0.25">
      <c r="A929" t="s">
        <v>4</v>
      </c>
      <c r="B929" t="s">
        <v>22</v>
      </c>
      <c r="C929" t="s">
        <v>25</v>
      </c>
      <c r="D929" s="1">
        <v>200</v>
      </c>
      <c r="E929" s="1">
        <v>1718.93</v>
      </c>
      <c r="F929" s="3">
        <v>44230</v>
      </c>
      <c r="G929" s="1">
        <v>0</v>
      </c>
      <c r="H929" s="2">
        <v>-2.8600653277122801E-2</v>
      </c>
      <c r="I929" s="1">
        <v>-50.61</v>
      </c>
    </row>
    <row r="930" spans="1:9" x14ac:dyDescent="0.25">
      <c r="A930" t="s">
        <v>4</v>
      </c>
      <c r="B930" t="s">
        <v>22</v>
      </c>
      <c r="C930" t="s">
        <v>24</v>
      </c>
      <c r="D930" s="1">
        <v>200</v>
      </c>
      <c r="E930" s="1">
        <f>2092.94-250</f>
        <v>1842.94</v>
      </c>
      <c r="F930" s="3">
        <v>44230</v>
      </c>
      <c r="G930" s="1">
        <v>0</v>
      </c>
      <c r="H930" s="2">
        <v>8.8737799236888737E-3</v>
      </c>
      <c r="I930" s="1">
        <v>16.21</v>
      </c>
    </row>
    <row r="931" spans="1:9" x14ac:dyDescent="0.25">
      <c r="A931" t="s">
        <v>9</v>
      </c>
      <c r="B931" t="s">
        <v>41</v>
      </c>
      <c r="C931" s="2" t="s">
        <v>18</v>
      </c>
      <c r="D931" s="1">
        <f>23.38+23.64+450</f>
        <v>497.02</v>
      </c>
      <c r="E931" s="1">
        <v>12573.66</v>
      </c>
      <c r="F931" s="3">
        <v>44258</v>
      </c>
      <c r="G931" s="1">
        <v>0</v>
      </c>
      <c r="H931" s="2">
        <v>1.1258392040460752E-3</v>
      </c>
      <c r="I931" s="1">
        <v>14.14</v>
      </c>
    </row>
    <row r="932" spans="1:9" x14ac:dyDescent="0.25">
      <c r="A932" t="s">
        <v>4</v>
      </c>
      <c r="B932" t="s">
        <v>1</v>
      </c>
      <c r="C932" t="s">
        <v>58</v>
      </c>
      <c r="D932" s="1">
        <v>0</v>
      </c>
      <c r="E932" s="1">
        <v>239.1</v>
      </c>
      <c r="F932" s="3">
        <v>44258</v>
      </c>
      <c r="G932" s="1">
        <v>0</v>
      </c>
      <c r="H932" s="2">
        <v>-3.6896801740111118E-2</v>
      </c>
      <c r="I932" s="1">
        <v>-9.16</v>
      </c>
    </row>
    <row r="933" spans="1:9" x14ac:dyDescent="0.25">
      <c r="A933" t="s">
        <v>4</v>
      </c>
      <c r="B933" t="s">
        <v>1</v>
      </c>
      <c r="C933" t="s">
        <v>57</v>
      </c>
      <c r="D933" s="1">
        <v>0</v>
      </c>
      <c r="E933" s="1">
        <v>302.44</v>
      </c>
      <c r="F933" s="3">
        <v>44258</v>
      </c>
      <c r="G933" s="1">
        <v>0</v>
      </c>
      <c r="H933" s="2">
        <v>-4.6141230643075626E-2</v>
      </c>
      <c r="I933" s="1">
        <v>-14.63</v>
      </c>
    </row>
    <row r="934" spans="1:9" x14ac:dyDescent="0.25">
      <c r="A934" t="s">
        <v>2</v>
      </c>
      <c r="B934" t="s">
        <v>1</v>
      </c>
      <c r="C934" t="s">
        <v>67</v>
      </c>
      <c r="D934" s="1">
        <v>0</v>
      </c>
      <c r="E934" s="1">
        <v>3933.84</v>
      </c>
      <c r="F934" s="3">
        <v>44258</v>
      </c>
      <c r="G934" s="1">
        <v>0</v>
      </c>
      <c r="H934" s="2">
        <v>3.2525617335797063E-2</v>
      </c>
      <c r="I934" s="1">
        <v>123.92</v>
      </c>
    </row>
    <row r="935" spans="1:9" x14ac:dyDescent="0.25">
      <c r="A935" t="s">
        <v>2</v>
      </c>
      <c r="B935" t="s">
        <v>1</v>
      </c>
      <c r="C935" t="s">
        <v>45</v>
      </c>
      <c r="D935" s="1">
        <v>0</v>
      </c>
      <c r="E935" s="1">
        <v>3834.39</v>
      </c>
      <c r="F935" s="3">
        <v>44258</v>
      </c>
      <c r="G935" s="1">
        <v>0</v>
      </c>
      <c r="H935" s="2">
        <v>-1.7572908042924329E-3</v>
      </c>
      <c r="I935" s="1">
        <v>-6.75</v>
      </c>
    </row>
    <row r="936" spans="1:9" x14ac:dyDescent="0.25">
      <c r="A936" t="s">
        <v>4</v>
      </c>
      <c r="B936" t="s">
        <v>1</v>
      </c>
      <c r="C936" t="s">
        <v>17</v>
      </c>
      <c r="D936" s="1">
        <v>0</v>
      </c>
      <c r="E936" s="1">
        <v>395.58</v>
      </c>
      <c r="F936" s="3">
        <v>44258</v>
      </c>
      <c r="G936" s="1">
        <v>0</v>
      </c>
      <c r="H936" s="2">
        <v>-2.2849097151890874E-2</v>
      </c>
      <c r="I936" s="1">
        <v>-9.25</v>
      </c>
    </row>
    <row r="937" spans="1:9" x14ac:dyDescent="0.25">
      <c r="A937" t="s">
        <v>4</v>
      </c>
      <c r="B937" t="s">
        <v>1</v>
      </c>
      <c r="C937" t="s">
        <v>16</v>
      </c>
      <c r="D937" s="1">
        <v>0</v>
      </c>
      <c r="E937" s="1">
        <v>343.75</v>
      </c>
      <c r="F937" s="3">
        <v>44258</v>
      </c>
      <c r="G937" s="1">
        <v>0</v>
      </c>
      <c r="H937" s="2">
        <v>-9.4656166872975289E-2</v>
      </c>
      <c r="I937" s="1">
        <v>-35.94</v>
      </c>
    </row>
    <row r="938" spans="1:9" x14ac:dyDescent="0.25">
      <c r="A938" t="s">
        <v>2</v>
      </c>
      <c r="B938" t="s">
        <v>1</v>
      </c>
      <c r="C938" t="s">
        <v>70</v>
      </c>
      <c r="D938" s="1">
        <v>0</v>
      </c>
      <c r="E938" s="1">
        <v>3893.25</v>
      </c>
      <c r="F938" s="3">
        <v>44258</v>
      </c>
      <c r="G938" s="1">
        <v>0</v>
      </c>
      <c r="H938" s="2">
        <v>-1.5585768504307262E-2</v>
      </c>
      <c r="I938" s="1">
        <v>-61.64</v>
      </c>
    </row>
    <row r="939" spans="1:9" x14ac:dyDescent="0.25">
      <c r="A939" t="s">
        <v>4</v>
      </c>
      <c r="B939" t="s">
        <v>1</v>
      </c>
      <c r="C939" t="s">
        <v>15</v>
      </c>
      <c r="D939" s="1">
        <v>0</v>
      </c>
      <c r="E939" s="1">
        <v>555.64</v>
      </c>
      <c r="F939" s="3">
        <v>44258</v>
      </c>
      <c r="G939" s="1">
        <v>0</v>
      </c>
      <c r="H939" s="2">
        <v>-6.1989330812343924E-2</v>
      </c>
      <c r="I939" s="1">
        <v>-36.72</v>
      </c>
    </row>
    <row r="940" spans="1:9" x14ac:dyDescent="0.25">
      <c r="A940" t="s">
        <v>4</v>
      </c>
      <c r="B940" t="s">
        <v>1</v>
      </c>
      <c r="C940" t="s">
        <v>56</v>
      </c>
      <c r="D940" s="1">
        <v>0</v>
      </c>
      <c r="E940" s="1">
        <v>329.35</v>
      </c>
      <c r="F940" s="3">
        <v>44258</v>
      </c>
      <c r="G940" s="1">
        <v>0</v>
      </c>
      <c r="H940" s="2">
        <v>-6.2322058991003293E-2</v>
      </c>
      <c r="I940" s="1">
        <v>-21.89</v>
      </c>
    </row>
    <row r="941" spans="1:9" x14ac:dyDescent="0.25">
      <c r="A941" t="s">
        <v>4</v>
      </c>
      <c r="B941" t="s">
        <v>1</v>
      </c>
      <c r="C941" t="s">
        <v>55</v>
      </c>
      <c r="D941" s="1">
        <v>0</v>
      </c>
      <c r="E941" s="1">
        <v>241.98</v>
      </c>
      <c r="F941" s="3">
        <v>44258</v>
      </c>
      <c r="G941" s="1">
        <v>0</v>
      </c>
      <c r="H941" s="2">
        <v>3.4588909316345395E-2</v>
      </c>
      <c r="I941" s="1">
        <v>8.09</v>
      </c>
    </row>
    <row r="942" spans="1:9" x14ac:dyDescent="0.25">
      <c r="A942" t="s">
        <v>4</v>
      </c>
      <c r="B942" t="s">
        <v>1</v>
      </c>
      <c r="C942" t="s">
        <v>14</v>
      </c>
      <c r="D942" s="1">
        <v>0</v>
      </c>
      <c r="E942" s="1">
        <v>240.29</v>
      </c>
      <c r="F942" s="3">
        <v>44258</v>
      </c>
      <c r="G942" s="1">
        <v>0</v>
      </c>
      <c r="H942" s="2">
        <v>-2.7087213539557897E-2</v>
      </c>
      <c r="I942" s="1">
        <v>-6.69</v>
      </c>
    </row>
    <row r="943" spans="1:9" x14ac:dyDescent="0.25">
      <c r="A943" t="s">
        <v>2</v>
      </c>
      <c r="B943" t="s">
        <v>1</v>
      </c>
      <c r="C943" t="s">
        <v>69</v>
      </c>
      <c r="D943" s="1">
        <v>0</v>
      </c>
      <c r="E943" s="1">
        <v>465.18</v>
      </c>
      <c r="F943" s="3">
        <v>44258</v>
      </c>
      <c r="G943" s="1">
        <v>0</v>
      </c>
      <c r="H943" s="2">
        <v>4.9467684697290792E-4</v>
      </c>
      <c r="I943" s="1">
        <v>0.23</v>
      </c>
    </row>
    <row r="944" spans="1:9" x14ac:dyDescent="0.25">
      <c r="A944" t="s">
        <v>4</v>
      </c>
      <c r="B944" t="s">
        <v>1</v>
      </c>
      <c r="C944" t="s">
        <v>13</v>
      </c>
      <c r="D944" s="1">
        <v>0</v>
      </c>
      <c r="E944" s="1">
        <v>559.45000000000005</v>
      </c>
      <c r="F944" s="3">
        <v>44258</v>
      </c>
      <c r="G944" s="1">
        <v>0</v>
      </c>
      <c r="H944" s="2">
        <v>0.14259747156015767</v>
      </c>
      <c r="I944" s="1">
        <v>69.819999999999993</v>
      </c>
    </row>
    <row r="945" spans="1:9" x14ac:dyDescent="0.25">
      <c r="A945" t="s">
        <v>4</v>
      </c>
      <c r="B945" t="s">
        <v>1</v>
      </c>
      <c r="C945" t="s">
        <v>54</v>
      </c>
      <c r="D945" s="1">
        <v>0</v>
      </c>
      <c r="E945" s="1">
        <v>226.32</v>
      </c>
      <c r="F945" s="3">
        <v>44258</v>
      </c>
      <c r="G945" s="1">
        <v>0</v>
      </c>
      <c r="H945" s="2">
        <v>-3.8041399243422536E-2</v>
      </c>
      <c r="I945" s="1">
        <v>-8.9499999999999993</v>
      </c>
    </row>
    <row r="946" spans="1:9" x14ac:dyDescent="0.25">
      <c r="A946" t="s">
        <v>2</v>
      </c>
      <c r="B946" t="s">
        <v>1</v>
      </c>
      <c r="C946" t="s">
        <v>65</v>
      </c>
      <c r="D946" s="1">
        <v>750</v>
      </c>
      <c r="E946" s="1">
        <v>1455.17</v>
      </c>
      <c r="F946" s="3">
        <v>44258</v>
      </c>
      <c r="G946" s="1">
        <v>0</v>
      </c>
      <c r="H946" s="2">
        <v>7.4273256813550681E-4</v>
      </c>
      <c r="I946" s="1">
        <v>1.08</v>
      </c>
    </row>
    <row r="947" spans="1:9" x14ac:dyDescent="0.25">
      <c r="A947" t="s">
        <v>4</v>
      </c>
      <c r="B947" t="s">
        <v>1</v>
      </c>
      <c r="C947" t="s">
        <v>53</v>
      </c>
      <c r="D947" s="1">
        <v>0</v>
      </c>
      <c r="E947" s="1">
        <v>393.89</v>
      </c>
      <c r="F947" s="3">
        <v>44258</v>
      </c>
      <c r="G947" s="1">
        <v>0</v>
      </c>
      <c r="H947" s="2">
        <v>-2.051524344755562E-2</v>
      </c>
      <c r="I947" s="1">
        <v>-8.25</v>
      </c>
    </row>
    <row r="948" spans="1:9" x14ac:dyDescent="0.25">
      <c r="A948" t="s">
        <v>4</v>
      </c>
      <c r="B948" t="s">
        <v>1</v>
      </c>
      <c r="C948" t="s">
        <v>1</v>
      </c>
      <c r="D948" s="1">
        <v>0</v>
      </c>
      <c r="E948" s="1">
        <v>182.69</v>
      </c>
      <c r="F948" s="3">
        <v>44258</v>
      </c>
      <c r="G948" s="1">
        <v>0</v>
      </c>
      <c r="H948" s="2">
        <v>-0.13091670234527386</v>
      </c>
      <c r="I948" s="1">
        <v>-27.52</v>
      </c>
    </row>
    <row r="949" spans="1:9" x14ac:dyDescent="0.25">
      <c r="A949" t="s">
        <v>4</v>
      </c>
      <c r="B949" t="s">
        <v>1</v>
      </c>
      <c r="C949" t="s">
        <v>71</v>
      </c>
      <c r="D949" s="1">
        <v>0</v>
      </c>
      <c r="E949" s="1">
        <v>135.05000000000001</v>
      </c>
      <c r="F949" s="3">
        <v>44258</v>
      </c>
      <c r="G949" s="1">
        <v>0</v>
      </c>
      <c r="H949" s="2">
        <v>-0.13368400795432667</v>
      </c>
      <c r="I949" s="1">
        <v>-20.84</v>
      </c>
    </row>
    <row r="950" spans="1:9" x14ac:dyDescent="0.25">
      <c r="A950" t="s">
        <v>4</v>
      </c>
      <c r="B950" t="s">
        <v>1</v>
      </c>
      <c r="C950" t="s">
        <v>52</v>
      </c>
      <c r="D950" s="1">
        <v>0</v>
      </c>
      <c r="E950" s="1">
        <v>204.29</v>
      </c>
      <c r="F950" s="3">
        <v>44258</v>
      </c>
      <c r="G950" s="1">
        <v>0</v>
      </c>
      <c r="H950" s="2">
        <v>-3.4272478018341657E-2</v>
      </c>
      <c r="I950" s="1">
        <v>-7.25</v>
      </c>
    </row>
    <row r="951" spans="1:9" x14ac:dyDescent="0.25">
      <c r="A951" t="s">
        <v>4</v>
      </c>
      <c r="B951" t="s">
        <v>1</v>
      </c>
      <c r="C951" t="s">
        <v>72</v>
      </c>
      <c r="D951" s="1">
        <v>0</v>
      </c>
      <c r="E951" s="1">
        <v>103.64</v>
      </c>
      <c r="F951" s="3">
        <v>44258</v>
      </c>
      <c r="G951" s="1">
        <v>0</v>
      </c>
      <c r="H951" s="2">
        <v>-0.20160234188429249</v>
      </c>
      <c r="I951" s="1">
        <v>-26.17</v>
      </c>
    </row>
    <row r="952" spans="1:9" x14ac:dyDescent="0.25">
      <c r="A952" t="s">
        <v>2</v>
      </c>
      <c r="B952" t="s">
        <v>1</v>
      </c>
      <c r="C952" t="s">
        <v>68</v>
      </c>
      <c r="D952" s="1">
        <v>0</v>
      </c>
      <c r="E952" s="1">
        <v>259</v>
      </c>
      <c r="F952" s="3">
        <v>44258</v>
      </c>
      <c r="G952" s="1">
        <v>0</v>
      </c>
      <c r="H952" s="2">
        <v>-9.6738423890183611E-3</v>
      </c>
      <c r="I952" s="1">
        <v>-2.5299999999999998</v>
      </c>
    </row>
    <row r="953" spans="1:9" x14ac:dyDescent="0.25">
      <c r="A953" t="s">
        <v>4</v>
      </c>
      <c r="B953" t="s">
        <v>1</v>
      </c>
      <c r="C953" t="s">
        <v>11</v>
      </c>
      <c r="D953" s="1">
        <v>0</v>
      </c>
      <c r="E953" s="1">
        <v>217.98</v>
      </c>
      <c r="F953" s="3">
        <v>44258</v>
      </c>
      <c r="G953" s="1">
        <v>0</v>
      </c>
      <c r="H953" s="2">
        <v>-1.1338896952104549E-2</v>
      </c>
      <c r="I953" s="1">
        <v>-2.5</v>
      </c>
    </row>
    <row r="954" spans="1:9" x14ac:dyDescent="0.25">
      <c r="A954" t="s">
        <v>4</v>
      </c>
      <c r="B954" t="s">
        <v>1</v>
      </c>
      <c r="C954" t="s">
        <v>10</v>
      </c>
      <c r="D954" s="1">
        <v>0</v>
      </c>
      <c r="E954" s="1">
        <v>173.59</v>
      </c>
      <c r="F954" s="3">
        <v>44258</v>
      </c>
      <c r="G954" s="1">
        <v>0</v>
      </c>
      <c r="H954" s="2">
        <v>-0.10824000821945956</v>
      </c>
      <c r="I954" s="1">
        <v>-21.07</v>
      </c>
    </row>
    <row r="955" spans="1:9" x14ac:dyDescent="0.25">
      <c r="A955" t="s">
        <v>4</v>
      </c>
      <c r="B955" t="s">
        <v>1</v>
      </c>
      <c r="C955" t="s">
        <v>51</v>
      </c>
      <c r="D955" s="1">
        <v>0</v>
      </c>
      <c r="E955" s="1">
        <v>337.81</v>
      </c>
      <c r="F955" s="3">
        <v>44258</v>
      </c>
      <c r="G955" s="1">
        <v>0</v>
      </c>
      <c r="H955" s="2">
        <v>5.1384998443821939E-2</v>
      </c>
      <c r="I955" s="1">
        <v>16.510000000000002</v>
      </c>
    </row>
    <row r="956" spans="1:9" x14ac:dyDescent="0.25">
      <c r="A956" t="s">
        <v>4</v>
      </c>
      <c r="B956" t="s">
        <v>1</v>
      </c>
      <c r="C956" t="s">
        <v>7</v>
      </c>
      <c r="D956" s="1">
        <v>0</v>
      </c>
      <c r="E956" s="1">
        <v>414.53</v>
      </c>
      <c r="F956" s="3">
        <v>44258</v>
      </c>
      <c r="G956" s="1">
        <v>0</v>
      </c>
      <c r="H956" s="2">
        <v>-0.22784762969172034</v>
      </c>
      <c r="I956" s="1">
        <v>-122.32</v>
      </c>
    </row>
    <row r="957" spans="1:9" x14ac:dyDescent="0.25">
      <c r="A957" t="s">
        <v>2</v>
      </c>
      <c r="B957" t="s">
        <v>1</v>
      </c>
      <c r="C957" t="s">
        <v>6</v>
      </c>
      <c r="D957" s="1">
        <v>0</v>
      </c>
      <c r="E957" s="1">
        <v>803.53</v>
      </c>
      <c r="F957" s="3">
        <v>44258</v>
      </c>
      <c r="G957" s="1">
        <v>0</v>
      </c>
      <c r="H957" s="2">
        <v>-5.8668478579210648E-2</v>
      </c>
      <c r="I957" s="1">
        <v>-50.08</v>
      </c>
    </row>
    <row r="958" spans="1:9" x14ac:dyDescent="0.25">
      <c r="A958" t="s">
        <v>9</v>
      </c>
      <c r="B958" t="s">
        <v>1</v>
      </c>
      <c r="C958" t="s">
        <v>50</v>
      </c>
      <c r="D958" s="1">
        <v>0</v>
      </c>
      <c r="E958" s="1">
        <v>743.62</v>
      </c>
      <c r="F958" s="3">
        <v>44258</v>
      </c>
      <c r="G958" s="1">
        <v>0</v>
      </c>
      <c r="H958" s="2">
        <v>-4.9377099195780927E-3</v>
      </c>
      <c r="I958" s="1">
        <v>-3.69</v>
      </c>
    </row>
    <row r="959" spans="1:9" x14ac:dyDescent="0.25">
      <c r="A959" t="s">
        <v>9</v>
      </c>
      <c r="B959" t="s">
        <v>22</v>
      </c>
      <c r="C959" t="s">
        <v>48</v>
      </c>
      <c r="D959" s="1">
        <v>0</v>
      </c>
      <c r="E959" s="1">
        <v>4153.3999999999996</v>
      </c>
      <c r="F959" s="3">
        <v>44258</v>
      </c>
      <c r="G959" s="1">
        <v>0</v>
      </c>
      <c r="H959" s="2">
        <v>1.3863271973286739E-3</v>
      </c>
      <c r="I959" s="1">
        <v>5.75</v>
      </c>
    </row>
    <row r="960" spans="1:9" x14ac:dyDescent="0.25">
      <c r="A960" t="s">
        <v>9</v>
      </c>
      <c r="B960" t="s">
        <v>22</v>
      </c>
      <c r="C960" t="s">
        <v>36</v>
      </c>
      <c r="D960" s="1">
        <v>0</v>
      </c>
      <c r="E960" s="1">
        <v>3475.41</v>
      </c>
      <c r="F960" s="3">
        <v>44258</v>
      </c>
      <c r="G960" s="1">
        <v>0</v>
      </c>
      <c r="H960" s="2">
        <v>6.6853400457083101E-3</v>
      </c>
      <c r="I960" s="1">
        <v>23.08</v>
      </c>
    </row>
    <row r="961" spans="1:9" x14ac:dyDescent="0.25">
      <c r="A961" t="s">
        <v>9</v>
      </c>
      <c r="B961" t="s">
        <v>22</v>
      </c>
      <c r="C961" t="s">
        <v>33</v>
      </c>
      <c r="D961" s="1">
        <v>0</v>
      </c>
      <c r="E961" s="1">
        <v>1110.6099999999999</v>
      </c>
      <c r="F961" s="3">
        <v>44258</v>
      </c>
      <c r="G961" s="1">
        <v>0</v>
      </c>
      <c r="H961" s="2">
        <v>6.6803234110437426E-3</v>
      </c>
      <c r="I961" s="1">
        <v>7.37</v>
      </c>
    </row>
    <row r="962" spans="1:9" x14ac:dyDescent="0.25">
      <c r="A962" t="s">
        <v>9</v>
      </c>
      <c r="B962" t="s">
        <v>22</v>
      </c>
      <c r="C962" t="s">
        <v>40</v>
      </c>
      <c r="D962" s="1">
        <v>0</v>
      </c>
      <c r="E962" s="1">
        <f>2204.71+245.67+1831.79+137.04+429.79+173.68+427.08</f>
        <v>5449.76</v>
      </c>
      <c r="F962" s="3">
        <v>44258</v>
      </c>
      <c r="G962" s="1">
        <v>0</v>
      </c>
      <c r="H962" s="2">
        <v>7.3661114510223946E-3</v>
      </c>
      <c r="I962" s="1">
        <v>39.85</v>
      </c>
    </row>
    <row r="963" spans="1:9" x14ac:dyDescent="0.25">
      <c r="A963" t="s">
        <v>9</v>
      </c>
      <c r="B963" t="s">
        <v>22</v>
      </c>
      <c r="C963" t="s">
        <v>32</v>
      </c>
      <c r="D963" s="1">
        <v>0</v>
      </c>
      <c r="E963" s="1">
        <f>1146.25</f>
        <v>1146.25</v>
      </c>
      <c r="F963" s="3">
        <v>44258</v>
      </c>
      <c r="G963" s="1">
        <v>0</v>
      </c>
      <c r="H963" s="2">
        <v>7.2672630450447695E-3</v>
      </c>
      <c r="I963" s="1">
        <v>8.27</v>
      </c>
    </row>
    <row r="964" spans="1:9" x14ac:dyDescent="0.25">
      <c r="A964" t="s">
        <v>9</v>
      </c>
      <c r="B964" t="s">
        <v>22</v>
      </c>
      <c r="C964" t="s">
        <v>43</v>
      </c>
      <c r="D964" s="1">
        <v>0</v>
      </c>
      <c r="E964" s="1">
        <f>1093.62+1147.14</f>
        <v>2240.7600000000002</v>
      </c>
      <c r="F964" s="3">
        <v>44258</v>
      </c>
      <c r="G964" s="1">
        <v>23.64</v>
      </c>
      <c r="H964" s="2">
        <v>7.1465170842210934E-3</v>
      </c>
      <c r="I964" s="1">
        <v>15.9</v>
      </c>
    </row>
    <row r="965" spans="1:9" x14ac:dyDescent="0.25">
      <c r="A965" t="s">
        <v>9</v>
      </c>
      <c r="B965" t="s">
        <v>22</v>
      </c>
      <c r="C965" t="s">
        <v>30</v>
      </c>
      <c r="D965" s="1">
        <v>0</v>
      </c>
      <c r="E965" s="1">
        <f>2120.1</f>
        <v>2120.1</v>
      </c>
      <c r="F965" s="3">
        <v>44258</v>
      </c>
      <c r="G965" s="1">
        <v>0</v>
      </c>
      <c r="H965" s="2">
        <v>7.4509841191396919E-3</v>
      </c>
      <c r="I965" s="1">
        <v>15.68</v>
      </c>
    </row>
    <row r="966" spans="1:9" x14ac:dyDescent="0.25">
      <c r="A966" t="s">
        <v>9</v>
      </c>
      <c r="B966" t="s">
        <v>22</v>
      </c>
      <c r="C966" t="s">
        <v>47</v>
      </c>
      <c r="D966" s="1">
        <f>1251.38+1250.6</f>
        <v>2501.98</v>
      </c>
      <c r="E966" s="1">
        <f>1253.71+1253.53</f>
        <v>2507.2399999999998</v>
      </c>
      <c r="F966" s="3">
        <v>44258</v>
      </c>
      <c r="G966" s="1">
        <v>0</v>
      </c>
      <c r="H966" s="2">
        <v>2.102334950718987E-3</v>
      </c>
      <c r="I966" s="1">
        <v>5.26</v>
      </c>
    </row>
    <row r="967" spans="1:9" x14ac:dyDescent="0.25">
      <c r="A967" t="s">
        <v>9</v>
      </c>
      <c r="B967" t="s">
        <v>22</v>
      </c>
      <c r="C967" t="s">
        <v>29</v>
      </c>
      <c r="D967" s="1">
        <v>0</v>
      </c>
      <c r="E967" s="1">
        <f>1268.57+3864.38</f>
        <v>5132.95</v>
      </c>
      <c r="F967" s="3">
        <v>44258</v>
      </c>
      <c r="G967" s="1">
        <v>0</v>
      </c>
      <c r="H967" s="2">
        <v>7.197420858784831E-3</v>
      </c>
      <c r="I967" s="1">
        <v>36.68</v>
      </c>
    </row>
    <row r="968" spans="1:9" x14ac:dyDescent="0.25">
      <c r="A968" t="s">
        <v>9</v>
      </c>
      <c r="B968" t="s">
        <v>22</v>
      </c>
      <c r="C968" t="s">
        <v>46</v>
      </c>
      <c r="D968" s="1">
        <v>0</v>
      </c>
      <c r="E968" s="1">
        <v>1590.49</v>
      </c>
      <c r="F968" s="3">
        <v>44258</v>
      </c>
      <c r="G968" s="1">
        <v>0</v>
      </c>
      <c r="H968" s="2">
        <v>7.0152778569212426E-3</v>
      </c>
      <c r="I968" s="1">
        <v>11.08</v>
      </c>
    </row>
    <row r="969" spans="1:9" x14ac:dyDescent="0.25">
      <c r="A969" t="s">
        <v>9</v>
      </c>
      <c r="B969" t="s">
        <v>22</v>
      </c>
      <c r="C969" t="s">
        <v>28</v>
      </c>
      <c r="D969" s="1">
        <v>0</v>
      </c>
      <c r="E969" s="1">
        <f>1122.17</f>
        <v>1122.17</v>
      </c>
      <c r="F969" s="3">
        <v>44258</v>
      </c>
      <c r="G969" s="1">
        <v>23.38</v>
      </c>
      <c r="H969" s="2">
        <v>3.9813191139106419E-3</v>
      </c>
      <c r="I969" s="1">
        <v>4.45</v>
      </c>
    </row>
    <row r="970" spans="1:9" x14ac:dyDescent="0.25">
      <c r="A970" t="s">
        <v>9</v>
      </c>
      <c r="B970" t="s">
        <v>22</v>
      </c>
      <c r="C970" t="s">
        <v>62</v>
      </c>
      <c r="D970" s="1">
        <v>0</v>
      </c>
      <c r="E970" s="1">
        <v>1130.1400000000001</v>
      </c>
      <c r="F970" s="3">
        <v>44258</v>
      </c>
      <c r="G970" s="1">
        <v>213.26</v>
      </c>
      <c r="H970" s="2">
        <v>3.1867205183970793E-3</v>
      </c>
      <c r="I970" s="1">
        <v>3.59</v>
      </c>
    </row>
    <row r="971" spans="1:9" x14ac:dyDescent="0.25">
      <c r="A971" t="s">
        <v>2</v>
      </c>
      <c r="B971" t="s">
        <v>22</v>
      </c>
      <c r="C971" t="s">
        <v>26</v>
      </c>
      <c r="D971" s="1">
        <v>0</v>
      </c>
      <c r="E971" s="1">
        <v>4170</v>
      </c>
      <c r="F971" s="3">
        <v>44258</v>
      </c>
      <c r="G971" s="1">
        <v>0</v>
      </c>
      <c r="H971" s="2">
        <v>-1.2813297088867248E-3</v>
      </c>
      <c r="I971" s="1">
        <v>-5.35</v>
      </c>
    </row>
    <row r="972" spans="1:9" x14ac:dyDescent="0.25">
      <c r="A972" t="s">
        <v>9</v>
      </c>
      <c r="B972" t="s">
        <v>22</v>
      </c>
      <c r="C972" t="s">
        <v>73</v>
      </c>
      <c r="D972" s="1">
        <v>0</v>
      </c>
      <c r="E972" s="1">
        <v>0</v>
      </c>
      <c r="F972" s="3">
        <v>44258</v>
      </c>
      <c r="G972" s="1">
        <f>1034.38+5.99+998.35</f>
        <v>2038.7200000000003</v>
      </c>
      <c r="H972" s="2">
        <v>1.0704430062753456E-3</v>
      </c>
      <c r="I972" s="1">
        <v>2.1800000000000002</v>
      </c>
    </row>
    <row r="973" spans="1:9" x14ac:dyDescent="0.25">
      <c r="A973" t="s">
        <v>4</v>
      </c>
      <c r="B973" t="s">
        <v>22</v>
      </c>
      <c r="C973" t="s">
        <v>25</v>
      </c>
      <c r="D973" s="1">
        <v>0</v>
      </c>
      <c r="E973" s="1">
        <v>1616.5</v>
      </c>
      <c r="F973" s="3">
        <v>44258</v>
      </c>
      <c r="G973" s="1">
        <v>0</v>
      </c>
      <c r="H973" s="2">
        <v>-5.9589395728738226E-2</v>
      </c>
      <c r="I973" s="1">
        <v>-102.43</v>
      </c>
    </row>
    <row r="974" spans="1:9" x14ac:dyDescent="0.25">
      <c r="A974" t="s">
        <v>4</v>
      </c>
      <c r="B974" t="s">
        <v>22</v>
      </c>
      <c r="C974" t="s">
        <v>24</v>
      </c>
      <c r="D974" s="1">
        <v>250</v>
      </c>
      <c r="E974" s="1">
        <v>2018.62</v>
      </c>
      <c r="F974" s="3">
        <v>44258</v>
      </c>
      <c r="G974" s="1">
        <v>0</v>
      </c>
      <c r="H974" s="2">
        <v>-3.5509856947643081E-2</v>
      </c>
      <c r="I974" s="1">
        <v>-74.319999999999993</v>
      </c>
    </row>
    <row r="975" spans="1:9" x14ac:dyDescent="0.25">
      <c r="A975" t="s">
        <v>9</v>
      </c>
      <c r="B975" t="s">
        <v>41</v>
      </c>
      <c r="C975" s="2" t="s">
        <v>18</v>
      </c>
      <c r="D975" s="1">
        <f>34.34+450</f>
        <v>484.34000000000003</v>
      </c>
      <c r="E975" s="1">
        <v>13079.74</v>
      </c>
      <c r="F975" s="3">
        <v>44289</v>
      </c>
      <c r="G975" s="1">
        <v>0</v>
      </c>
      <c r="H975" s="2">
        <v>1.6648797671925397E-3</v>
      </c>
      <c r="I975" s="1">
        <v>21.74</v>
      </c>
    </row>
    <row r="976" spans="1:9" x14ac:dyDescent="0.25">
      <c r="A976" t="s">
        <v>4</v>
      </c>
      <c r="B976" t="s">
        <v>1</v>
      </c>
      <c r="C976" t="s">
        <v>58</v>
      </c>
      <c r="D976" s="1">
        <v>0</v>
      </c>
      <c r="E976" s="1">
        <v>245.23</v>
      </c>
      <c r="F976" s="3">
        <v>44289</v>
      </c>
      <c r="G976" s="1">
        <v>0</v>
      </c>
      <c r="H976" s="2">
        <v>2.5637808448347954E-2</v>
      </c>
      <c r="I976" s="1">
        <v>6.13</v>
      </c>
    </row>
    <row r="977" spans="1:9" x14ac:dyDescent="0.25">
      <c r="A977" t="s">
        <v>4</v>
      </c>
      <c r="B977" t="s">
        <v>1</v>
      </c>
      <c r="C977" t="s">
        <v>57</v>
      </c>
      <c r="D977" s="1">
        <v>0</v>
      </c>
      <c r="E977" s="1">
        <v>309.27999999999997</v>
      </c>
      <c r="F977" s="3">
        <v>44289</v>
      </c>
      <c r="G977" s="1">
        <v>0</v>
      </c>
      <c r="H977" s="2">
        <v>2.2616056077238378E-2</v>
      </c>
      <c r="I977" s="1">
        <v>6.84</v>
      </c>
    </row>
    <row r="978" spans="1:9" x14ac:dyDescent="0.25">
      <c r="A978" t="s">
        <v>2</v>
      </c>
      <c r="B978" t="s">
        <v>1</v>
      </c>
      <c r="C978" t="s">
        <v>67</v>
      </c>
      <c r="D978" s="1">
        <v>0</v>
      </c>
      <c r="E978" s="1">
        <v>3929.85</v>
      </c>
      <c r="F978" s="3">
        <v>44289</v>
      </c>
      <c r="G978" s="1">
        <v>0</v>
      </c>
      <c r="H978" s="2">
        <v>-1.014276127142999E-3</v>
      </c>
      <c r="I978" s="1">
        <v>-3.99</v>
      </c>
    </row>
    <row r="979" spans="1:9" x14ac:dyDescent="0.25">
      <c r="A979" t="s">
        <v>2</v>
      </c>
      <c r="B979" t="s">
        <v>1</v>
      </c>
      <c r="C979" t="s">
        <v>45</v>
      </c>
      <c r="D979" s="1">
        <v>0</v>
      </c>
      <c r="E979" s="1">
        <v>3842.92</v>
      </c>
      <c r="F979" s="3">
        <v>44289</v>
      </c>
      <c r="G979" s="1">
        <v>0</v>
      </c>
      <c r="H979" s="2">
        <v>2.2246041743276823E-3</v>
      </c>
      <c r="I979" s="1">
        <v>8.5299999999999994</v>
      </c>
    </row>
    <row r="980" spans="1:9" x14ac:dyDescent="0.25">
      <c r="A980" t="s">
        <v>4</v>
      </c>
      <c r="B980" t="s">
        <v>1</v>
      </c>
      <c r="C980" t="s">
        <v>17</v>
      </c>
      <c r="D980" s="1">
        <v>0</v>
      </c>
      <c r="E980" s="1">
        <v>393.9</v>
      </c>
      <c r="F980" s="3">
        <v>44289</v>
      </c>
      <c r="G980" s="1">
        <v>0</v>
      </c>
      <c r="H980" s="2">
        <v>-4.2469285605946094E-3</v>
      </c>
      <c r="I980" s="1">
        <v>-1.68</v>
      </c>
    </row>
    <row r="981" spans="1:9" x14ac:dyDescent="0.25">
      <c r="A981" t="s">
        <v>4</v>
      </c>
      <c r="B981" t="s">
        <v>1</v>
      </c>
      <c r="C981" t="s">
        <v>16</v>
      </c>
      <c r="D981" s="1">
        <v>0</v>
      </c>
      <c r="E981" s="1">
        <v>371.14</v>
      </c>
      <c r="F981" s="3">
        <v>44289</v>
      </c>
      <c r="G981" s="1">
        <v>0</v>
      </c>
      <c r="H981" s="2">
        <v>7.9679999999999973E-2</v>
      </c>
      <c r="I981" s="1">
        <v>27.39</v>
      </c>
    </row>
    <row r="982" spans="1:9" x14ac:dyDescent="0.25">
      <c r="A982" t="s">
        <v>2</v>
      </c>
      <c r="B982" t="s">
        <v>1</v>
      </c>
      <c r="C982" t="s">
        <v>70</v>
      </c>
      <c r="D982" s="1">
        <v>0</v>
      </c>
      <c r="E982" s="1">
        <v>3867.49</v>
      </c>
      <c r="F982" s="3">
        <v>44289</v>
      </c>
      <c r="G982" s="1">
        <v>0</v>
      </c>
      <c r="H982" s="2">
        <v>-6.6165799781674473E-3</v>
      </c>
      <c r="I982" s="1">
        <v>-25.76</v>
      </c>
    </row>
    <row r="983" spans="1:9" x14ac:dyDescent="0.25">
      <c r="A983" t="s">
        <v>4</v>
      </c>
      <c r="B983" t="s">
        <v>1</v>
      </c>
      <c r="C983" t="s">
        <v>15</v>
      </c>
      <c r="D983" s="1">
        <v>0</v>
      </c>
      <c r="E983" s="1">
        <v>573.57000000000005</v>
      </c>
      <c r="F983" s="3">
        <v>44289</v>
      </c>
      <c r="G983" s="1">
        <v>0</v>
      </c>
      <c r="H983" s="2">
        <v>3.2269095097545275E-2</v>
      </c>
      <c r="I983" s="1">
        <v>17.93</v>
      </c>
    </row>
    <row r="984" spans="1:9" x14ac:dyDescent="0.25">
      <c r="A984" t="s">
        <v>4</v>
      </c>
      <c r="B984" t="s">
        <v>1</v>
      </c>
      <c r="C984" t="s">
        <v>56</v>
      </c>
      <c r="D984" s="1">
        <v>0</v>
      </c>
      <c r="E984" s="1">
        <v>341.69</v>
      </c>
      <c r="F984" s="3">
        <v>44289</v>
      </c>
      <c r="G984" s="1">
        <v>0</v>
      </c>
      <c r="H984" s="2">
        <v>3.7467739486868101E-2</v>
      </c>
      <c r="I984" s="1">
        <v>12.34</v>
      </c>
    </row>
    <row r="985" spans="1:9" x14ac:dyDescent="0.25">
      <c r="A985" t="s">
        <v>4</v>
      </c>
      <c r="B985" t="s">
        <v>1</v>
      </c>
      <c r="C985" t="s">
        <v>55</v>
      </c>
      <c r="D985" s="1">
        <v>0</v>
      </c>
      <c r="E985" s="1">
        <v>252.06</v>
      </c>
      <c r="F985" s="3">
        <v>44289</v>
      </c>
      <c r="G985" s="1">
        <v>0</v>
      </c>
      <c r="H985" s="2">
        <v>4.1656335234316888E-2</v>
      </c>
      <c r="I985" s="1">
        <v>10.08</v>
      </c>
    </row>
    <row r="986" spans="1:9" x14ac:dyDescent="0.25">
      <c r="A986" t="s">
        <v>4</v>
      </c>
      <c r="B986" t="s">
        <v>1</v>
      </c>
      <c r="C986" t="s">
        <v>14</v>
      </c>
      <c r="D986" s="1">
        <v>0</v>
      </c>
      <c r="E986" s="1">
        <v>247.58</v>
      </c>
      <c r="F986" s="3">
        <v>44289</v>
      </c>
      <c r="G986" s="1">
        <v>0</v>
      </c>
      <c r="H986" s="2">
        <v>3.0338341171084915E-2</v>
      </c>
      <c r="I986" s="1">
        <v>7.29</v>
      </c>
    </row>
    <row r="987" spans="1:9" x14ac:dyDescent="0.25">
      <c r="A987" t="s">
        <v>2</v>
      </c>
      <c r="B987" t="s">
        <v>1</v>
      </c>
      <c r="C987" t="s">
        <v>69</v>
      </c>
      <c r="D987" s="1">
        <v>0</v>
      </c>
      <c r="E987" s="1">
        <v>464.94</v>
      </c>
      <c r="F987" s="3">
        <v>44289</v>
      </c>
      <c r="G987" s="1">
        <v>0</v>
      </c>
      <c r="H987" s="2">
        <v>-5.1592931768351669E-4</v>
      </c>
      <c r="I987" s="1">
        <v>-0.24</v>
      </c>
    </row>
    <row r="988" spans="1:9" x14ac:dyDescent="0.25">
      <c r="A988" t="s">
        <v>4</v>
      </c>
      <c r="B988" t="s">
        <v>1</v>
      </c>
      <c r="C988" t="s">
        <v>13</v>
      </c>
      <c r="D988" s="1">
        <v>0</v>
      </c>
      <c r="E988" s="1">
        <v>559.6</v>
      </c>
      <c r="F988" s="3">
        <v>44289</v>
      </c>
      <c r="G988" s="1">
        <v>0</v>
      </c>
      <c r="H988" s="2">
        <v>2.681204754668709E-4</v>
      </c>
      <c r="I988" s="1">
        <v>0.15</v>
      </c>
    </row>
    <row r="989" spans="1:9" x14ac:dyDescent="0.25">
      <c r="A989" t="s">
        <v>4</v>
      </c>
      <c r="B989" t="s">
        <v>1</v>
      </c>
      <c r="C989" t="s">
        <v>54</v>
      </c>
      <c r="D989" s="1">
        <v>0</v>
      </c>
      <c r="E989" s="1">
        <v>232.47</v>
      </c>
      <c r="F989" s="3">
        <v>44289</v>
      </c>
      <c r="G989" s="1">
        <v>0</v>
      </c>
      <c r="H989" s="2">
        <v>2.7173913043478271E-2</v>
      </c>
      <c r="I989" s="1">
        <v>6.15</v>
      </c>
    </row>
    <row r="990" spans="1:9" x14ac:dyDescent="0.25">
      <c r="A990" t="s">
        <v>2</v>
      </c>
      <c r="B990" t="s">
        <v>1</v>
      </c>
      <c r="C990" t="s">
        <v>65</v>
      </c>
      <c r="D990" s="1">
        <v>0</v>
      </c>
      <c r="E990" s="1">
        <v>1457.62</v>
      </c>
      <c r="F990" s="3">
        <v>44289</v>
      </c>
      <c r="G990" s="1">
        <v>0</v>
      </c>
      <c r="H990" s="2">
        <v>1.6836520818872547E-3</v>
      </c>
      <c r="I990" s="1">
        <v>2.4500000000000002</v>
      </c>
    </row>
    <row r="991" spans="1:9" x14ac:dyDescent="0.25">
      <c r="A991" t="s">
        <v>4</v>
      </c>
      <c r="B991" t="s">
        <v>1</v>
      </c>
      <c r="C991" t="s">
        <v>53</v>
      </c>
      <c r="D991" s="1">
        <v>0</v>
      </c>
      <c r="E991" s="1">
        <v>411.9</v>
      </c>
      <c r="F991" s="3">
        <v>44289</v>
      </c>
      <c r="G991" s="1">
        <v>0</v>
      </c>
      <c r="H991" s="2">
        <v>4.5723425321790412E-2</v>
      </c>
      <c r="I991" s="1">
        <v>18.010000000000002</v>
      </c>
    </row>
    <row r="992" spans="1:9" x14ac:dyDescent="0.25">
      <c r="A992" t="s">
        <v>4</v>
      </c>
      <c r="B992" t="s">
        <v>1</v>
      </c>
      <c r="C992" t="s">
        <v>12</v>
      </c>
      <c r="D992" s="1">
        <v>110.95</v>
      </c>
      <c r="E992" s="1">
        <v>113.14</v>
      </c>
      <c r="F992" s="3">
        <v>44289</v>
      </c>
      <c r="G992" s="1">
        <v>0</v>
      </c>
      <c r="H992" s="2">
        <v>1.9738621000450651E-2</v>
      </c>
      <c r="I992" s="1">
        <v>2.19</v>
      </c>
    </row>
    <row r="993" spans="1:9" x14ac:dyDescent="0.25">
      <c r="A993" t="s">
        <v>4</v>
      </c>
      <c r="B993" t="s">
        <v>1</v>
      </c>
      <c r="C993" t="s">
        <v>1</v>
      </c>
      <c r="D993" s="1">
        <v>0</v>
      </c>
      <c r="E993" s="1">
        <v>189.63</v>
      </c>
      <c r="F993" s="3">
        <v>44289</v>
      </c>
      <c r="G993" s="1">
        <v>0</v>
      </c>
      <c r="H993" s="2">
        <v>3.7987848267557078E-2</v>
      </c>
      <c r="I993" s="1">
        <v>6.94</v>
      </c>
    </row>
    <row r="994" spans="1:9" x14ac:dyDescent="0.25">
      <c r="A994" t="s">
        <v>4</v>
      </c>
      <c r="B994" t="s">
        <v>1</v>
      </c>
      <c r="C994" t="s">
        <v>71</v>
      </c>
      <c r="D994" s="1">
        <v>0</v>
      </c>
      <c r="E994" s="1">
        <v>147.21</v>
      </c>
      <c r="F994" s="3">
        <v>44289</v>
      </c>
      <c r="G994" s="1">
        <v>0</v>
      </c>
      <c r="H994" s="2">
        <v>9.0040725657164034E-2</v>
      </c>
      <c r="I994" s="1">
        <v>12.16</v>
      </c>
    </row>
    <row r="995" spans="1:9" x14ac:dyDescent="0.25">
      <c r="A995" t="s">
        <v>4</v>
      </c>
      <c r="B995" t="s">
        <v>1</v>
      </c>
      <c r="C995" t="s">
        <v>52</v>
      </c>
      <c r="D995" s="1">
        <v>0</v>
      </c>
      <c r="E995" s="1">
        <v>209.2</v>
      </c>
      <c r="F995" s="3">
        <v>44289</v>
      </c>
      <c r="G995" s="1">
        <v>0</v>
      </c>
      <c r="H995" s="2">
        <v>2.4034460815507419E-2</v>
      </c>
      <c r="I995" s="1">
        <v>4.91</v>
      </c>
    </row>
    <row r="996" spans="1:9" x14ac:dyDescent="0.25">
      <c r="A996" t="s">
        <v>4</v>
      </c>
      <c r="B996" t="s">
        <v>1</v>
      </c>
      <c r="C996" t="s">
        <v>72</v>
      </c>
      <c r="D996" s="1">
        <v>0</v>
      </c>
      <c r="E996" s="1">
        <v>0</v>
      </c>
      <c r="F996" s="3">
        <v>44289</v>
      </c>
      <c r="G996" s="1">
        <v>110.95</v>
      </c>
      <c r="H996" s="2">
        <v>7.0532612890775725E-2</v>
      </c>
      <c r="I996" s="1">
        <v>7.31</v>
      </c>
    </row>
    <row r="997" spans="1:9" x14ac:dyDescent="0.25">
      <c r="A997" t="s">
        <v>2</v>
      </c>
      <c r="B997" t="s">
        <v>1</v>
      </c>
      <c r="C997" t="s">
        <v>68</v>
      </c>
      <c r="D997" s="1">
        <v>0</v>
      </c>
      <c r="E997" s="1">
        <v>261.02</v>
      </c>
      <c r="F997" s="3">
        <v>44289</v>
      </c>
      <c r="G997" s="1">
        <v>0</v>
      </c>
      <c r="H997" s="2">
        <v>7.7992277992278147E-3</v>
      </c>
      <c r="I997" s="1">
        <v>2.02</v>
      </c>
    </row>
    <row r="998" spans="1:9" x14ac:dyDescent="0.25">
      <c r="A998" t="s">
        <v>4</v>
      </c>
      <c r="B998" t="s">
        <v>1</v>
      </c>
      <c r="C998" t="s">
        <v>11</v>
      </c>
      <c r="D998" s="1">
        <v>0</v>
      </c>
      <c r="E998" s="1">
        <v>225.8</v>
      </c>
      <c r="F998" s="3">
        <v>44289</v>
      </c>
      <c r="G998" s="1">
        <v>0</v>
      </c>
      <c r="H998" s="2">
        <v>3.5874850903752753E-2</v>
      </c>
      <c r="I998" s="1">
        <v>7.82</v>
      </c>
    </row>
    <row r="999" spans="1:9" x14ac:dyDescent="0.25">
      <c r="A999" t="s">
        <v>4</v>
      </c>
      <c r="B999" t="s">
        <v>1</v>
      </c>
      <c r="C999" t="s">
        <v>10</v>
      </c>
      <c r="D999" s="1">
        <v>0</v>
      </c>
      <c r="E999" s="1">
        <v>167.3</v>
      </c>
      <c r="F999" s="3">
        <v>44289</v>
      </c>
      <c r="G999" s="1">
        <v>0</v>
      </c>
      <c r="H999" s="2">
        <v>-3.6234806152428134E-2</v>
      </c>
      <c r="I999" s="1">
        <v>-6.29</v>
      </c>
    </row>
    <row r="1000" spans="1:9" x14ac:dyDescent="0.25">
      <c r="A1000" t="s">
        <v>4</v>
      </c>
      <c r="B1000" t="s">
        <v>1</v>
      </c>
      <c r="C1000" t="s">
        <v>51</v>
      </c>
      <c r="D1000" s="1">
        <v>0</v>
      </c>
      <c r="E1000" s="1">
        <v>347.73</v>
      </c>
      <c r="F1000" s="3">
        <v>44289</v>
      </c>
      <c r="G1000" s="1">
        <v>0</v>
      </c>
      <c r="H1000" s="2">
        <v>2.9365619727065528E-2</v>
      </c>
      <c r="I1000" s="1">
        <v>9.92</v>
      </c>
    </row>
    <row r="1001" spans="1:9" x14ac:dyDescent="0.25">
      <c r="A1001" t="s">
        <v>4</v>
      </c>
      <c r="B1001" t="s">
        <v>1</v>
      </c>
      <c r="C1001" t="s">
        <v>7</v>
      </c>
      <c r="D1001" s="1">
        <v>0</v>
      </c>
      <c r="E1001" s="1">
        <v>444.45</v>
      </c>
      <c r="F1001" s="3">
        <v>44289</v>
      </c>
      <c r="G1001" s="1">
        <v>0</v>
      </c>
      <c r="H1001" s="2">
        <v>7.2178129447808326E-2</v>
      </c>
      <c r="I1001" s="1">
        <v>29.92</v>
      </c>
    </row>
    <row r="1002" spans="1:9" x14ac:dyDescent="0.25">
      <c r="A1002" t="s">
        <v>2</v>
      </c>
      <c r="B1002" t="s">
        <v>1</v>
      </c>
      <c r="C1002" t="s">
        <v>6</v>
      </c>
      <c r="D1002" s="1">
        <v>0</v>
      </c>
      <c r="E1002" s="1">
        <v>800.34</v>
      </c>
      <c r="F1002" s="3">
        <v>44289</v>
      </c>
      <c r="G1002" s="1">
        <v>0</v>
      </c>
      <c r="H1002" s="2">
        <v>-3.9699824524286331E-3</v>
      </c>
      <c r="I1002" s="1">
        <v>-3.19</v>
      </c>
    </row>
    <row r="1003" spans="1:9" x14ac:dyDescent="0.25">
      <c r="A1003" t="s">
        <v>9</v>
      </c>
      <c r="B1003" t="s">
        <v>1</v>
      </c>
      <c r="C1003" t="s">
        <v>50</v>
      </c>
      <c r="D1003" s="1">
        <v>750</v>
      </c>
      <c r="E1003" s="1">
        <v>1499.99</v>
      </c>
      <c r="F1003" s="3">
        <v>44289</v>
      </c>
      <c r="G1003" s="1">
        <v>0</v>
      </c>
      <c r="H1003" s="2">
        <v>4.2648063095029887E-3</v>
      </c>
      <c r="I1003" s="1">
        <v>6.37</v>
      </c>
    </row>
    <row r="1004" spans="1:9" x14ac:dyDescent="0.25">
      <c r="A1004" t="s">
        <v>9</v>
      </c>
      <c r="B1004" t="s">
        <v>22</v>
      </c>
      <c r="C1004" t="s">
        <v>48</v>
      </c>
      <c r="D1004" s="1">
        <v>0</v>
      </c>
      <c r="E1004" s="1">
        <v>4161.68</v>
      </c>
      <c r="F1004" s="3">
        <v>44289</v>
      </c>
      <c r="G1004" s="1">
        <v>0</v>
      </c>
      <c r="H1004" s="2">
        <v>1.9935474550971666E-3</v>
      </c>
      <c r="I1004" s="1">
        <v>8.2799999999999994</v>
      </c>
    </row>
    <row r="1005" spans="1:9" x14ac:dyDescent="0.25">
      <c r="A1005" t="s">
        <v>9</v>
      </c>
      <c r="B1005" t="s">
        <v>22</v>
      </c>
      <c r="C1005" t="s">
        <v>36</v>
      </c>
      <c r="D1005" s="1">
        <v>0</v>
      </c>
      <c r="E1005" s="1">
        <v>3393.73</v>
      </c>
      <c r="F1005" s="3">
        <v>44289</v>
      </c>
      <c r="G1005" s="1">
        <v>130.94</v>
      </c>
      <c r="H1005" s="2">
        <v>1.4728791108905126E-2</v>
      </c>
      <c r="I1005" s="1">
        <v>49.26</v>
      </c>
    </row>
    <row r="1006" spans="1:9" x14ac:dyDescent="0.25">
      <c r="A1006" t="s">
        <v>9</v>
      </c>
      <c r="B1006" t="s">
        <v>22</v>
      </c>
      <c r="C1006" t="s">
        <v>33</v>
      </c>
      <c r="D1006" s="1">
        <v>0</v>
      </c>
      <c r="E1006" s="1">
        <v>1126.33</v>
      </c>
      <c r="F1006" s="3">
        <v>44289</v>
      </c>
      <c r="G1006" s="1">
        <v>0</v>
      </c>
      <c r="H1006" s="2">
        <v>1.415438362701571E-2</v>
      </c>
      <c r="I1006" s="1">
        <v>15.72</v>
      </c>
    </row>
    <row r="1007" spans="1:9" x14ac:dyDescent="0.25">
      <c r="A1007" t="s">
        <v>9</v>
      </c>
      <c r="B1007" t="s">
        <v>22</v>
      </c>
      <c r="C1007" t="s">
        <v>40</v>
      </c>
      <c r="D1007" s="1">
        <v>0</v>
      </c>
      <c r="E1007" s="1">
        <f>6136.61-399.57-254.4</f>
        <v>5482.64</v>
      </c>
      <c r="F1007" s="3">
        <v>44289</v>
      </c>
      <c r="G1007" s="1">
        <v>34.340000000000003</v>
      </c>
      <c r="H1007" s="2">
        <v>1.2412702985179269E-2</v>
      </c>
      <c r="I1007" s="1">
        <v>67.22</v>
      </c>
    </row>
    <row r="1008" spans="1:9" x14ac:dyDescent="0.25">
      <c r="A1008" t="s">
        <v>9</v>
      </c>
      <c r="B1008" t="s">
        <v>22</v>
      </c>
      <c r="C1008" t="s">
        <v>32</v>
      </c>
      <c r="D1008" s="1">
        <v>0</v>
      </c>
      <c r="E1008" s="1">
        <v>1163.6500000000001</v>
      </c>
      <c r="F1008" s="3">
        <v>44289</v>
      </c>
      <c r="G1008" s="1">
        <v>0</v>
      </c>
      <c r="H1008" s="2">
        <v>1.51799345692476E-2</v>
      </c>
      <c r="I1008" s="1">
        <v>17.399999999999999</v>
      </c>
    </row>
    <row r="1009" spans="1:9" x14ac:dyDescent="0.25">
      <c r="A1009" t="s">
        <v>9</v>
      </c>
      <c r="B1009" t="s">
        <v>22</v>
      </c>
      <c r="C1009" t="s">
        <v>43</v>
      </c>
      <c r="D1009" s="1">
        <v>0</v>
      </c>
      <c r="E1009" s="1">
        <f>1164.5+1109.94</f>
        <v>2274.44</v>
      </c>
      <c r="F1009" s="3">
        <v>44289</v>
      </c>
      <c r="G1009" s="1">
        <v>0</v>
      </c>
      <c r="H1009" s="2">
        <v>1.5030614612899118E-2</v>
      </c>
      <c r="I1009" s="1">
        <v>33.68</v>
      </c>
    </row>
    <row r="1010" spans="1:9" x14ac:dyDescent="0.25">
      <c r="A1010" t="s">
        <v>9</v>
      </c>
      <c r="B1010" t="s">
        <v>22</v>
      </c>
      <c r="C1010" t="s">
        <v>30</v>
      </c>
      <c r="D1010" s="1">
        <v>0</v>
      </c>
      <c r="E1010" s="1">
        <v>2152.77</v>
      </c>
      <c r="F1010" s="3">
        <v>44289</v>
      </c>
      <c r="G1010" s="1">
        <v>0</v>
      </c>
      <c r="H1010" s="2">
        <v>1.5409650488184656E-2</v>
      </c>
      <c r="I1010" s="1">
        <v>32.67</v>
      </c>
    </row>
    <row r="1011" spans="1:9" x14ac:dyDescent="0.25">
      <c r="A1011" t="s">
        <v>9</v>
      </c>
      <c r="B1011" t="s">
        <v>22</v>
      </c>
      <c r="C1011" t="s">
        <v>47</v>
      </c>
      <c r="D1011" s="1">
        <v>0</v>
      </c>
      <c r="E1011" s="1">
        <f>1271.1+1271.57</f>
        <v>2542.67</v>
      </c>
      <c r="F1011" s="3">
        <v>44289</v>
      </c>
      <c r="G1011" s="1">
        <v>0</v>
      </c>
      <c r="H1011" s="2">
        <v>1.4131076402737808E-2</v>
      </c>
      <c r="I1011" s="1">
        <v>35.43</v>
      </c>
    </row>
    <row r="1012" spans="1:9" x14ac:dyDescent="0.25">
      <c r="A1012" t="s">
        <v>9</v>
      </c>
      <c r="B1012" t="s">
        <v>22</v>
      </c>
      <c r="C1012" t="s">
        <v>29</v>
      </c>
      <c r="D1012" s="1">
        <v>0</v>
      </c>
      <c r="E1012" s="1">
        <f>3922.52+1287.93</f>
        <v>5210.45</v>
      </c>
      <c r="F1012" s="3">
        <v>44289</v>
      </c>
      <c r="G1012" s="1">
        <v>0</v>
      </c>
      <c r="H1012" s="2">
        <v>1.5098530085038808E-2</v>
      </c>
      <c r="I1012" s="1">
        <v>77.5</v>
      </c>
    </row>
    <row r="1013" spans="1:9" x14ac:dyDescent="0.25">
      <c r="A1013" t="s">
        <v>9</v>
      </c>
      <c r="B1013" t="s">
        <v>22</v>
      </c>
      <c r="C1013" t="s">
        <v>46</v>
      </c>
      <c r="D1013" s="1">
        <v>0</v>
      </c>
      <c r="E1013" s="1">
        <v>1614.1</v>
      </c>
      <c r="F1013" s="3">
        <v>44289</v>
      </c>
      <c r="G1013" s="1">
        <v>0</v>
      </c>
      <c r="H1013" s="2">
        <v>1.4844481889229044E-2</v>
      </c>
      <c r="I1013" s="1">
        <v>23.61</v>
      </c>
    </row>
    <row r="1014" spans="1:9" x14ac:dyDescent="0.25">
      <c r="A1014" t="s">
        <v>9</v>
      </c>
      <c r="B1014" t="s">
        <v>22</v>
      </c>
      <c r="C1014" t="s">
        <v>28</v>
      </c>
      <c r="D1014" s="1">
        <v>0</v>
      </c>
      <c r="E1014" s="1">
        <v>1139</v>
      </c>
      <c r="F1014" s="3">
        <v>44289</v>
      </c>
      <c r="G1014" s="1">
        <v>0</v>
      </c>
      <c r="H1014" s="2">
        <v>1.4997727617027667E-2</v>
      </c>
      <c r="I1014" s="1">
        <v>16.829999999999998</v>
      </c>
    </row>
    <row r="1015" spans="1:9" x14ac:dyDescent="0.25">
      <c r="A1015" t="s">
        <v>9</v>
      </c>
      <c r="B1015" t="s">
        <v>22</v>
      </c>
      <c r="C1015" t="s">
        <v>60</v>
      </c>
      <c r="D1015" s="1">
        <v>130.94</v>
      </c>
      <c r="E1015" s="1">
        <v>131.06</v>
      </c>
      <c r="F1015" s="3">
        <v>44289</v>
      </c>
      <c r="G1015" s="1">
        <v>0</v>
      </c>
      <c r="H1015" s="2">
        <v>9.1645028257225647E-4</v>
      </c>
      <c r="I1015" s="1">
        <v>0.12</v>
      </c>
    </row>
    <row r="1016" spans="1:9" x14ac:dyDescent="0.25">
      <c r="A1016" t="s">
        <v>9</v>
      </c>
      <c r="B1016" t="s">
        <v>22</v>
      </c>
      <c r="C1016" t="s">
        <v>62</v>
      </c>
      <c r="D1016" s="1">
        <v>0</v>
      </c>
      <c r="E1016" s="1">
        <v>1128.43</v>
      </c>
      <c r="F1016" s="3">
        <v>44289</v>
      </c>
      <c r="G1016" s="1">
        <v>0</v>
      </c>
      <c r="H1016" s="2">
        <v>-1.513086874192604E-3</v>
      </c>
      <c r="I1016" s="1">
        <v>-1.71</v>
      </c>
    </row>
    <row r="1017" spans="1:9" x14ac:dyDescent="0.25">
      <c r="A1017" t="s">
        <v>2</v>
      </c>
      <c r="B1017" t="s">
        <v>22</v>
      </c>
      <c r="C1017" t="s">
        <v>27</v>
      </c>
      <c r="D1017" s="1">
        <v>500</v>
      </c>
      <c r="E1017" s="1">
        <v>501.17</v>
      </c>
      <c r="F1017" s="3">
        <v>44289</v>
      </c>
      <c r="G1017" s="1">
        <v>0</v>
      </c>
      <c r="H1017" s="2">
        <v>2.3400000000000087E-3</v>
      </c>
      <c r="I1017" s="1">
        <v>1.17</v>
      </c>
    </row>
    <row r="1018" spans="1:9" x14ac:dyDescent="0.25">
      <c r="A1018" t="s">
        <v>2</v>
      </c>
      <c r="B1018" t="s">
        <v>22</v>
      </c>
      <c r="C1018" t="s">
        <v>26</v>
      </c>
      <c r="D1018" s="1">
        <v>0</v>
      </c>
      <c r="E1018" s="1">
        <v>4213.88</v>
      </c>
      <c r="F1018" s="3">
        <v>44289</v>
      </c>
      <c r="G1018" s="1">
        <v>0</v>
      </c>
      <c r="H1018" s="2">
        <v>1.0522781774580325E-2</v>
      </c>
      <c r="I1018" s="1">
        <v>43.88</v>
      </c>
    </row>
    <row r="1019" spans="1:9" x14ac:dyDescent="0.25">
      <c r="A1019" t="s">
        <v>4</v>
      </c>
      <c r="B1019" t="s">
        <v>22</v>
      </c>
      <c r="C1019" t="s">
        <v>25</v>
      </c>
      <c r="D1019" s="1">
        <v>0</v>
      </c>
      <c r="E1019" s="1">
        <v>1768.66</v>
      </c>
      <c r="F1019" s="3">
        <v>44289</v>
      </c>
      <c r="G1019" s="1">
        <v>0</v>
      </c>
      <c r="H1019" s="2">
        <v>9.4129291679554639E-2</v>
      </c>
      <c r="I1019" s="1">
        <v>152.16</v>
      </c>
    </row>
    <row r="1020" spans="1:9" x14ac:dyDescent="0.25">
      <c r="A1020" t="s">
        <v>4</v>
      </c>
      <c r="B1020" t="s">
        <v>22</v>
      </c>
      <c r="C1020" t="s">
        <v>24</v>
      </c>
      <c r="D1020" s="1">
        <v>0</v>
      </c>
      <c r="E1020" s="1">
        <v>2058.9499999999998</v>
      </c>
      <c r="F1020" s="3">
        <v>44289</v>
      </c>
      <c r="G1020" s="1">
        <v>0</v>
      </c>
      <c r="H1020" s="2">
        <v>1.9978995551416245E-2</v>
      </c>
      <c r="I1020" s="1">
        <v>40.33</v>
      </c>
    </row>
    <row r="1021" spans="1:9" x14ac:dyDescent="0.25">
      <c r="A1021" t="s">
        <v>9</v>
      </c>
      <c r="B1021" t="s">
        <v>41</v>
      </c>
      <c r="C1021" s="2" t="s">
        <v>18</v>
      </c>
      <c r="D1021" s="1">
        <v>450</v>
      </c>
      <c r="E1021" s="1">
        <v>13555.86</v>
      </c>
      <c r="F1021" s="3">
        <v>44319</v>
      </c>
      <c r="G1021" s="1">
        <v>0</v>
      </c>
      <c r="H1021" s="2">
        <v>1.9305618585427897E-3</v>
      </c>
      <c r="I1021" s="1">
        <v>26.12</v>
      </c>
    </row>
    <row r="1022" spans="1:9" x14ac:dyDescent="0.25">
      <c r="A1022" t="s">
        <v>4</v>
      </c>
      <c r="B1022" t="s">
        <v>1</v>
      </c>
      <c r="C1022" t="s">
        <v>58</v>
      </c>
      <c r="D1022" s="1">
        <v>0</v>
      </c>
      <c r="E1022" s="1">
        <v>253.56</v>
      </c>
      <c r="F1022" s="3">
        <v>44319</v>
      </c>
      <c r="G1022" s="1">
        <v>0</v>
      </c>
      <c r="H1022" s="2">
        <v>3.3968111568731363E-2</v>
      </c>
      <c r="I1022" s="1">
        <v>8.33</v>
      </c>
    </row>
    <row r="1023" spans="1:9" x14ac:dyDescent="0.25">
      <c r="A1023" t="s">
        <v>4</v>
      </c>
      <c r="B1023" t="s">
        <v>1</v>
      </c>
      <c r="C1023" t="s">
        <v>57</v>
      </c>
      <c r="D1023" s="1">
        <v>0</v>
      </c>
      <c r="E1023" s="1">
        <v>318.58999999999997</v>
      </c>
      <c r="F1023" s="3">
        <v>44319</v>
      </c>
      <c r="G1023" s="1">
        <v>0</v>
      </c>
      <c r="H1023" s="2">
        <v>3.0102172788411874E-2</v>
      </c>
      <c r="I1023" s="1">
        <v>9.31</v>
      </c>
    </row>
    <row r="1024" spans="1:9" x14ac:dyDescent="0.25">
      <c r="A1024" t="s">
        <v>2</v>
      </c>
      <c r="B1024" t="s">
        <v>1</v>
      </c>
      <c r="C1024" t="s">
        <v>67</v>
      </c>
      <c r="D1024" s="1">
        <v>0</v>
      </c>
      <c r="E1024" s="1">
        <v>3807.15</v>
      </c>
      <c r="F1024" s="3">
        <v>44319</v>
      </c>
      <c r="G1024" s="1">
        <v>0</v>
      </c>
      <c r="H1024" s="2">
        <v>-3.122256574678417E-2</v>
      </c>
      <c r="I1024" s="1">
        <v>-122.7</v>
      </c>
    </row>
    <row r="1025" spans="1:9" x14ac:dyDescent="0.25">
      <c r="A1025" t="s">
        <v>2</v>
      </c>
      <c r="B1025" t="s">
        <v>1</v>
      </c>
      <c r="C1025" t="s">
        <v>45</v>
      </c>
      <c r="D1025" s="1">
        <v>0</v>
      </c>
      <c r="E1025" s="1">
        <v>3851.63</v>
      </c>
      <c r="F1025" s="3">
        <v>44319</v>
      </c>
      <c r="G1025" s="1">
        <v>0</v>
      </c>
      <c r="H1025" s="2">
        <v>2.26650567797404E-3</v>
      </c>
      <c r="I1025" s="1">
        <v>8.7100000000000009</v>
      </c>
    </row>
    <row r="1026" spans="1:9" x14ac:dyDescent="0.25">
      <c r="A1026" t="s">
        <v>4</v>
      </c>
      <c r="B1026" t="s">
        <v>1</v>
      </c>
      <c r="C1026" t="s">
        <v>17</v>
      </c>
      <c r="D1026" s="1">
        <v>0</v>
      </c>
      <c r="E1026" s="1">
        <v>408.62</v>
      </c>
      <c r="F1026" s="3">
        <v>44319</v>
      </c>
      <c r="G1026" s="1">
        <v>0</v>
      </c>
      <c r="H1026" s="2">
        <v>3.736989083523734E-2</v>
      </c>
      <c r="I1026" s="1">
        <v>14.72</v>
      </c>
    </row>
    <row r="1027" spans="1:9" x14ac:dyDescent="0.25">
      <c r="A1027" t="s">
        <v>4</v>
      </c>
      <c r="B1027" t="s">
        <v>1</v>
      </c>
      <c r="C1027" t="s">
        <v>16</v>
      </c>
      <c r="D1027" s="1">
        <v>0</v>
      </c>
      <c r="E1027" s="1">
        <v>369.04</v>
      </c>
      <c r="F1027" s="3">
        <v>44319</v>
      </c>
      <c r="G1027" s="1">
        <v>0</v>
      </c>
      <c r="H1027" s="2">
        <v>-5.6582421727648935E-3</v>
      </c>
      <c r="I1027" s="1">
        <v>-2.1</v>
      </c>
    </row>
    <row r="1028" spans="1:9" x14ac:dyDescent="0.25">
      <c r="A1028" t="s">
        <v>2</v>
      </c>
      <c r="B1028" t="s">
        <v>1</v>
      </c>
      <c r="C1028" t="s">
        <v>70</v>
      </c>
      <c r="D1028" s="1">
        <v>0</v>
      </c>
      <c r="E1028" s="1">
        <v>3902.15</v>
      </c>
      <c r="F1028" s="3">
        <v>44319</v>
      </c>
      <c r="G1028" s="1">
        <v>0</v>
      </c>
      <c r="H1028" s="2">
        <v>8.9618848400383477E-3</v>
      </c>
      <c r="I1028" s="1">
        <v>34.659999999999997</v>
      </c>
    </row>
    <row r="1029" spans="1:9" x14ac:dyDescent="0.25">
      <c r="A1029" t="s">
        <v>2</v>
      </c>
      <c r="B1029" t="s">
        <v>1</v>
      </c>
      <c r="C1029" t="s">
        <v>66</v>
      </c>
      <c r="D1029" s="1">
        <v>450</v>
      </c>
      <c r="E1029" s="1">
        <v>443.28</v>
      </c>
      <c r="F1029" s="3">
        <v>44319</v>
      </c>
      <c r="G1029" s="1">
        <v>0</v>
      </c>
      <c r="H1029" s="2">
        <v>-1.4933333333333354E-2</v>
      </c>
      <c r="I1029" s="1">
        <v>-6.72</v>
      </c>
    </row>
    <row r="1030" spans="1:9" x14ac:dyDescent="0.25">
      <c r="A1030" t="s">
        <v>4</v>
      </c>
      <c r="B1030" t="s">
        <v>1</v>
      </c>
      <c r="C1030" t="s">
        <v>15</v>
      </c>
      <c r="D1030" s="1">
        <v>0</v>
      </c>
      <c r="E1030" s="1">
        <v>602.53</v>
      </c>
      <c r="F1030" s="3">
        <v>44319</v>
      </c>
      <c r="G1030" s="1">
        <v>0</v>
      </c>
      <c r="H1030" s="2">
        <v>5.0490785780288316E-2</v>
      </c>
      <c r="I1030" s="1">
        <v>28.96</v>
      </c>
    </row>
    <row r="1031" spans="1:9" x14ac:dyDescent="0.25">
      <c r="A1031" t="s">
        <v>4</v>
      </c>
      <c r="B1031" t="s">
        <v>1</v>
      </c>
      <c r="C1031" t="s">
        <v>56</v>
      </c>
      <c r="D1031" s="1">
        <v>0</v>
      </c>
      <c r="E1031" s="1">
        <v>353.52</v>
      </c>
      <c r="F1031" s="3">
        <v>44319</v>
      </c>
      <c r="G1031" s="1">
        <v>0</v>
      </c>
      <c r="H1031" s="2">
        <v>3.4622025812871327E-2</v>
      </c>
      <c r="I1031" s="1">
        <v>11.83</v>
      </c>
    </row>
    <row r="1032" spans="1:9" x14ac:dyDescent="0.25">
      <c r="A1032" t="s">
        <v>4</v>
      </c>
      <c r="B1032" t="s">
        <v>1</v>
      </c>
      <c r="C1032" t="s">
        <v>55</v>
      </c>
      <c r="D1032" s="1">
        <v>0</v>
      </c>
      <c r="E1032" s="1">
        <v>268.76</v>
      </c>
      <c r="F1032" s="3">
        <v>44319</v>
      </c>
      <c r="G1032" s="1">
        <v>0</v>
      </c>
      <c r="H1032" s="2">
        <v>6.6254066492104968E-2</v>
      </c>
      <c r="I1032" s="1">
        <v>16.7</v>
      </c>
    </row>
    <row r="1033" spans="1:9" x14ac:dyDescent="0.25">
      <c r="A1033" t="s">
        <v>4</v>
      </c>
      <c r="B1033" t="s">
        <v>1</v>
      </c>
      <c r="C1033" t="s">
        <v>14</v>
      </c>
      <c r="D1033" s="1">
        <v>0</v>
      </c>
      <c r="E1033" s="1">
        <v>255.22</v>
      </c>
      <c r="F1033" s="3">
        <v>44319</v>
      </c>
      <c r="G1033" s="1">
        <v>0</v>
      </c>
      <c r="H1033" s="2">
        <v>3.0858712335406713E-2</v>
      </c>
      <c r="I1033" s="1">
        <v>7.64</v>
      </c>
    </row>
    <row r="1034" spans="1:9" x14ac:dyDescent="0.25">
      <c r="A1034" t="s">
        <v>2</v>
      </c>
      <c r="B1034" t="s">
        <v>1</v>
      </c>
      <c r="C1034" t="s">
        <v>69</v>
      </c>
      <c r="D1034" s="1">
        <v>0</v>
      </c>
      <c r="E1034" s="1">
        <v>465.96</v>
      </c>
      <c r="F1034" s="3">
        <v>44319</v>
      </c>
      <c r="G1034" s="1">
        <v>0</v>
      </c>
      <c r="H1034" s="2">
        <v>2.1938314621241517E-3</v>
      </c>
      <c r="I1034" s="1">
        <v>1.02</v>
      </c>
    </row>
    <row r="1035" spans="1:9" x14ac:dyDescent="0.25">
      <c r="A1035" t="s">
        <v>4</v>
      </c>
      <c r="B1035" t="s">
        <v>1</v>
      </c>
      <c r="C1035" t="s">
        <v>13</v>
      </c>
      <c r="D1035" s="1">
        <v>0</v>
      </c>
      <c r="E1035" s="1">
        <v>620.02</v>
      </c>
      <c r="F1035" s="3">
        <v>44319</v>
      </c>
      <c r="G1035" s="1">
        <v>0</v>
      </c>
      <c r="H1035" s="2">
        <v>0.10796997855611146</v>
      </c>
      <c r="I1035" s="1">
        <v>60.42</v>
      </c>
    </row>
    <row r="1036" spans="1:9" x14ac:dyDescent="0.25">
      <c r="A1036" t="s">
        <v>4</v>
      </c>
      <c r="B1036" t="s">
        <v>1</v>
      </c>
      <c r="C1036" t="s">
        <v>54</v>
      </c>
      <c r="D1036" s="1">
        <v>0</v>
      </c>
      <c r="E1036" s="1">
        <v>239.31</v>
      </c>
      <c r="F1036" s="3">
        <v>44319</v>
      </c>
      <c r="G1036" s="1">
        <v>0</v>
      </c>
      <c r="H1036" s="2">
        <v>2.9423151374370793E-2</v>
      </c>
      <c r="I1036" s="1">
        <v>6.84</v>
      </c>
    </row>
    <row r="1037" spans="1:9" x14ac:dyDescent="0.25">
      <c r="A1037" t="s">
        <v>2</v>
      </c>
      <c r="B1037" t="s">
        <v>1</v>
      </c>
      <c r="C1037" t="s">
        <v>65</v>
      </c>
      <c r="D1037" s="1">
        <v>0</v>
      </c>
      <c r="E1037" s="1">
        <v>1459.64</v>
      </c>
      <c r="F1037" s="3">
        <v>44319</v>
      </c>
      <c r="G1037" s="1">
        <v>0</v>
      </c>
      <c r="H1037" s="2">
        <v>1.3858207214501039E-3</v>
      </c>
      <c r="I1037" s="1">
        <v>2.02</v>
      </c>
    </row>
    <row r="1038" spans="1:9" x14ac:dyDescent="0.25">
      <c r="A1038" t="s">
        <v>4</v>
      </c>
      <c r="B1038" t="s">
        <v>1</v>
      </c>
      <c r="C1038" t="s">
        <v>53</v>
      </c>
      <c r="D1038" s="1">
        <v>0</v>
      </c>
      <c r="E1038" s="1">
        <v>442.5</v>
      </c>
      <c r="F1038" s="3">
        <v>44319</v>
      </c>
      <c r="G1038" s="1">
        <v>0</v>
      </c>
      <c r="H1038" s="2">
        <v>7.4289876183539771E-2</v>
      </c>
      <c r="I1038" s="1">
        <v>30.6</v>
      </c>
    </row>
    <row r="1039" spans="1:9" x14ac:dyDescent="0.25">
      <c r="A1039" t="s">
        <v>4</v>
      </c>
      <c r="B1039" t="s">
        <v>1</v>
      </c>
      <c r="C1039" t="s">
        <v>12</v>
      </c>
      <c r="D1039" s="1">
        <v>0</v>
      </c>
      <c r="E1039" s="1">
        <v>133.05000000000001</v>
      </c>
      <c r="F1039" s="3">
        <v>44319</v>
      </c>
      <c r="G1039" s="1">
        <v>0</v>
      </c>
      <c r="H1039" s="2">
        <v>0.17597666607742624</v>
      </c>
      <c r="I1039" s="1">
        <v>19.91</v>
      </c>
    </row>
    <row r="1040" spans="1:9" x14ac:dyDescent="0.25">
      <c r="A1040" t="s">
        <v>4</v>
      </c>
      <c r="B1040" t="s">
        <v>1</v>
      </c>
      <c r="C1040" t="s">
        <v>1</v>
      </c>
      <c r="D1040" s="1">
        <v>0</v>
      </c>
      <c r="E1040" s="1">
        <v>187.46</v>
      </c>
      <c r="F1040" s="3">
        <v>44319</v>
      </c>
      <c r="G1040" s="1">
        <v>0</v>
      </c>
      <c r="H1040" s="2">
        <v>-1.1443337024732325E-2</v>
      </c>
      <c r="I1040" s="1">
        <v>-2.17</v>
      </c>
    </row>
    <row r="1041" spans="1:9" x14ac:dyDescent="0.25">
      <c r="A1041" t="s">
        <v>4</v>
      </c>
      <c r="B1041" t="s">
        <v>1</v>
      </c>
      <c r="C1041" t="s">
        <v>71</v>
      </c>
      <c r="D1041" s="1">
        <v>0</v>
      </c>
      <c r="E1041" s="1">
        <v>145.65</v>
      </c>
      <c r="F1041" s="3">
        <v>44319</v>
      </c>
      <c r="G1041" s="1">
        <v>0</v>
      </c>
      <c r="H1041" s="2">
        <v>-1.0597106174852322E-2</v>
      </c>
      <c r="I1041" s="1">
        <v>-1.56</v>
      </c>
    </row>
    <row r="1042" spans="1:9" x14ac:dyDescent="0.25">
      <c r="A1042" t="s">
        <v>4</v>
      </c>
      <c r="B1042" t="s">
        <v>1</v>
      </c>
      <c r="C1042" t="s">
        <v>52</v>
      </c>
      <c r="D1042" s="1">
        <v>0</v>
      </c>
      <c r="E1042" s="1">
        <v>216.85</v>
      </c>
      <c r="F1042" s="3">
        <v>44319</v>
      </c>
      <c r="G1042" s="1">
        <v>0</v>
      </c>
      <c r="H1042" s="2">
        <v>3.6567877629063217E-2</v>
      </c>
      <c r="I1042" s="1">
        <v>7.65</v>
      </c>
    </row>
    <row r="1043" spans="1:9" x14ac:dyDescent="0.25">
      <c r="A1043" t="s">
        <v>2</v>
      </c>
      <c r="B1043" t="s">
        <v>1</v>
      </c>
      <c r="C1043" t="s">
        <v>68</v>
      </c>
      <c r="D1043" s="1">
        <v>0</v>
      </c>
      <c r="E1043" s="1">
        <v>261.91000000000003</v>
      </c>
      <c r="F1043" s="3">
        <v>44319</v>
      </c>
      <c r="G1043" s="1">
        <v>0</v>
      </c>
      <c r="H1043" s="2">
        <v>3.4097004060993363E-3</v>
      </c>
      <c r="I1043" s="1">
        <v>0.89</v>
      </c>
    </row>
    <row r="1044" spans="1:9" x14ac:dyDescent="0.25">
      <c r="A1044" t="s">
        <v>4</v>
      </c>
      <c r="B1044" t="s">
        <v>1</v>
      </c>
      <c r="C1044" t="s">
        <v>11</v>
      </c>
      <c r="D1044" s="1">
        <v>0</v>
      </c>
      <c r="E1044" s="1">
        <v>243.49</v>
      </c>
      <c r="F1044" s="3">
        <v>44319</v>
      </c>
      <c r="G1044" s="1">
        <v>0</v>
      </c>
      <c r="H1044" s="2">
        <v>7.8343666961913083E-2</v>
      </c>
      <c r="I1044" s="1">
        <v>17.690000000000001</v>
      </c>
    </row>
    <row r="1045" spans="1:9" x14ac:dyDescent="0.25">
      <c r="A1045" t="s">
        <v>4</v>
      </c>
      <c r="B1045" t="s">
        <v>1</v>
      </c>
      <c r="C1045" t="s">
        <v>10</v>
      </c>
      <c r="D1045" s="1">
        <v>0</v>
      </c>
      <c r="E1045" s="1">
        <v>156.1</v>
      </c>
      <c r="F1045" s="3">
        <v>44319</v>
      </c>
      <c r="G1045" s="1">
        <v>0</v>
      </c>
      <c r="H1045" s="2">
        <v>-6.6945606694560733E-2</v>
      </c>
      <c r="I1045" s="1">
        <v>-11.2</v>
      </c>
    </row>
    <row r="1046" spans="1:9" x14ac:dyDescent="0.25">
      <c r="A1046" t="s">
        <v>4</v>
      </c>
      <c r="B1046" t="s">
        <v>1</v>
      </c>
      <c r="C1046" t="s">
        <v>51</v>
      </c>
      <c r="D1046" s="1">
        <v>0</v>
      </c>
      <c r="E1046" s="1">
        <v>342.24</v>
      </c>
      <c r="F1046" s="3">
        <v>44319</v>
      </c>
      <c r="G1046" s="1">
        <v>0</v>
      </c>
      <c r="H1046" s="2">
        <v>-1.5788111465792398E-2</v>
      </c>
      <c r="I1046" s="1">
        <v>-5.49</v>
      </c>
    </row>
    <row r="1047" spans="1:9" x14ac:dyDescent="0.25">
      <c r="A1047" t="s">
        <v>4</v>
      </c>
      <c r="B1047" t="s">
        <v>1</v>
      </c>
      <c r="C1047" t="s">
        <v>7</v>
      </c>
      <c r="D1047" s="1">
        <v>0</v>
      </c>
      <c r="E1047" s="1">
        <v>449.48</v>
      </c>
      <c r="F1047" s="3">
        <v>44319</v>
      </c>
      <c r="G1047" s="1">
        <v>0</v>
      </c>
      <c r="H1047" s="2">
        <v>1.1317358533018407E-2</v>
      </c>
      <c r="I1047" s="1">
        <v>5.03</v>
      </c>
    </row>
    <row r="1048" spans="1:9" x14ac:dyDescent="0.25">
      <c r="A1048" t="s">
        <v>2</v>
      </c>
      <c r="B1048" t="s">
        <v>1</v>
      </c>
      <c r="C1048" t="s">
        <v>6</v>
      </c>
      <c r="D1048" s="1">
        <v>0</v>
      </c>
      <c r="E1048" s="1">
        <v>823.44</v>
      </c>
      <c r="F1048" s="3">
        <v>44319</v>
      </c>
      <c r="G1048" s="1">
        <v>0</v>
      </c>
      <c r="H1048" s="2">
        <v>2.8862733338331337E-2</v>
      </c>
      <c r="I1048" s="1">
        <v>23.1</v>
      </c>
    </row>
    <row r="1049" spans="1:9" x14ac:dyDescent="0.25">
      <c r="A1049" t="s">
        <v>9</v>
      </c>
      <c r="B1049" t="s">
        <v>1</v>
      </c>
      <c r="C1049" t="s">
        <v>50</v>
      </c>
      <c r="D1049" s="1">
        <v>300</v>
      </c>
      <c r="E1049" s="1">
        <v>1812.38</v>
      </c>
      <c r="F1049" s="3">
        <v>44319</v>
      </c>
      <c r="G1049" s="1">
        <v>0</v>
      </c>
      <c r="H1049" s="2">
        <v>6.8833715742866453E-3</v>
      </c>
      <c r="I1049" s="1">
        <v>12.39</v>
      </c>
    </row>
    <row r="1050" spans="1:9" x14ac:dyDescent="0.25">
      <c r="A1050" t="s">
        <v>9</v>
      </c>
      <c r="B1050" t="s">
        <v>22</v>
      </c>
      <c r="C1050" t="s">
        <v>48</v>
      </c>
      <c r="D1050" s="1">
        <v>0</v>
      </c>
      <c r="E1050" s="1">
        <v>4170.16</v>
      </c>
      <c r="F1050" s="3">
        <v>44319</v>
      </c>
      <c r="G1050" s="1">
        <v>0</v>
      </c>
      <c r="H1050" s="2">
        <v>2.0376386459313167E-3</v>
      </c>
      <c r="I1050" s="1">
        <v>8.48</v>
      </c>
    </row>
    <row r="1051" spans="1:9" x14ac:dyDescent="0.25">
      <c r="A1051" t="s">
        <v>9</v>
      </c>
      <c r="B1051" t="s">
        <v>22</v>
      </c>
      <c r="C1051" t="s">
        <v>36</v>
      </c>
      <c r="D1051" s="1">
        <v>0</v>
      </c>
      <c r="E1051" s="1">
        <v>3417.83</v>
      </c>
      <c r="F1051" s="3">
        <v>44319</v>
      </c>
      <c r="G1051" s="1">
        <v>0</v>
      </c>
      <c r="H1051" s="2">
        <v>7.1013309839025318E-3</v>
      </c>
      <c r="I1051" s="1">
        <v>24.1</v>
      </c>
    </row>
    <row r="1052" spans="1:9" x14ac:dyDescent="0.25">
      <c r="A1052" t="s">
        <v>9</v>
      </c>
      <c r="B1052" t="s">
        <v>22</v>
      </c>
      <c r="C1052" t="s">
        <v>33</v>
      </c>
      <c r="D1052" s="1">
        <v>0</v>
      </c>
      <c r="E1052" s="1">
        <v>1135.53</v>
      </c>
      <c r="F1052" s="3">
        <v>44319</v>
      </c>
      <c r="G1052" s="1">
        <v>0</v>
      </c>
      <c r="H1052" s="2">
        <v>8.1681212433302175E-3</v>
      </c>
      <c r="I1052" s="1">
        <v>9.1999999999999993</v>
      </c>
    </row>
    <row r="1053" spans="1:9" x14ac:dyDescent="0.25">
      <c r="A1053" t="s">
        <v>9</v>
      </c>
      <c r="B1053" t="s">
        <v>22</v>
      </c>
      <c r="C1053" t="s">
        <v>40</v>
      </c>
      <c r="D1053" s="1">
        <v>0</v>
      </c>
      <c r="E1053" s="1">
        <f>6192.92-400.31-254.9</f>
        <v>5537.71</v>
      </c>
      <c r="F1053" s="3">
        <v>44319</v>
      </c>
      <c r="G1053" s="1">
        <v>0</v>
      </c>
      <c r="H1053" s="2">
        <v>1.0044431149957012E-2</v>
      </c>
      <c r="I1053" s="1">
        <v>55.07</v>
      </c>
    </row>
    <row r="1054" spans="1:9" x14ac:dyDescent="0.25">
      <c r="A1054" t="s">
        <v>9</v>
      </c>
      <c r="B1054" t="s">
        <v>22</v>
      </c>
      <c r="C1054" t="s">
        <v>32</v>
      </c>
      <c r="D1054" s="1">
        <v>0</v>
      </c>
      <c r="E1054" s="1">
        <v>1172.6400000000001</v>
      </c>
      <c r="F1054" s="3">
        <v>44319</v>
      </c>
      <c r="G1054" s="1">
        <v>0</v>
      </c>
      <c r="H1054" s="2">
        <v>7.7256907145619724E-3</v>
      </c>
      <c r="I1054" s="1">
        <v>8.99</v>
      </c>
    </row>
    <row r="1055" spans="1:9" x14ac:dyDescent="0.25">
      <c r="A1055" t="s">
        <v>9</v>
      </c>
      <c r="B1055" t="s">
        <v>22</v>
      </c>
      <c r="C1055" t="s">
        <v>31</v>
      </c>
      <c r="D1055" s="1">
        <v>1104.6500000000001</v>
      </c>
      <c r="E1055" s="1">
        <v>1105.33</v>
      </c>
      <c r="F1055" s="3">
        <v>44319</v>
      </c>
      <c r="G1055" s="1">
        <v>0</v>
      </c>
      <c r="H1055" s="2">
        <v>6.1557959534686013E-4</v>
      </c>
      <c r="I1055" s="1">
        <v>0.68</v>
      </c>
    </row>
    <row r="1056" spans="1:9" x14ac:dyDescent="0.25">
      <c r="A1056" t="s">
        <v>9</v>
      </c>
      <c r="B1056" t="s">
        <v>22</v>
      </c>
      <c r="C1056" t="s">
        <v>43</v>
      </c>
      <c r="D1056" s="1">
        <v>0</v>
      </c>
      <c r="E1056" s="1">
        <f>1118.27+1173.45</f>
        <v>2291.7200000000003</v>
      </c>
      <c r="F1056" s="3">
        <v>44319</v>
      </c>
      <c r="G1056" s="1">
        <v>0</v>
      </c>
      <c r="H1056" s="2">
        <v>7.5974745431841573E-3</v>
      </c>
      <c r="I1056" s="1">
        <v>17.28</v>
      </c>
    </row>
    <row r="1057" spans="1:9" x14ac:dyDescent="0.25">
      <c r="A1057" t="s">
        <v>9</v>
      </c>
      <c r="B1057" t="s">
        <v>22</v>
      </c>
      <c r="C1057" t="s">
        <v>30</v>
      </c>
      <c r="D1057" s="1">
        <v>0</v>
      </c>
      <c r="E1057" s="1">
        <v>2169.83</v>
      </c>
      <c r="F1057" s="3">
        <v>44319</v>
      </c>
      <c r="G1057" s="1">
        <v>0</v>
      </c>
      <c r="H1057" s="2">
        <v>7.9246737923697186E-3</v>
      </c>
      <c r="I1057" s="1">
        <v>17.059999999999999</v>
      </c>
    </row>
    <row r="1058" spans="1:9" x14ac:dyDescent="0.25">
      <c r="A1058" t="s">
        <v>9</v>
      </c>
      <c r="B1058" t="s">
        <v>22</v>
      </c>
      <c r="C1058" t="s">
        <v>47</v>
      </c>
      <c r="D1058" s="1">
        <v>0</v>
      </c>
      <c r="E1058" s="1">
        <f>1248.19+1247.8</f>
        <v>2495.9899999999998</v>
      </c>
      <c r="F1058" s="3">
        <v>44319</v>
      </c>
      <c r="G1058" s="1">
        <f>37.08+36.84</f>
        <v>73.92</v>
      </c>
      <c r="H1058" s="2">
        <v>1.1033924050632749E-2</v>
      </c>
      <c r="I1058" s="1">
        <v>27.24</v>
      </c>
    </row>
    <row r="1059" spans="1:9" x14ac:dyDescent="0.25">
      <c r="A1059" t="s">
        <v>9</v>
      </c>
      <c r="B1059" t="s">
        <v>22</v>
      </c>
      <c r="C1059" t="s">
        <v>46</v>
      </c>
      <c r="D1059" s="1">
        <v>0</v>
      </c>
      <c r="E1059" s="1">
        <v>1560.33</v>
      </c>
      <c r="F1059" s="3">
        <v>44319</v>
      </c>
      <c r="G1059" s="1">
        <v>65.59</v>
      </c>
      <c r="H1059" s="2">
        <v>7.6331441191854754E-3</v>
      </c>
      <c r="I1059" s="1">
        <v>11.82</v>
      </c>
    </row>
    <row r="1060" spans="1:9" x14ac:dyDescent="0.25">
      <c r="A1060" t="s">
        <v>9</v>
      </c>
      <c r="B1060" t="s">
        <v>22</v>
      </c>
      <c r="C1060" t="s">
        <v>29</v>
      </c>
      <c r="D1060" s="1">
        <v>0</v>
      </c>
      <c r="E1060" s="1">
        <f>1297.98+3952.39</f>
        <v>5250.37</v>
      </c>
      <c r="F1060" s="3">
        <v>44319</v>
      </c>
      <c r="G1060" s="1">
        <v>0</v>
      </c>
      <c r="H1060" s="2">
        <v>7.6615263556889523E-3</v>
      </c>
      <c r="I1060" s="1">
        <v>39.92</v>
      </c>
    </row>
    <row r="1061" spans="1:9" x14ac:dyDescent="0.25">
      <c r="A1061" t="s">
        <v>9</v>
      </c>
      <c r="B1061" t="s">
        <v>22</v>
      </c>
      <c r="C1061" t="s">
        <v>28</v>
      </c>
      <c r="D1061" s="1">
        <v>0</v>
      </c>
      <c r="E1061" s="1">
        <v>1147.6199999999999</v>
      </c>
      <c r="F1061" s="3">
        <v>44319</v>
      </c>
      <c r="G1061" s="1">
        <v>0</v>
      </c>
      <c r="H1061" s="2">
        <v>7.5680421422299471E-3</v>
      </c>
      <c r="I1061" s="1">
        <v>8.6199999999999992</v>
      </c>
    </row>
    <row r="1062" spans="1:9" x14ac:dyDescent="0.25">
      <c r="A1062" t="s">
        <v>9</v>
      </c>
      <c r="B1062" t="s">
        <v>22</v>
      </c>
      <c r="C1062" t="s">
        <v>60</v>
      </c>
      <c r="D1062" s="1">
        <v>0</v>
      </c>
      <c r="E1062" s="1">
        <v>131.66999999999999</v>
      </c>
      <c r="F1062" s="3">
        <v>44319</v>
      </c>
      <c r="G1062" s="1">
        <v>0</v>
      </c>
      <c r="H1062" s="2">
        <v>4.6543567831527355E-3</v>
      </c>
      <c r="I1062" s="1">
        <v>0.61</v>
      </c>
    </row>
    <row r="1063" spans="1:9" x14ac:dyDescent="0.25">
      <c r="A1063" t="s">
        <v>9</v>
      </c>
      <c r="B1063" t="s">
        <v>22</v>
      </c>
      <c r="C1063" t="s">
        <v>62</v>
      </c>
      <c r="D1063" s="1">
        <v>0</v>
      </c>
      <c r="E1063" s="1">
        <v>164.75</v>
      </c>
      <c r="F1063" s="3">
        <v>44319</v>
      </c>
      <c r="G1063" s="1">
        <f>1129.86-164.72</f>
        <v>965.13999999999987</v>
      </c>
      <c r="H1063" s="2">
        <v>8.9411476514171806E-3</v>
      </c>
      <c r="I1063" s="1">
        <v>1.46</v>
      </c>
    </row>
    <row r="1064" spans="1:9" x14ac:dyDescent="0.25">
      <c r="A1064" t="s">
        <v>2</v>
      </c>
      <c r="B1064" t="s">
        <v>22</v>
      </c>
      <c r="C1064" t="s">
        <v>27</v>
      </c>
      <c r="D1064" s="1">
        <v>0</v>
      </c>
      <c r="E1064" s="1">
        <v>506.56</v>
      </c>
      <c r="F1064" s="3">
        <v>44319</v>
      </c>
      <c r="G1064" s="1">
        <v>0</v>
      </c>
      <c r="H1064" s="2">
        <v>1.0754833689167409E-2</v>
      </c>
      <c r="I1064" s="1">
        <v>5.39</v>
      </c>
    </row>
    <row r="1065" spans="1:9" x14ac:dyDescent="0.25">
      <c r="A1065" t="s">
        <v>2</v>
      </c>
      <c r="B1065" t="s">
        <v>22</v>
      </c>
      <c r="C1065" t="s">
        <v>26</v>
      </c>
      <c r="D1065" s="1">
        <v>0</v>
      </c>
      <c r="E1065" s="1">
        <v>4254.0200000000004</v>
      </c>
      <c r="F1065" s="3">
        <v>44319</v>
      </c>
      <c r="G1065" s="1">
        <v>0</v>
      </c>
      <c r="H1065" s="2">
        <v>9.5256628095723439E-3</v>
      </c>
      <c r="I1065" s="1">
        <v>40.14</v>
      </c>
    </row>
    <row r="1066" spans="1:9" x14ac:dyDescent="0.25">
      <c r="A1066" t="s">
        <v>4</v>
      </c>
      <c r="B1066" t="s">
        <v>22</v>
      </c>
      <c r="C1066" t="s">
        <v>25</v>
      </c>
      <c r="D1066" s="1">
        <v>0</v>
      </c>
      <c r="E1066" s="1">
        <v>1808.26</v>
      </c>
      <c r="F1066" s="3">
        <v>44319</v>
      </c>
      <c r="G1066" s="1">
        <v>0</v>
      </c>
      <c r="H1066" s="2">
        <v>2.2389831850101238E-2</v>
      </c>
      <c r="I1066" s="1">
        <v>39.6</v>
      </c>
    </row>
    <row r="1067" spans="1:9" x14ac:dyDescent="0.25">
      <c r="A1067" t="s">
        <v>4</v>
      </c>
      <c r="B1067" t="s">
        <v>22</v>
      </c>
      <c r="C1067" t="s">
        <v>24</v>
      </c>
      <c r="D1067" s="1">
        <v>0</v>
      </c>
      <c r="E1067" s="1">
        <v>2118.61</v>
      </c>
      <c r="F1067" s="3">
        <v>44319</v>
      </c>
      <c r="G1067" s="1">
        <v>0</v>
      </c>
      <c r="H1067" s="2">
        <v>2.8975934335462306E-2</v>
      </c>
      <c r="I1067" s="1">
        <v>59.66</v>
      </c>
    </row>
    <row r="1068" spans="1:9" x14ac:dyDescent="0.25">
      <c r="A1068" t="s">
        <v>4</v>
      </c>
      <c r="B1068" t="s">
        <v>21</v>
      </c>
      <c r="C1068" t="s">
        <v>20</v>
      </c>
      <c r="D1068" s="1">
        <v>500</v>
      </c>
      <c r="E1068" s="1">
        <v>687.5</v>
      </c>
      <c r="F1068" s="3">
        <v>44319</v>
      </c>
      <c r="G1068" s="1">
        <v>0</v>
      </c>
      <c r="H1068" s="2">
        <v>0.375</v>
      </c>
      <c r="I1068" s="1">
        <v>187.5</v>
      </c>
    </row>
    <row r="1069" spans="1:9" x14ac:dyDescent="0.25">
      <c r="A1069" t="s">
        <v>9</v>
      </c>
      <c r="B1069" t="s">
        <v>41</v>
      </c>
      <c r="C1069" s="2" t="s">
        <v>18</v>
      </c>
      <c r="D1069" s="1">
        <f>27.51+450</f>
        <v>477.51</v>
      </c>
      <c r="E1069" s="1">
        <f>14698.73-592.17-38</f>
        <v>14068.56</v>
      </c>
      <c r="F1069" s="3">
        <v>44350</v>
      </c>
      <c r="G1069" s="1">
        <v>0</v>
      </c>
      <c r="H1069" s="2">
        <v>2.4363356770324973E-3</v>
      </c>
      <c r="I1069" s="1">
        <v>34.19</v>
      </c>
    </row>
    <row r="1070" spans="1:9" x14ac:dyDescent="0.25">
      <c r="A1070" t="s">
        <v>4</v>
      </c>
      <c r="B1070" t="s">
        <v>1</v>
      </c>
      <c r="C1070" t="s">
        <v>58</v>
      </c>
      <c r="D1070" s="1">
        <v>0</v>
      </c>
      <c r="E1070" s="1">
        <v>269.33</v>
      </c>
      <c r="F1070" s="3">
        <v>44350</v>
      </c>
      <c r="G1070" s="1">
        <v>0</v>
      </c>
      <c r="H1070" s="2">
        <v>6.2194352421517607E-2</v>
      </c>
      <c r="I1070" s="1">
        <v>15.77</v>
      </c>
    </row>
    <row r="1071" spans="1:9" x14ac:dyDescent="0.25">
      <c r="A1071" t="s">
        <v>4</v>
      </c>
      <c r="B1071" t="s">
        <v>1</v>
      </c>
      <c r="C1071" t="s">
        <v>57</v>
      </c>
      <c r="D1071" s="1">
        <v>0</v>
      </c>
      <c r="E1071" s="1">
        <v>340</v>
      </c>
      <c r="F1071" s="3">
        <v>44350</v>
      </c>
      <c r="G1071" s="1">
        <v>0</v>
      </c>
      <c r="H1071" s="2">
        <v>6.7202360400514749E-2</v>
      </c>
      <c r="I1071" s="1">
        <v>21.41</v>
      </c>
    </row>
    <row r="1072" spans="1:9" x14ac:dyDescent="0.25">
      <c r="A1072" t="s">
        <v>2</v>
      </c>
      <c r="B1072" t="s">
        <v>1</v>
      </c>
      <c r="C1072" t="s">
        <v>67</v>
      </c>
      <c r="D1072" s="1">
        <v>0</v>
      </c>
      <c r="E1072" s="1">
        <v>3660.74</v>
      </c>
      <c r="F1072" s="3">
        <v>44350</v>
      </c>
      <c r="G1072" s="1">
        <v>0</v>
      </c>
      <c r="H1072" s="2">
        <v>-3.845658826156062E-2</v>
      </c>
      <c r="I1072" s="1">
        <v>-146.41</v>
      </c>
    </row>
    <row r="1073" spans="1:9" x14ac:dyDescent="0.25">
      <c r="A1073" t="s">
        <v>2</v>
      </c>
      <c r="B1073" t="s">
        <v>1</v>
      </c>
      <c r="C1073" t="s">
        <v>45</v>
      </c>
      <c r="D1073" s="1">
        <v>0</v>
      </c>
      <c r="E1073" s="1">
        <v>3882.39</v>
      </c>
      <c r="F1073" s="3">
        <v>44350</v>
      </c>
      <c r="G1073" s="1">
        <v>0</v>
      </c>
      <c r="H1073" s="2">
        <v>7.986229206855322E-3</v>
      </c>
      <c r="I1073" s="1">
        <v>30.76</v>
      </c>
    </row>
    <row r="1074" spans="1:9" x14ac:dyDescent="0.25">
      <c r="A1074" t="s">
        <v>4</v>
      </c>
      <c r="B1074" t="s">
        <v>1</v>
      </c>
      <c r="C1074" t="s">
        <v>17</v>
      </c>
      <c r="D1074" s="1">
        <v>0</v>
      </c>
      <c r="E1074" s="1">
        <v>403.57</v>
      </c>
      <c r="F1074" s="3">
        <v>44350</v>
      </c>
      <c r="G1074" s="1">
        <v>0</v>
      </c>
      <c r="H1074" s="2">
        <v>-1.2358670647545478E-2</v>
      </c>
      <c r="I1074" s="1">
        <v>-5.05</v>
      </c>
    </row>
    <row r="1075" spans="1:9" x14ac:dyDescent="0.25">
      <c r="A1075" t="s">
        <v>4</v>
      </c>
      <c r="B1075" t="s">
        <v>1</v>
      </c>
      <c r="C1075" t="s">
        <v>16</v>
      </c>
      <c r="D1075" s="1">
        <v>0</v>
      </c>
      <c r="E1075" s="1">
        <v>388.66</v>
      </c>
      <c r="F1075" s="3">
        <v>44350</v>
      </c>
      <c r="G1075" s="1">
        <v>0</v>
      </c>
      <c r="H1075" s="2">
        <v>5.3164968567092963E-2</v>
      </c>
      <c r="I1075" s="1">
        <v>19.62</v>
      </c>
    </row>
    <row r="1076" spans="1:9" x14ac:dyDescent="0.25">
      <c r="A1076" t="s">
        <v>2</v>
      </c>
      <c r="B1076" t="s">
        <v>1</v>
      </c>
      <c r="C1076" t="s">
        <v>70</v>
      </c>
      <c r="D1076" s="1">
        <v>0</v>
      </c>
      <c r="E1076" s="1">
        <v>3905.53</v>
      </c>
      <c r="F1076" s="3">
        <v>44350</v>
      </c>
      <c r="G1076" s="1">
        <v>0</v>
      </c>
      <c r="H1076" s="2">
        <v>8.6618915213421133E-4</v>
      </c>
      <c r="I1076" s="1">
        <v>3.38</v>
      </c>
    </row>
    <row r="1077" spans="1:9" x14ac:dyDescent="0.25">
      <c r="A1077" t="s">
        <v>2</v>
      </c>
      <c r="B1077" t="s">
        <v>1</v>
      </c>
      <c r="C1077" t="s">
        <v>66</v>
      </c>
      <c r="D1077" s="1">
        <v>0</v>
      </c>
      <c r="E1077" s="1">
        <v>472.47</v>
      </c>
      <c r="F1077" s="3">
        <v>44350</v>
      </c>
      <c r="G1077" s="1">
        <v>0</v>
      </c>
      <c r="H1077" s="2">
        <v>6.5850027070925909E-2</v>
      </c>
      <c r="I1077" s="1">
        <v>29.19</v>
      </c>
    </row>
    <row r="1078" spans="1:9" x14ac:dyDescent="0.25">
      <c r="A1078" t="s">
        <v>4</v>
      </c>
      <c r="B1078" t="s">
        <v>1</v>
      </c>
      <c r="C1078" t="s">
        <v>15</v>
      </c>
      <c r="D1078" s="1">
        <v>0</v>
      </c>
      <c r="E1078" s="1">
        <v>647.73</v>
      </c>
      <c r="F1078" s="3">
        <v>44350</v>
      </c>
      <c r="G1078" s="1">
        <v>0</v>
      </c>
      <c r="H1078" s="2">
        <v>7.5017011601082206E-2</v>
      </c>
      <c r="I1078" s="1">
        <v>45.2</v>
      </c>
    </row>
    <row r="1079" spans="1:9" x14ac:dyDescent="0.25">
      <c r="A1079" t="s">
        <v>4</v>
      </c>
      <c r="B1079" t="s">
        <v>1</v>
      </c>
      <c r="C1079" t="s">
        <v>56</v>
      </c>
      <c r="D1079" s="1">
        <v>0</v>
      </c>
      <c r="E1079" s="1">
        <v>377.87</v>
      </c>
      <c r="F1079" s="3">
        <v>44350</v>
      </c>
      <c r="G1079" s="1">
        <v>0</v>
      </c>
      <c r="H1079" s="2">
        <v>6.8878705589499933E-2</v>
      </c>
      <c r="I1079" s="1">
        <v>24.35</v>
      </c>
    </row>
    <row r="1080" spans="1:9" x14ac:dyDescent="0.25">
      <c r="A1080" t="s">
        <v>4</v>
      </c>
      <c r="B1080" t="s">
        <v>1</v>
      </c>
      <c r="C1080" t="s">
        <v>55</v>
      </c>
      <c r="D1080" s="1">
        <v>0</v>
      </c>
      <c r="E1080" s="1">
        <v>278.8</v>
      </c>
      <c r="F1080" s="3">
        <v>44350</v>
      </c>
      <c r="G1080" s="1">
        <v>0</v>
      </c>
      <c r="H1080" s="2">
        <v>3.7356749516297194E-2</v>
      </c>
      <c r="I1080" s="1">
        <v>10.039999999999999</v>
      </c>
    </row>
    <row r="1081" spans="1:9" x14ac:dyDescent="0.25">
      <c r="A1081" t="s">
        <v>4</v>
      </c>
      <c r="B1081" t="s">
        <v>1</v>
      </c>
      <c r="C1081" t="s">
        <v>14</v>
      </c>
      <c r="D1081" s="1">
        <v>0</v>
      </c>
      <c r="E1081" s="1">
        <v>271.31</v>
      </c>
      <c r="F1081" s="3">
        <v>44350</v>
      </c>
      <c r="G1081" s="1">
        <v>0</v>
      </c>
      <c r="H1081" s="2">
        <v>6.30436486168795E-2</v>
      </c>
      <c r="I1081" s="1">
        <v>16.09</v>
      </c>
    </row>
    <row r="1082" spans="1:9" x14ac:dyDescent="0.25">
      <c r="A1082" t="s">
        <v>2</v>
      </c>
      <c r="B1082" t="s">
        <v>1</v>
      </c>
      <c r="C1082" t="s">
        <v>69</v>
      </c>
      <c r="D1082" s="1">
        <v>0</v>
      </c>
      <c r="E1082" s="1">
        <v>469.59</v>
      </c>
      <c r="F1082" s="3">
        <v>44350</v>
      </c>
      <c r="G1082" s="1">
        <v>0</v>
      </c>
      <c r="H1082" s="2">
        <v>7.790368271954673E-3</v>
      </c>
      <c r="I1082" s="1">
        <v>3.63</v>
      </c>
    </row>
    <row r="1083" spans="1:9" x14ac:dyDescent="0.25">
      <c r="A1083" t="s">
        <v>4</v>
      </c>
      <c r="B1083" t="s">
        <v>1</v>
      </c>
      <c r="C1083" t="s">
        <v>13</v>
      </c>
      <c r="D1083" s="1">
        <v>0</v>
      </c>
      <c r="E1083" s="1">
        <v>640.92999999999995</v>
      </c>
      <c r="F1083" s="3">
        <v>44350</v>
      </c>
      <c r="G1083" s="1">
        <v>0</v>
      </c>
      <c r="H1083" s="2">
        <v>3.3724718557465838E-2</v>
      </c>
      <c r="I1083" s="1">
        <v>20.91</v>
      </c>
    </row>
    <row r="1084" spans="1:9" x14ac:dyDescent="0.25">
      <c r="A1084" t="s">
        <v>4</v>
      </c>
      <c r="B1084" t="s">
        <v>1</v>
      </c>
      <c r="C1084" t="s">
        <v>54</v>
      </c>
      <c r="D1084" s="1">
        <v>0</v>
      </c>
      <c r="E1084" s="1">
        <v>251.36</v>
      </c>
      <c r="F1084" s="3">
        <v>44350</v>
      </c>
      <c r="G1084" s="1">
        <v>0</v>
      </c>
      <c r="H1084" s="2">
        <v>5.0353098491496384E-2</v>
      </c>
      <c r="I1084" s="1">
        <v>12.05</v>
      </c>
    </row>
    <row r="1085" spans="1:9" x14ac:dyDescent="0.25">
      <c r="A1085" t="s">
        <v>2</v>
      </c>
      <c r="B1085" t="s">
        <v>1</v>
      </c>
      <c r="C1085" t="s">
        <v>65</v>
      </c>
      <c r="D1085" s="1">
        <v>0</v>
      </c>
      <c r="E1085" s="1">
        <v>1462.76</v>
      </c>
      <c r="F1085" s="3">
        <v>44350</v>
      </c>
      <c r="G1085" s="1">
        <v>0</v>
      </c>
      <c r="H1085" s="2">
        <v>2.1375133594583318E-3</v>
      </c>
      <c r="I1085" s="1">
        <v>3.12</v>
      </c>
    </row>
    <row r="1086" spans="1:9" x14ac:dyDescent="0.25">
      <c r="A1086" t="s">
        <v>4</v>
      </c>
      <c r="B1086" t="s">
        <v>1</v>
      </c>
      <c r="C1086" t="s">
        <v>53</v>
      </c>
      <c r="D1086" s="1">
        <v>0</v>
      </c>
      <c r="E1086" s="1">
        <v>456.43</v>
      </c>
      <c r="F1086" s="3">
        <v>44350</v>
      </c>
      <c r="G1086" s="1">
        <v>0</v>
      </c>
      <c r="H1086" s="2">
        <v>3.1480225988700594E-2</v>
      </c>
      <c r="I1086" s="1">
        <v>13.93</v>
      </c>
    </row>
    <row r="1087" spans="1:9" x14ac:dyDescent="0.25">
      <c r="A1087" t="s">
        <v>4</v>
      </c>
      <c r="B1087" t="s">
        <v>1</v>
      </c>
      <c r="C1087" t="s">
        <v>12</v>
      </c>
      <c r="D1087" s="1">
        <v>148.85</v>
      </c>
      <c r="E1087" s="1">
        <v>270.75</v>
      </c>
      <c r="F1087" s="3">
        <v>44350</v>
      </c>
      <c r="G1087" s="1">
        <v>0</v>
      </c>
      <c r="H1087" s="2">
        <v>-3.9553032990422121E-2</v>
      </c>
      <c r="I1087" s="1">
        <v>-11.15</v>
      </c>
    </row>
    <row r="1088" spans="1:9" x14ac:dyDescent="0.25">
      <c r="A1088" t="s">
        <v>4</v>
      </c>
      <c r="B1088" t="s">
        <v>1</v>
      </c>
      <c r="C1088" t="s">
        <v>1</v>
      </c>
      <c r="D1088" s="1">
        <v>0</v>
      </c>
      <c r="E1088" s="1">
        <v>214.63</v>
      </c>
      <c r="F1088" s="3">
        <v>44350</v>
      </c>
      <c r="G1088" s="1">
        <v>0</v>
      </c>
      <c r="H1088" s="2">
        <v>0.14493758668515944</v>
      </c>
      <c r="I1088" s="1">
        <v>27.17</v>
      </c>
    </row>
    <row r="1089" spans="1:9" x14ac:dyDescent="0.25">
      <c r="A1089" t="s">
        <v>4</v>
      </c>
      <c r="B1089" t="s">
        <v>1</v>
      </c>
      <c r="C1089" t="s">
        <v>71</v>
      </c>
      <c r="D1089" s="1">
        <v>0</v>
      </c>
      <c r="E1089" s="1">
        <v>0</v>
      </c>
      <c r="F1089" s="3">
        <v>44350</v>
      </c>
      <c r="G1089" s="1">
        <v>148.85</v>
      </c>
      <c r="H1089" s="2">
        <v>2.1970477171300962E-2</v>
      </c>
      <c r="I1089" s="1">
        <v>3.2</v>
      </c>
    </row>
    <row r="1090" spans="1:9" x14ac:dyDescent="0.25">
      <c r="A1090" t="s">
        <v>4</v>
      </c>
      <c r="B1090" t="s">
        <v>1</v>
      </c>
      <c r="C1090" t="s">
        <v>52</v>
      </c>
      <c r="D1090" s="1">
        <v>0</v>
      </c>
      <c r="E1090" s="1">
        <v>229.19</v>
      </c>
      <c r="F1090" s="3">
        <v>44350</v>
      </c>
      <c r="G1090" s="1">
        <v>0</v>
      </c>
      <c r="H1090" s="2">
        <v>5.6905695181000748E-2</v>
      </c>
      <c r="I1090" s="1">
        <v>12.34</v>
      </c>
    </row>
    <row r="1091" spans="1:9" x14ac:dyDescent="0.25">
      <c r="A1091" t="s">
        <v>2</v>
      </c>
      <c r="B1091" t="s">
        <v>1</v>
      </c>
      <c r="C1091" t="s">
        <v>68</v>
      </c>
      <c r="D1091" s="1">
        <v>0</v>
      </c>
      <c r="E1091" s="1">
        <v>265.01</v>
      </c>
      <c r="F1091" s="3">
        <v>44350</v>
      </c>
      <c r="G1091" s="1">
        <v>0</v>
      </c>
      <c r="H1091" s="2">
        <v>1.1836126913825185E-2</v>
      </c>
      <c r="I1091" s="1">
        <v>3.1</v>
      </c>
    </row>
    <row r="1092" spans="1:9" x14ac:dyDescent="0.25">
      <c r="A1092" t="s">
        <v>4</v>
      </c>
      <c r="B1092" t="s">
        <v>1</v>
      </c>
      <c r="C1092" t="s">
        <v>11</v>
      </c>
      <c r="D1092" s="1">
        <v>0</v>
      </c>
      <c r="E1092" s="1">
        <v>255.59</v>
      </c>
      <c r="F1092" s="3">
        <v>44350</v>
      </c>
      <c r="G1092" s="1">
        <v>0</v>
      </c>
      <c r="H1092" s="2">
        <v>4.9694032609141958E-2</v>
      </c>
      <c r="I1092" s="1">
        <v>12.1</v>
      </c>
    </row>
    <row r="1093" spans="1:9" x14ac:dyDescent="0.25">
      <c r="A1093" t="s">
        <v>4</v>
      </c>
      <c r="B1093" t="s">
        <v>1</v>
      </c>
      <c r="C1093" t="s">
        <v>10</v>
      </c>
      <c r="D1093" s="1">
        <v>0</v>
      </c>
      <c r="E1093" s="1">
        <v>168.08</v>
      </c>
      <c r="F1093" s="3">
        <v>44350</v>
      </c>
      <c r="G1093" s="1">
        <v>0</v>
      </c>
      <c r="H1093" s="2">
        <v>7.6745675848814976E-2</v>
      </c>
      <c r="I1093" s="1">
        <v>11.98</v>
      </c>
    </row>
    <row r="1094" spans="1:9" x14ac:dyDescent="0.25">
      <c r="A1094" t="s">
        <v>4</v>
      </c>
      <c r="B1094" t="s">
        <v>1</v>
      </c>
      <c r="C1094" t="s">
        <v>51</v>
      </c>
      <c r="D1094" s="1">
        <v>0</v>
      </c>
      <c r="E1094" s="1">
        <v>329.4</v>
      </c>
      <c r="F1094" s="3">
        <v>44350</v>
      </c>
      <c r="G1094" s="1">
        <v>0</v>
      </c>
      <c r="H1094" s="2">
        <v>-3.7517531556802375E-2</v>
      </c>
      <c r="I1094" s="1">
        <v>-12.84</v>
      </c>
    </row>
    <row r="1095" spans="1:9" x14ac:dyDescent="0.25">
      <c r="A1095" t="s">
        <v>4</v>
      </c>
      <c r="B1095" t="s">
        <v>1</v>
      </c>
      <c r="C1095" t="s">
        <v>7</v>
      </c>
      <c r="D1095" s="1">
        <v>0</v>
      </c>
      <c r="E1095" s="1">
        <v>520.4</v>
      </c>
      <c r="F1095" s="3">
        <v>44350</v>
      </c>
      <c r="G1095" s="1">
        <v>0</v>
      </c>
      <c r="H1095" s="2">
        <v>0.15778232624365929</v>
      </c>
      <c r="I1095" s="1">
        <v>70.92</v>
      </c>
    </row>
    <row r="1096" spans="1:9" x14ac:dyDescent="0.25">
      <c r="A1096" t="s">
        <v>2</v>
      </c>
      <c r="B1096" t="s">
        <v>1</v>
      </c>
      <c r="C1096" t="s">
        <v>6</v>
      </c>
      <c r="D1096" s="1">
        <v>425</v>
      </c>
      <c r="E1096" s="1">
        <v>1344.28</v>
      </c>
      <c r="F1096" s="3">
        <v>44350</v>
      </c>
      <c r="G1096" s="1">
        <v>0</v>
      </c>
      <c r="H1096" s="2">
        <v>7.676780622216528E-2</v>
      </c>
      <c r="I1096" s="1">
        <v>95.84</v>
      </c>
    </row>
    <row r="1097" spans="1:9" x14ac:dyDescent="0.25">
      <c r="A1097" t="s">
        <v>9</v>
      </c>
      <c r="B1097" t="s">
        <v>1</v>
      </c>
      <c r="C1097" t="s">
        <v>50</v>
      </c>
      <c r="D1097" s="1">
        <v>200</v>
      </c>
      <c r="E1097" s="1">
        <v>2023.68</v>
      </c>
      <c r="F1097" s="3">
        <v>44350</v>
      </c>
      <c r="G1097" s="1">
        <v>0</v>
      </c>
      <c r="H1097" s="2">
        <v>5.6152416541608297E-3</v>
      </c>
      <c r="I1097" s="1">
        <v>11.3</v>
      </c>
    </row>
    <row r="1098" spans="1:9" x14ac:dyDescent="0.25">
      <c r="A1098" t="s">
        <v>9</v>
      </c>
      <c r="B1098" t="s">
        <v>22</v>
      </c>
      <c r="C1098" t="s">
        <v>48</v>
      </c>
      <c r="D1098" s="1">
        <v>0</v>
      </c>
      <c r="E1098" s="1">
        <v>4181.8599999999997</v>
      </c>
      <c r="F1098" s="3">
        <v>44350</v>
      </c>
      <c r="G1098" s="1">
        <v>0</v>
      </c>
      <c r="H1098" s="2">
        <v>2.8056477449305284E-3</v>
      </c>
      <c r="I1098" s="1">
        <v>11.7</v>
      </c>
    </row>
    <row r="1099" spans="1:9" x14ac:dyDescent="0.25">
      <c r="A1099" t="s">
        <v>9</v>
      </c>
      <c r="B1099" t="s">
        <v>22</v>
      </c>
      <c r="C1099" t="s">
        <v>36</v>
      </c>
      <c r="D1099" s="1">
        <v>0</v>
      </c>
      <c r="E1099" s="1">
        <v>3447.23</v>
      </c>
      <c r="F1099" s="3">
        <v>44350</v>
      </c>
      <c r="G1099" s="1">
        <v>0</v>
      </c>
      <c r="H1099" s="2">
        <v>8.601949189983138E-3</v>
      </c>
      <c r="I1099" s="1">
        <v>29.4</v>
      </c>
    </row>
    <row r="1100" spans="1:9" x14ac:dyDescent="0.25">
      <c r="A1100" t="s">
        <v>9</v>
      </c>
      <c r="B1100" t="s">
        <v>22</v>
      </c>
      <c r="C1100" t="s">
        <v>33</v>
      </c>
      <c r="D1100" s="1">
        <v>0</v>
      </c>
      <c r="E1100" s="1">
        <v>1145.44</v>
      </c>
      <c r="F1100" s="3">
        <v>44350</v>
      </c>
      <c r="G1100" s="1">
        <v>0</v>
      </c>
      <c r="H1100" s="2">
        <v>8.7272022755895406E-3</v>
      </c>
      <c r="I1100" s="1">
        <v>9.91</v>
      </c>
    </row>
    <row r="1101" spans="1:9" x14ac:dyDescent="0.25">
      <c r="A1101" t="s">
        <v>9</v>
      </c>
      <c r="B1101" t="s">
        <v>22</v>
      </c>
      <c r="C1101" t="s">
        <v>40</v>
      </c>
      <c r="D1101" s="1">
        <v>0</v>
      </c>
      <c r="E1101" s="1">
        <f>5837.66-255.62</f>
        <v>5582.04</v>
      </c>
      <c r="F1101" s="3">
        <v>44350</v>
      </c>
      <c r="G1101" s="1">
        <v>0</v>
      </c>
      <c r="H1101" s="2">
        <v>8.0051140272783261E-3</v>
      </c>
      <c r="I1101" s="1">
        <v>44.33</v>
      </c>
    </row>
    <row r="1102" spans="1:9" x14ac:dyDescent="0.25">
      <c r="A1102" t="s">
        <v>9</v>
      </c>
      <c r="B1102" t="s">
        <v>22</v>
      </c>
      <c r="C1102" t="s">
        <v>32</v>
      </c>
      <c r="D1102" s="1">
        <v>0</v>
      </c>
      <c r="E1102" s="1">
        <v>1155.8699999999999</v>
      </c>
      <c r="F1102" s="3">
        <v>44350</v>
      </c>
      <c r="G1102" s="1">
        <v>27.51</v>
      </c>
      <c r="H1102" s="2">
        <v>9.3788478164049671E-3</v>
      </c>
      <c r="I1102" s="1">
        <v>10.74</v>
      </c>
    </row>
    <row r="1103" spans="1:9" x14ac:dyDescent="0.25">
      <c r="A1103" t="s">
        <v>9</v>
      </c>
      <c r="B1103" t="s">
        <v>22</v>
      </c>
      <c r="C1103" t="s">
        <v>31</v>
      </c>
      <c r="D1103" s="1">
        <v>0</v>
      </c>
      <c r="E1103" s="1">
        <v>1115.47</v>
      </c>
      <c r="F1103" s="3">
        <v>44350</v>
      </c>
      <c r="G1103" s="1">
        <v>0</v>
      </c>
      <c r="H1103" s="2">
        <v>9.1737309219872554E-3</v>
      </c>
      <c r="I1103" s="1">
        <v>10.14</v>
      </c>
    </row>
    <row r="1104" spans="1:9" x14ac:dyDescent="0.25">
      <c r="A1104" t="s">
        <v>9</v>
      </c>
      <c r="B1104" t="s">
        <v>22</v>
      </c>
      <c r="C1104" t="s">
        <v>43</v>
      </c>
      <c r="D1104" s="1">
        <v>0</v>
      </c>
      <c r="E1104" s="1">
        <f>1184.31+1128.38</f>
        <v>2312.69</v>
      </c>
      <c r="F1104" s="3">
        <v>44350</v>
      </c>
      <c r="G1104" s="1">
        <v>0</v>
      </c>
      <c r="H1104" s="2">
        <v>9.1503325013528869E-3</v>
      </c>
      <c r="I1104" s="1">
        <v>20.97</v>
      </c>
    </row>
    <row r="1105" spans="1:9" x14ac:dyDescent="0.25">
      <c r="A1105" t="s">
        <v>9</v>
      </c>
      <c r="B1105" t="s">
        <v>22</v>
      </c>
      <c r="C1105" t="s">
        <v>30</v>
      </c>
      <c r="D1105" s="1">
        <v>0</v>
      </c>
      <c r="E1105" s="1">
        <v>2190.5</v>
      </c>
      <c r="F1105" s="3">
        <v>44350</v>
      </c>
      <c r="G1105" s="1">
        <v>0</v>
      </c>
      <c r="H1105" s="2">
        <v>9.5260919058175464E-3</v>
      </c>
      <c r="I1105" s="1">
        <v>20.67</v>
      </c>
    </row>
    <row r="1106" spans="1:9" x14ac:dyDescent="0.25">
      <c r="A1106" t="s">
        <v>9</v>
      </c>
      <c r="B1106" t="s">
        <v>22</v>
      </c>
      <c r="C1106" t="s">
        <v>47</v>
      </c>
      <c r="D1106" s="1">
        <v>0</v>
      </c>
      <c r="E1106" s="1">
        <f>1258.43+1257.94</f>
        <v>2516.37</v>
      </c>
      <c r="F1106" s="3">
        <v>44350</v>
      </c>
      <c r="G1106" s="1">
        <v>0</v>
      </c>
      <c r="H1106" s="2">
        <v>8.1650968152917613E-3</v>
      </c>
      <c r="I1106" s="1">
        <v>20.38</v>
      </c>
    </row>
    <row r="1107" spans="1:9" x14ac:dyDescent="0.25">
      <c r="A1107" t="s">
        <v>9</v>
      </c>
      <c r="B1107" t="s">
        <v>22</v>
      </c>
      <c r="C1107" t="s">
        <v>46</v>
      </c>
      <c r="D1107" s="1">
        <v>0</v>
      </c>
      <c r="E1107" s="1">
        <v>1574.37</v>
      </c>
      <c r="F1107" s="3">
        <v>44350</v>
      </c>
      <c r="G1107" s="1">
        <v>0</v>
      </c>
      <c r="H1107" s="2">
        <v>8.9980965564977478E-3</v>
      </c>
      <c r="I1107" s="1">
        <v>14.04</v>
      </c>
    </row>
    <row r="1108" spans="1:9" x14ac:dyDescent="0.25">
      <c r="A1108" t="s">
        <v>9</v>
      </c>
      <c r="B1108" t="s">
        <v>22</v>
      </c>
      <c r="C1108" t="s">
        <v>29</v>
      </c>
      <c r="D1108" s="1">
        <v>0</v>
      </c>
      <c r="E1108" s="1">
        <f>3988.61+1310.15</f>
        <v>5298.76</v>
      </c>
      <c r="F1108" s="3">
        <v>44350</v>
      </c>
      <c r="G1108" s="1">
        <v>0</v>
      </c>
      <c r="H1108" s="2">
        <v>9.2164933138045857E-3</v>
      </c>
      <c r="I1108" s="1">
        <v>48.39</v>
      </c>
    </row>
    <row r="1109" spans="1:9" x14ac:dyDescent="0.25">
      <c r="A1109" t="s">
        <v>9</v>
      </c>
      <c r="B1109" t="s">
        <v>22</v>
      </c>
      <c r="C1109" t="s">
        <v>28</v>
      </c>
      <c r="D1109" s="1">
        <v>0</v>
      </c>
      <c r="E1109" s="1">
        <v>1158.07</v>
      </c>
      <c r="F1109" s="3">
        <v>44350</v>
      </c>
      <c r="G1109" s="1">
        <v>0</v>
      </c>
      <c r="H1109" s="2">
        <v>9.1058015719489571E-3</v>
      </c>
      <c r="I1109" s="1">
        <v>10.45</v>
      </c>
    </row>
    <row r="1110" spans="1:9" x14ac:dyDescent="0.25">
      <c r="A1110" t="s">
        <v>9</v>
      </c>
      <c r="B1110" t="s">
        <v>22</v>
      </c>
      <c r="C1110" t="s">
        <v>60</v>
      </c>
      <c r="D1110" s="1">
        <v>0</v>
      </c>
      <c r="E1110" s="1">
        <v>132.33000000000001</v>
      </c>
      <c r="F1110" s="3">
        <v>44350</v>
      </c>
      <c r="G1110" s="1">
        <v>0</v>
      </c>
      <c r="H1110" s="2">
        <v>5.0125313283209127E-3</v>
      </c>
      <c r="I1110" s="1">
        <v>0.66</v>
      </c>
    </row>
    <row r="1111" spans="1:9" x14ac:dyDescent="0.25">
      <c r="A1111" t="s">
        <v>9</v>
      </c>
      <c r="B1111" t="s">
        <v>22</v>
      </c>
      <c r="C1111" t="s">
        <v>62</v>
      </c>
      <c r="D1111" s="1">
        <v>500</v>
      </c>
      <c r="E1111" s="1">
        <f>501.22+165.42</f>
        <v>666.64</v>
      </c>
      <c r="F1111" s="3">
        <v>44350</v>
      </c>
      <c r="G1111" s="1">
        <v>0</v>
      </c>
      <c r="H1111" s="2">
        <v>2.843174125611192E-3</v>
      </c>
      <c r="I1111" s="1">
        <v>1.89</v>
      </c>
    </row>
    <row r="1112" spans="1:9" x14ac:dyDescent="0.25">
      <c r="A1112" t="s">
        <v>2</v>
      </c>
      <c r="B1112" t="s">
        <v>22</v>
      </c>
      <c r="C1112" t="s">
        <v>27</v>
      </c>
      <c r="D1112" s="1">
        <v>0</v>
      </c>
      <c r="E1112" s="1">
        <v>510.13</v>
      </c>
      <c r="F1112" s="3">
        <v>44350</v>
      </c>
      <c r="G1112" s="1">
        <v>0</v>
      </c>
      <c r="H1112" s="2">
        <v>7.0475363234365762E-3</v>
      </c>
      <c r="I1112" s="1">
        <v>3.57</v>
      </c>
    </row>
    <row r="1113" spans="1:9" x14ac:dyDescent="0.25">
      <c r="A1113" t="s">
        <v>2</v>
      </c>
      <c r="B1113" t="s">
        <v>22</v>
      </c>
      <c r="C1113" t="s">
        <v>26</v>
      </c>
      <c r="D1113" s="1">
        <v>0</v>
      </c>
      <c r="E1113" s="1">
        <v>4281.7700000000004</v>
      </c>
      <c r="F1113" s="3">
        <v>44350</v>
      </c>
      <c r="G1113" s="1">
        <v>0</v>
      </c>
      <c r="H1113" s="2">
        <v>6.5232415456439874E-3</v>
      </c>
      <c r="I1113" s="1">
        <v>27.75</v>
      </c>
    </row>
    <row r="1114" spans="1:9" x14ac:dyDescent="0.25">
      <c r="A1114" t="s">
        <v>4</v>
      </c>
      <c r="B1114" t="s">
        <v>22</v>
      </c>
      <c r="C1114" t="s">
        <v>25</v>
      </c>
      <c r="D1114" s="1">
        <v>0</v>
      </c>
      <c r="E1114" s="1">
        <v>1923.87</v>
      </c>
      <c r="F1114" s="3">
        <v>44350</v>
      </c>
      <c r="G1114" s="1">
        <v>0</v>
      </c>
      <c r="H1114" s="2">
        <v>6.3934389966044725E-2</v>
      </c>
      <c r="I1114" s="1">
        <v>115.61</v>
      </c>
    </row>
    <row r="1115" spans="1:9" x14ac:dyDescent="0.25">
      <c r="A1115" t="s">
        <v>4</v>
      </c>
      <c r="B1115" t="s">
        <v>22</v>
      </c>
      <c r="C1115" t="s">
        <v>24</v>
      </c>
      <c r="D1115" s="1">
        <v>0</v>
      </c>
      <c r="E1115" s="1">
        <v>2192.5</v>
      </c>
      <c r="F1115" s="3">
        <v>44350</v>
      </c>
      <c r="G1115" s="1">
        <v>0</v>
      </c>
      <c r="H1115" s="2">
        <v>3.4876640816384308E-2</v>
      </c>
      <c r="I1115" s="1">
        <v>73.89</v>
      </c>
    </row>
    <row r="1116" spans="1:9" x14ac:dyDescent="0.25">
      <c r="A1116" t="s">
        <v>4</v>
      </c>
      <c r="B1116" t="s">
        <v>21</v>
      </c>
      <c r="C1116" t="s">
        <v>20</v>
      </c>
      <c r="D1116" s="1">
        <v>125</v>
      </c>
      <c r="E1116" s="1">
        <v>1036.69</v>
      </c>
      <c r="F1116" s="3">
        <v>44350</v>
      </c>
      <c r="G1116" s="1">
        <v>0</v>
      </c>
      <c r="H1116" s="2">
        <v>0.27592615384615393</v>
      </c>
      <c r="I1116" s="1">
        <v>224.19</v>
      </c>
    </row>
    <row r="1117" spans="1:9" x14ac:dyDescent="0.25">
      <c r="A1117" t="s">
        <v>9</v>
      </c>
      <c r="B1117" t="s">
        <v>41</v>
      </c>
      <c r="C1117" s="2" t="s">
        <v>18</v>
      </c>
      <c r="D1117" s="1">
        <f>47.36+450+73.24+21.57</f>
        <v>592.17000000000007</v>
      </c>
      <c r="E1117" s="1">
        <v>14698.73</v>
      </c>
      <c r="F1117" s="3">
        <v>44380</v>
      </c>
      <c r="G1117" s="1">
        <v>0</v>
      </c>
      <c r="H1117" s="2">
        <v>2.5919582449169809E-3</v>
      </c>
      <c r="I1117" s="1">
        <v>38</v>
      </c>
    </row>
    <row r="1118" spans="1:9" x14ac:dyDescent="0.25">
      <c r="A1118" t="s">
        <v>4</v>
      </c>
      <c r="B1118" t="s">
        <v>1</v>
      </c>
      <c r="C1118" t="s">
        <v>58</v>
      </c>
      <c r="D1118" s="1">
        <v>0</v>
      </c>
      <c r="E1118" s="1">
        <v>265.20999999999998</v>
      </c>
      <c r="F1118" s="3">
        <v>44380</v>
      </c>
      <c r="G1118" s="1">
        <v>0</v>
      </c>
      <c r="H1118" s="2">
        <v>-1.5297219024987929E-2</v>
      </c>
      <c r="I1118" s="1">
        <v>-4.12</v>
      </c>
    </row>
    <row r="1119" spans="1:9" x14ac:dyDescent="0.25">
      <c r="A1119" t="s">
        <v>4</v>
      </c>
      <c r="B1119" t="s">
        <v>1</v>
      </c>
      <c r="C1119" t="s">
        <v>57</v>
      </c>
      <c r="D1119" s="1">
        <v>0</v>
      </c>
      <c r="E1119" s="1">
        <v>334.62</v>
      </c>
      <c r="F1119" s="3">
        <v>44380</v>
      </c>
      <c r="G1119" s="1">
        <v>0</v>
      </c>
      <c r="H1119" s="2">
        <v>-1.5823529411764681E-2</v>
      </c>
      <c r="I1119" s="1">
        <v>-5.38</v>
      </c>
    </row>
    <row r="1120" spans="1:9" x14ac:dyDescent="0.25">
      <c r="A1120" t="s">
        <v>2</v>
      </c>
      <c r="B1120" t="s">
        <v>1</v>
      </c>
      <c r="C1120" t="s">
        <v>67</v>
      </c>
      <c r="D1120" s="1">
        <v>0</v>
      </c>
      <c r="E1120" s="1">
        <v>3569.49</v>
      </c>
      <c r="F1120" s="3">
        <v>44380</v>
      </c>
      <c r="G1120" s="1">
        <v>0</v>
      </c>
      <c r="H1120" s="2">
        <v>-2.4926654173746288E-2</v>
      </c>
      <c r="I1120" s="1">
        <v>-91.25</v>
      </c>
    </row>
    <row r="1121" spans="1:9" x14ac:dyDescent="0.25">
      <c r="A1121" t="s">
        <v>2</v>
      </c>
      <c r="B1121" t="s">
        <v>1</v>
      </c>
      <c r="C1121" t="s">
        <v>45</v>
      </c>
      <c r="D1121" s="1">
        <v>0</v>
      </c>
      <c r="E1121" s="1">
        <v>3880.44</v>
      </c>
      <c r="F1121" s="3">
        <v>44380</v>
      </c>
      <c r="G1121" s="1">
        <v>0</v>
      </c>
      <c r="H1121" s="2">
        <v>-5.0226793289698257E-4</v>
      </c>
      <c r="I1121" s="1">
        <v>-1.95</v>
      </c>
    </row>
    <row r="1122" spans="1:9" x14ac:dyDescent="0.25">
      <c r="A1122" t="s">
        <v>4</v>
      </c>
      <c r="B1122" t="s">
        <v>1</v>
      </c>
      <c r="C1122" t="s">
        <v>17</v>
      </c>
      <c r="D1122" s="1">
        <v>0</v>
      </c>
      <c r="E1122" s="1">
        <v>412.7</v>
      </c>
      <c r="F1122" s="3">
        <v>44380</v>
      </c>
      <c r="G1122" s="1">
        <v>0</v>
      </c>
      <c r="H1122" s="2">
        <v>2.2623088931288171E-2</v>
      </c>
      <c r="I1122" s="1">
        <v>9.1300000000000008</v>
      </c>
    </row>
    <row r="1123" spans="1:9" x14ac:dyDescent="0.25">
      <c r="A1123" t="s">
        <v>4</v>
      </c>
      <c r="B1123" t="s">
        <v>1</v>
      </c>
      <c r="C1123" t="s">
        <v>16</v>
      </c>
      <c r="D1123" s="1">
        <v>0</v>
      </c>
      <c r="E1123" s="1">
        <v>367.34</v>
      </c>
      <c r="F1123" s="3">
        <v>44380</v>
      </c>
      <c r="G1123" s="1">
        <v>0</v>
      </c>
      <c r="H1123" s="2">
        <v>-5.4855143312921406E-2</v>
      </c>
      <c r="I1123" s="1">
        <v>-21.32</v>
      </c>
    </row>
    <row r="1124" spans="1:9" x14ac:dyDescent="0.25">
      <c r="A1124" t="s">
        <v>2</v>
      </c>
      <c r="B1124" t="s">
        <v>1</v>
      </c>
      <c r="C1124" t="s">
        <v>70</v>
      </c>
      <c r="D1124" s="1">
        <v>0</v>
      </c>
      <c r="E1124" s="1">
        <v>3906.79</v>
      </c>
      <c r="F1124" s="3">
        <v>44380</v>
      </c>
      <c r="G1124" s="1">
        <v>0</v>
      </c>
      <c r="H1124" s="2">
        <v>3.2261946521972007E-4</v>
      </c>
      <c r="I1124" s="1">
        <v>1.26</v>
      </c>
    </row>
    <row r="1125" spans="1:9" x14ac:dyDescent="0.25">
      <c r="A1125" t="s">
        <v>2</v>
      </c>
      <c r="B1125" t="s">
        <v>1</v>
      </c>
      <c r="C1125" t="s">
        <v>66</v>
      </c>
      <c r="D1125" s="1">
        <v>425</v>
      </c>
      <c r="E1125" s="1">
        <v>879.67</v>
      </c>
      <c r="F1125" s="3">
        <v>44380</v>
      </c>
      <c r="G1125" s="1">
        <v>0</v>
      </c>
      <c r="H1125" s="2">
        <v>-1.9833532040068214E-2</v>
      </c>
      <c r="I1125" s="1">
        <v>-17.8</v>
      </c>
    </row>
    <row r="1126" spans="1:9" x14ac:dyDescent="0.25">
      <c r="A1126" t="s">
        <v>4</v>
      </c>
      <c r="B1126" t="s">
        <v>1</v>
      </c>
      <c r="C1126" t="s">
        <v>15</v>
      </c>
      <c r="D1126" s="1">
        <v>0</v>
      </c>
      <c r="E1126" s="1">
        <v>644.48</v>
      </c>
      <c r="F1126" s="3">
        <v>44380</v>
      </c>
      <c r="G1126" s="1">
        <v>0</v>
      </c>
      <c r="H1126" s="2">
        <v>-5.0175227332376338E-3</v>
      </c>
      <c r="I1126" s="1">
        <v>-3.25</v>
      </c>
    </row>
    <row r="1127" spans="1:9" x14ac:dyDescent="0.25">
      <c r="A1127" t="s">
        <v>4</v>
      </c>
      <c r="B1127" t="s">
        <v>1</v>
      </c>
      <c r="C1127" t="s">
        <v>56</v>
      </c>
      <c r="D1127" s="1">
        <v>0</v>
      </c>
      <c r="E1127" s="1">
        <v>367.92</v>
      </c>
      <c r="F1127" s="3">
        <v>44380</v>
      </c>
      <c r="G1127" s="1">
        <v>0</v>
      </c>
      <c r="H1127" s="2">
        <v>-2.6331807235292493E-2</v>
      </c>
      <c r="I1127" s="1">
        <v>-9.9499999999999993</v>
      </c>
    </row>
    <row r="1128" spans="1:9" x14ac:dyDescent="0.25">
      <c r="A1128" t="s">
        <v>4</v>
      </c>
      <c r="B1128" t="s">
        <v>1</v>
      </c>
      <c r="C1128" t="s">
        <v>55</v>
      </c>
      <c r="D1128" s="1">
        <v>0</v>
      </c>
      <c r="E1128" s="1">
        <v>275.33999999999997</v>
      </c>
      <c r="F1128" s="3">
        <v>44380</v>
      </c>
      <c r="G1128" s="1">
        <v>0</v>
      </c>
      <c r="H1128" s="2">
        <v>-1.2410329985652946E-2</v>
      </c>
      <c r="I1128" s="1">
        <v>-3.46</v>
      </c>
    </row>
    <row r="1129" spans="1:9" x14ac:dyDescent="0.25">
      <c r="A1129" t="s">
        <v>4</v>
      </c>
      <c r="B1129" t="s">
        <v>1</v>
      </c>
      <c r="C1129" t="s">
        <v>14</v>
      </c>
      <c r="D1129" s="1">
        <v>0</v>
      </c>
      <c r="E1129" s="1">
        <v>264.48</v>
      </c>
      <c r="F1129" s="3">
        <v>44380</v>
      </c>
      <c r="G1129" s="1">
        <v>0</v>
      </c>
      <c r="H1129" s="2">
        <v>-2.5174155025616374E-2</v>
      </c>
      <c r="I1129" s="1">
        <v>-6.83</v>
      </c>
    </row>
    <row r="1130" spans="1:9" x14ac:dyDescent="0.25">
      <c r="A1130" t="s">
        <v>2</v>
      </c>
      <c r="B1130" t="s">
        <v>1</v>
      </c>
      <c r="C1130" t="s">
        <v>69</v>
      </c>
      <c r="D1130" s="1">
        <v>0</v>
      </c>
      <c r="E1130" s="1">
        <v>469.1</v>
      </c>
      <c r="F1130" s="3">
        <v>44380</v>
      </c>
      <c r="G1130" s="1">
        <v>0</v>
      </c>
      <c r="H1130" s="2">
        <v>-1.043463446836479E-3</v>
      </c>
      <c r="I1130" s="1">
        <v>-0.49</v>
      </c>
    </row>
    <row r="1131" spans="1:9" x14ac:dyDescent="0.25">
      <c r="A1131" t="s">
        <v>4</v>
      </c>
      <c r="B1131" t="s">
        <v>1</v>
      </c>
      <c r="C1131" t="s">
        <v>13</v>
      </c>
      <c r="D1131" s="1">
        <v>0</v>
      </c>
      <c r="E1131" s="1">
        <v>641.17999999999995</v>
      </c>
      <c r="F1131" s="3">
        <v>44380</v>
      </c>
      <c r="G1131" s="1">
        <v>0</v>
      </c>
      <c r="H1131" s="2">
        <v>3.9005819668291863E-4</v>
      </c>
      <c r="I1131" s="1">
        <v>0.25</v>
      </c>
    </row>
    <row r="1132" spans="1:9" x14ac:dyDescent="0.25">
      <c r="A1132" t="s">
        <v>4</v>
      </c>
      <c r="B1132" t="s">
        <v>1</v>
      </c>
      <c r="C1132" t="s">
        <v>54</v>
      </c>
      <c r="D1132" s="1">
        <v>0</v>
      </c>
      <c r="E1132" s="1">
        <v>244.75</v>
      </c>
      <c r="F1132" s="3">
        <v>44380</v>
      </c>
      <c r="G1132" s="1">
        <v>0</v>
      </c>
      <c r="H1132" s="2">
        <v>-2.6296944621260421E-2</v>
      </c>
      <c r="I1132" s="1">
        <v>-6.61</v>
      </c>
    </row>
    <row r="1133" spans="1:9" x14ac:dyDescent="0.25">
      <c r="A1133" t="s">
        <v>2</v>
      </c>
      <c r="B1133" t="s">
        <v>1</v>
      </c>
      <c r="C1133" t="s">
        <v>65</v>
      </c>
      <c r="D1133" s="1">
        <v>0</v>
      </c>
      <c r="E1133" s="1">
        <v>1465.74</v>
      </c>
      <c r="F1133" s="3">
        <v>44380</v>
      </c>
      <c r="G1133" s="1">
        <v>0</v>
      </c>
      <c r="H1133" s="2">
        <v>2.0372446607783701E-3</v>
      </c>
      <c r="I1133" s="1">
        <v>2.98</v>
      </c>
    </row>
    <row r="1134" spans="1:9" x14ac:dyDescent="0.25">
      <c r="A1134" t="s">
        <v>4</v>
      </c>
      <c r="B1134" t="s">
        <v>1</v>
      </c>
      <c r="C1134" t="s">
        <v>53</v>
      </c>
      <c r="D1134" s="1">
        <v>0</v>
      </c>
      <c r="E1134" s="1">
        <v>448.21</v>
      </c>
      <c r="F1134" s="3">
        <v>44380</v>
      </c>
      <c r="G1134" s="1">
        <v>0</v>
      </c>
      <c r="H1134" s="2">
        <v>-1.8009333304121133E-2</v>
      </c>
      <c r="I1134" s="1">
        <v>-8.2200000000000006</v>
      </c>
    </row>
    <row r="1135" spans="1:9" x14ac:dyDescent="0.25">
      <c r="A1135" t="s">
        <v>4</v>
      </c>
      <c r="B1135" t="s">
        <v>1</v>
      </c>
      <c r="C1135" t="s">
        <v>12</v>
      </c>
      <c r="D1135" s="1">
        <v>0</v>
      </c>
      <c r="E1135" s="1">
        <v>252.05</v>
      </c>
      <c r="F1135" s="3">
        <v>44380</v>
      </c>
      <c r="G1135" s="1">
        <v>0</v>
      </c>
      <c r="H1135" s="2">
        <v>-6.9067405355493938E-2</v>
      </c>
      <c r="I1135" s="1">
        <v>-18.7</v>
      </c>
    </row>
    <row r="1136" spans="1:9" x14ac:dyDescent="0.25">
      <c r="A1136" t="s">
        <v>4</v>
      </c>
      <c r="B1136" t="s">
        <v>1</v>
      </c>
      <c r="C1136" t="s">
        <v>1</v>
      </c>
      <c r="D1136" s="1">
        <v>0</v>
      </c>
      <c r="E1136" s="1">
        <v>203.34</v>
      </c>
      <c r="F1136" s="3">
        <v>44380</v>
      </c>
      <c r="G1136" s="1">
        <v>0</v>
      </c>
      <c r="H1136" s="2">
        <v>-5.260215254158318E-2</v>
      </c>
      <c r="I1136" s="1">
        <v>-11.29</v>
      </c>
    </row>
    <row r="1137" spans="1:9" x14ac:dyDescent="0.25">
      <c r="A1137" t="s">
        <v>4</v>
      </c>
      <c r="B1137" t="s">
        <v>1</v>
      </c>
      <c r="C1137" t="s">
        <v>52</v>
      </c>
      <c r="D1137" s="1">
        <v>0</v>
      </c>
      <c r="E1137" s="1">
        <v>226.89</v>
      </c>
      <c r="F1137" s="3">
        <v>44380</v>
      </c>
      <c r="G1137" s="1">
        <v>0</v>
      </c>
      <c r="H1137" s="2">
        <v>-1.0035341856101998E-2</v>
      </c>
      <c r="I1137" s="1">
        <v>-2.2999999999999998</v>
      </c>
    </row>
    <row r="1138" spans="1:9" x14ac:dyDescent="0.25">
      <c r="A1138" t="s">
        <v>2</v>
      </c>
      <c r="B1138" t="s">
        <v>1</v>
      </c>
      <c r="C1138" t="s">
        <v>68</v>
      </c>
      <c r="D1138" s="1">
        <v>0</v>
      </c>
      <c r="E1138" s="1">
        <v>264.06</v>
      </c>
      <c r="F1138" s="3">
        <v>44380</v>
      </c>
      <c r="G1138" s="1">
        <v>0</v>
      </c>
      <c r="H1138" s="2">
        <v>-3.5847703860231173E-3</v>
      </c>
      <c r="I1138" s="1">
        <v>-0.95</v>
      </c>
    </row>
    <row r="1139" spans="1:9" x14ac:dyDescent="0.25">
      <c r="A1139" t="s">
        <v>4</v>
      </c>
      <c r="B1139" t="s">
        <v>1</v>
      </c>
      <c r="C1139" t="s">
        <v>11</v>
      </c>
      <c r="D1139" s="1">
        <v>0</v>
      </c>
      <c r="E1139" s="1">
        <v>248.41</v>
      </c>
      <c r="F1139" s="3">
        <v>44380</v>
      </c>
      <c r="G1139" s="1">
        <v>0</v>
      </c>
      <c r="H1139" s="2">
        <v>-2.8091865878946742E-2</v>
      </c>
      <c r="I1139" s="1">
        <v>-7.18</v>
      </c>
    </row>
    <row r="1140" spans="1:9" x14ac:dyDescent="0.25">
      <c r="A1140" t="s">
        <v>4</v>
      </c>
      <c r="B1140" t="s">
        <v>1</v>
      </c>
      <c r="C1140" t="s">
        <v>10</v>
      </c>
      <c r="D1140" s="1">
        <v>0</v>
      </c>
      <c r="E1140" s="1">
        <v>161.87</v>
      </c>
      <c r="F1140" s="3">
        <v>44380</v>
      </c>
      <c r="G1140" s="1">
        <v>0</v>
      </c>
      <c r="H1140" s="2">
        <v>-3.6946692051404106E-2</v>
      </c>
      <c r="I1140" s="1">
        <v>-6.21</v>
      </c>
    </row>
    <row r="1141" spans="1:9" x14ac:dyDescent="0.25">
      <c r="A1141" t="s">
        <v>4</v>
      </c>
      <c r="B1141" t="s">
        <v>1</v>
      </c>
      <c r="C1141" t="s">
        <v>51</v>
      </c>
      <c r="D1141" s="1">
        <v>0</v>
      </c>
      <c r="E1141" s="1">
        <v>331.68</v>
      </c>
      <c r="F1141" s="3">
        <v>44380</v>
      </c>
      <c r="G1141" s="1">
        <v>0</v>
      </c>
      <c r="H1141" s="2">
        <v>6.9216757741348278E-3</v>
      </c>
      <c r="I1141" s="1">
        <v>2.2799999999999998</v>
      </c>
    </row>
    <row r="1142" spans="1:9" x14ac:dyDescent="0.25">
      <c r="A1142" t="s">
        <v>4</v>
      </c>
      <c r="B1142" t="s">
        <v>1</v>
      </c>
      <c r="C1142" t="s">
        <v>7</v>
      </c>
      <c r="D1142" s="1">
        <v>0</v>
      </c>
      <c r="E1142" s="1">
        <v>558.69000000000005</v>
      </c>
      <c r="F1142" s="3">
        <v>44380</v>
      </c>
      <c r="G1142" s="1">
        <v>0</v>
      </c>
      <c r="H1142" s="2">
        <v>7.3578016910069266E-2</v>
      </c>
      <c r="I1142" s="1">
        <v>38.29</v>
      </c>
    </row>
    <row r="1143" spans="1:9" x14ac:dyDescent="0.25">
      <c r="A1143" t="s">
        <v>2</v>
      </c>
      <c r="B1143" t="s">
        <v>1</v>
      </c>
      <c r="C1143" t="s">
        <v>6</v>
      </c>
      <c r="D1143" s="1">
        <v>0</v>
      </c>
      <c r="E1143" s="1">
        <v>1263.29</v>
      </c>
      <c r="F1143" s="3">
        <v>44380</v>
      </c>
      <c r="G1143" s="1">
        <v>0</v>
      </c>
      <c r="H1143" s="2">
        <v>-6.0247865028119185E-2</v>
      </c>
      <c r="I1143" s="1">
        <v>-80.989999999999995</v>
      </c>
    </row>
    <row r="1144" spans="1:9" x14ac:dyDescent="0.25">
      <c r="A1144" t="s">
        <v>9</v>
      </c>
      <c r="B1144" t="s">
        <v>1</v>
      </c>
      <c r="C1144" t="s">
        <v>50</v>
      </c>
      <c r="D1144" s="1">
        <v>70</v>
      </c>
      <c r="E1144" s="1">
        <v>2094.2800000000002</v>
      </c>
      <c r="F1144" s="3">
        <v>44380</v>
      </c>
      <c r="G1144" s="1">
        <v>0</v>
      </c>
      <c r="H1144" s="2">
        <v>2.8657674525245369E-4</v>
      </c>
      <c r="I1144" s="1">
        <v>0.6</v>
      </c>
    </row>
    <row r="1145" spans="1:9" x14ac:dyDescent="0.25">
      <c r="A1145" t="s">
        <v>9</v>
      </c>
      <c r="B1145" t="s">
        <v>22</v>
      </c>
      <c r="C1145" t="s">
        <v>48</v>
      </c>
      <c r="D1145" s="1">
        <v>0</v>
      </c>
      <c r="E1145" s="1">
        <v>4195.1499999999996</v>
      </c>
      <c r="F1145" s="3">
        <v>44380</v>
      </c>
      <c r="G1145" s="1">
        <v>0</v>
      </c>
      <c r="H1145" s="2">
        <v>3.1780116981439122E-3</v>
      </c>
      <c r="I1145" s="1">
        <v>13.29</v>
      </c>
    </row>
    <row r="1146" spans="1:9" x14ac:dyDescent="0.25">
      <c r="A1146" t="s">
        <v>9</v>
      </c>
      <c r="B1146" t="s">
        <v>22</v>
      </c>
      <c r="C1146" t="s">
        <v>36</v>
      </c>
      <c r="D1146" s="1">
        <v>0</v>
      </c>
      <c r="E1146" s="1">
        <v>3483.1</v>
      </c>
      <c r="F1146" s="3">
        <v>44380</v>
      </c>
      <c r="G1146" s="1">
        <v>0</v>
      </c>
      <c r="H1146" s="2">
        <v>1.0405455974797029E-2</v>
      </c>
      <c r="I1146" s="1">
        <v>35.869999999999997</v>
      </c>
    </row>
    <row r="1147" spans="1:9" x14ac:dyDescent="0.25">
      <c r="A1147" t="s">
        <v>9</v>
      </c>
      <c r="B1147" t="s">
        <v>22</v>
      </c>
      <c r="C1147" t="s">
        <v>33</v>
      </c>
      <c r="D1147" s="1">
        <v>0</v>
      </c>
      <c r="E1147" s="1">
        <v>1135.6400000000001</v>
      </c>
      <c r="F1147" s="3">
        <v>44380</v>
      </c>
      <c r="G1147" s="1">
        <v>21.57</v>
      </c>
      <c r="H1147" s="2">
        <v>1.0472741509249373E-2</v>
      </c>
      <c r="I1147" s="1">
        <v>11.77</v>
      </c>
    </row>
    <row r="1148" spans="1:9" x14ac:dyDescent="0.25">
      <c r="A1148" t="s">
        <v>9</v>
      </c>
      <c r="B1148" t="s">
        <v>22</v>
      </c>
      <c r="C1148" t="s">
        <v>40</v>
      </c>
      <c r="D1148" s="1">
        <v>0</v>
      </c>
      <c r="E1148" s="1">
        <f>5847.77-256.42</f>
        <v>5591.35</v>
      </c>
      <c r="F1148" s="3">
        <v>44380</v>
      </c>
      <c r="G1148" s="1">
        <v>47.36</v>
      </c>
      <c r="H1148" s="2">
        <v>1.0239074345761656E-2</v>
      </c>
      <c r="I1148" s="1">
        <v>56.67</v>
      </c>
    </row>
    <row r="1149" spans="1:9" x14ac:dyDescent="0.25">
      <c r="A1149" t="s">
        <v>9</v>
      </c>
      <c r="B1149" t="s">
        <v>22</v>
      </c>
      <c r="C1149" t="s">
        <v>32</v>
      </c>
      <c r="D1149" s="1">
        <v>0</v>
      </c>
      <c r="E1149" s="1">
        <v>1168.74</v>
      </c>
      <c r="F1149" s="3">
        <v>44380</v>
      </c>
      <c r="G1149" s="1">
        <v>0</v>
      </c>
      <c r="H1149" s="2">
        <v>1.113447013937563E-2</v>
      </c>
      <c r="I1149" s="1">
        <v>12.87</v>
      </c>
    </row>
    <row r="1150" spans="1:9" x14ac:dyDescent="0.25">
      <c r="A1150" t="s">
        <v>9</v>
      </c>
      <c r="B1150" t="s">
        <v>22</v>
      </c>
      <c r="C1150" t="s">
        <v>31</v>
      </c>
      <c r="D1150" s="1">
        <v>0</v>
      </c>
      <c r="E1150" s="1">
        <v>1099.99</v>
      </c>
      <c r="F1150" s="3">
        <v>44380</v>
      </c>
      <c r="G1150" s="1">
        <v>29.65</v>
      </c>
      <c r="H1150" s="2">
        <v>1.3050045127184884E-2</v>
      </c>
      <c r="I1150" s="1">
        <v>14.17</v>
      </c>
    </row>
    <row r="1151" spans="1:9" x14ac:dyDescent="0.25">
      <c r="A1151" t="s">
        <v>9</v>
      </c>
      <c r="B1151" t="s">
        <v>22</v>
      </c>
      <c r="C1151" t="s">
        <v>43</v>
      </c>
      <c r="D1151" s="1">
        <v>0</v>
      </c>
      <c r="E1151" s="1">
        <f>1197.45+1140.67</f>
        <v>2338.12</v>
      </c>
      <c r="F1151" s="3">
        <v>44380</v>
      </c>
      <c r="G1151" s="1">
        <v>0</v>
      </c>
      <c r="H1151" s="2">
        <v>1.0995853313673587E-2</v>
      </c>
      <c r="I1151" s="1">
        <v>25.43</v>
      </c>
    </row>
    <row r="1152" spans="1:9" x14ac:dyDescent="0.25">
      <c r="A1152" t="s">
        <v>9</v>
      </c>
      <c r="B1152" t="s">
        <v>22</v>
      </c>
      <c r="C1152" t="s">
        <v>30</v>
      </c>
      <c r="D1152" s="1">
        <v>0</v>
      </c>
      <c r="E1152" s="1">
        <v>2171.54</v>
      </c>
      <c r="F1152" s="3">
        <v>44380</v>
      </c>
      <c r="G1152" s="1">
        <v>43.59</v>
      </c>
      <c r="H1152" s="2">
        <v>1.1472302052717653E-2</v>
      </c>
      <c r="I1152" s="1">
        <v>24.63</v>
      </c>
    </row>
    <row r="1153" spans="1:9" x14ac:dyDescent="0.25">
      <c r="A1153" t="s">
        <v>9</v>
      </c>
      <c r="B1153" t="s">
        <v>22</v>
      </c>
      <c r="C1153" t="s">
        <v>47</v>
      </c>
      <c r="D1153" s="1">
        <v>0</v>
      </c>
      <c r="E1153" s="1">
        <f>1269.33+1269.81</f>
        <v>2539.14</v>
      </c>
      <c r="F1153" s="3">
        <v>44380</v>
      </c>
      <c r="G1153" s="1">
        <v>0</v>
      </c>
      <c r="H1153" s="2">
        <v>9.0487487929040711E-3</v>
      </c>
      <c r="I1153" s="1">
        <v>22.77</v>
      </c>
    </row>
    <row r="1154" spans="1:9" x14ac:dyDescent="0.25">
      <c r="A1154" t="s">
        <v>9</v>
      </c>
      <c r="B1154" t="s">
        <v>22</v>
      </c>
      <c r="C1154" t="s">
        <v>29</v>
      </c>
      <c r="D1154" s="1">
        <v>0</v>
      </c>
      <c r="E1154" s="1">
        <f>4032.51+1324.84</f>
        <v>5357.35</v>
      </c>
      <c r="F1154" s="3">
        <v>44380</v>
      </c>
      <c r="G1154" s="1">
        <v>0</v>
      </c>
      <c r="H1154" s="2">
        <v>1.1057303973005084E-2</v>
      </c>
      <c r="I1154" s="1">
        <v>58.59</v>
      </c>
    </row>
    <row r="1155" spans="1:9" x14ac:dyDescent="0.25">
      <c r="A1155" t="s">
        <v>9</v>
      </c>
      <c r="B1155" t="s">
        <v>22</v>
      </c>
      <c r="C1155" t="s">
        <v>46</v>
      </c>
      <c r="D1155" s="1">
        <v>0</v>
      </c>
      <c r="E1155" s="1">
        <v>1591.35</v>
      </c>
      <c r="F1155" s="3">
        <v>44380</v>
      </c>
      <c r="G1155" s="1">
        <v>0</v>
      </c>
      <c r="H1155" s="2">
        <v>1.0785266487547407E-2</v>
      </c>
      <c r="I1155" s="1">
        <v>16.98</v>
      </c>
    </row>
    <row r="1156" spans="1:9" x14ac:dyDescent="0.25">
      <c r="A1156" t="s">
        <v>9</v>
      </c>
      <c r="B1156" t="s">
        <v>22</v>
      </c>
      <c r="C1156" t="s">
        <v>28</v>
      </c>
      <c r="D1156" s="1">
        <v>0</v>
      </c>
      <c r="E1156" s="1">
        <v>1170.76</v>
      </c>
      <c r="F1156" s="3">
        <v>44380</v>
      </c>
      <c r="G1156" s="1">
        <v>0</v>
      </c>
      <c r="H1156" s="2">
        <v>1.095788682894816E-2</v>
      </c>
      <c r="I1156" s="1">
        <v>12.69</v>
      </c>
    </row>
    <row r="1157" spans="1:9" x14ac:dyDescent="0.25">
      <c r="A1157" t="s">
        <v>9</v>
      </c>
      <c r="B1157" t="s">
        <v>22</v>
      </c>
      <c r="C1157" t="s">
        <v>60</v>
      </c>
      <c r="D1157" s="1">
        <v>0</v>
      </c>
      <c r="E1157" s="1">
        <v>133.38</v>
      </c>
      <c r="F1157" s="3">
        <v>44380</v>
      </c>
      <c r="G1157" s="1">
        <v>0</v>
      </c>
      <c r="H1157" s="2">
        <v>7.9347086828382984E-3</v>
      </c>
      <c r="I1157" s="1">
        <v>1.05</v>
      </c>
    </row>
    <row r="1158" spans="1:9" x14ac:dyDescent="0.25">
      <c r="A1158" t="s">
        <v>9</v>
      </c>
      <c r="B1158" t="s">
        <v>22</v>
      </c>
      <c r="C1158" t="s">
        <v>62</v>
      </c>
      <c r="D1158" s="1">
        <v>500</v>
      </c>
      <c r="E1158" s="1">
        <f>1003.71+165.48</f>
        <v>1169.19</v>
      </c>
      <c r="F1158" s="3">
        <v>44380</v>
      </c>
      <c r="G1158" s="1">
        <v>0</v>
      </c>
      <c r="H1158" s="2">
        <v>2.1857642460398896E-3</v>
      </c>
      <c r="I1158" s="1">
        <v>2.5499999999999998</v>
      </c>
    </row>
    <row r="1159" spans="1:9" x14ac:dyDescent="0.25">
      <c r="A1159" t="s">
        <v>2</v>
      </c>
      <c r="B1159" t="s">
        <v>22</v>
      </c>
      <c r="C1159" t="s">
        <v>27</v>
      </c>
      <c r="D1159" s="1">
        <v>0</v>
      </c>
      <c r="E1159" s="1">
        <v>512.04</v>
      </c>
      <c r="F1159" s="3">
        <v>44380</v>
      </c>
      <c r="G1159" s="1">
        <v>0</v>
      </c>
      <c r="H1159" s="2">
        <v>3.7441436496579161E-3</v>
      </c>
      <c r="I1159" s="1">
        <v>1.91</v>
      </c>
    </row>
    <row r="1160" spans="1:9" x14ac:dyDescent="0.25">
      <c r="A1160" t="s">
        <v>2</v>
      </c>
      <c r="B1160" t="s">
        <v>22</v>
      </c>
      <c r="C1160" t="s">
        <v>26</v>
      </c>
      <c r="D1160" s="1">
        <v>0</v>
      </c>
      <c r="E1160" s="1">
        <v>4307.7299999999996</v>
      </c>
      <c r="F1160" s="3">
        <v>44380</v>
      </c>
      <c r="G1160" s="1">
        <v>0</v>
      </c>
      <c r="H1160" s="2">
        <v>6.0629132344798276E-3</v>
      </c>
      <c r="I1160" s="1">
        <v>25.96</v>
      </c>
    </row>
    <row r="1161" spans="1:9" x14ac:dyDescent="0.25">
      <c r="A1161" t="s">
        <v>4</v>
      </c>
      <c r="B1161" t="s">
        <v>22</v>
      </c>
      <c r="C1161" t="s">
        <v>25</v>
      </c>
      <c r="D1161" s="1">
        <v>0</v>
      </c>
      <c r="E1161" s="1">
        <v>1935.47</v>
      </c>
      <c r="F1161" s="3">
        <v>44380</v>
      </c>
      <c r="G1161" s="1">
        <v>0</v>
      </c>
      <c r="H1161" s="2">
        <v>6.0295134286620922E-3</v>
      </c>
      <c r="I1161" s="1">
        <v>11.6</v>
      </c>
    </row>
    <row r="1162" spans="1:9" x14ac:dyDescent="0.25">
      <c r="A1162" t="s">
        <v>4</v>
      </c>
      <c r="B1162" t="s">
        <v>22</v>
      </c>
      <c r="C1162" t="s">
        <v>24</v>
      </c>
      <c r="D1162" s="1">
        <v>0</v>
      </c>
      <c r="E1162" s="1">
        <v>2227.4299999999998</v>
      </c>
      <c r="F1162" s="3">
        <v>44380</v>
      </c>
      <c r="G1162" s="1">
        <v>0</v>
      </c>
      <c r="H1162" s="2">
        <v>1.5931584948688737E-2</v>
      </c>
      <c r="I1162" s="1">
        <v>34.93</v>
      </c>
    </row>
    <row r="1163" spans="1:9" x14ac:dyDescent="0.25">
      <c r="A1163" t="s">
        <v>4</v>
      </c>
      <c r="B1163" t="s">
        <v>21</v>
      </c>
      <c r="C1163" t="s">
        <v>20</v>
      </c>
      <c r="D1163" s="1">
        <v>255</v>
      </c>
      <c r="E1163" s="1">
        <v>908.98</v>
      </c>
      <c r="F1163" s="3">
        <v>44380</v>
      </c>
      <c r="G1163" s="1">
        <v>0</v>
      </c>
      <c r="H1163" s="2">
        <v>-0.29628626063529173</v>
      </c>
      <c r="I1163" s="1">
        <v>-382.71</v>
      </c>
    </row>
    <row r="1164" spans="1:9" x14ac:dyDescent="0.25">
      <c r="A1164" t="s">
        <v>9</v>
      </c>
      <c r="B1164" t="s">
        <v>41</v>
      </c>
      <c r="C1164" s="2" t="s">
        <v>18</v>
      </c>
      <c r="D1164" s="1">
        <f>59.92+450</f>
        <v>509.92</v>
      </c>
      <c r="E1164" s="1">
        <v>15219.21</v>
      </c>
      <c r="F1164" s="3">
        <v>44411</v>
      </c>
      <c r="G1164" s="1">
        <v>35</v>
      </c>
      <c r="H1164" s="2">
        <v>3.0025735403149678E-3</v>
      </c>
      <c r="I1164" s="1">
        <v>45.56</v>
      </c>
    </row>
    <row r="1165" spans="1:9" x14ac:dyDescent="0.25">
      <c r="A1165" t="s">
        <v>4</v>
      </c>
      <c r="B1165" t="s">
        <v>1</v>
      </c>
      <c r="C1165" t="s">
        <v>58</v>
      </c>
      <c r="D1165" s="1">
        <v>0</v>
      </c>
      <c r="E1165" s="1">
        <v>259.25</v>
      </c>
      <c r="F1165" s="3">
        <v>44411</v>
      </c>
      <c r="G1165" s="1">
        <v>0</v>
      </c>
      <c r="H1165" s="2">
        <v>-2.2472757437502322E-2</v>
      </c>
      <c r="I1165" s="1">
        <v>-5.96</v>
      </c>
    </row>
    <row r="1166" spans="1:9" x14ac:dyDescent="0.25">
      <c r="A1166" t="s">
        <v>4</v>
      </c>
      <c r="B1166" t="s">
        <v>1</v>
      </c>
      <c r="C1166" t="s">
        <v>57</v>
      </c>
      <c r="D1166" s="1">
        <v>0</v>
      </c>
      <c r="E1166" s="1">
        <v>325.72000000000003</v>
      </c>
      <c r="F1166" s="3">
        <v>44411</v>
      </c>
      <c r="G1166" s="1">
        <v>0</v>
      </c>
      <c r="H1166" s="2">
        <v>-2.659733428964195E-2</v>
      </c>
      <c r="I1166" s="1">
        <v>-8.9</v>
      </c>
    </row>
    <row r="1167" spans="1:9" x14ac:dyDescent="0.25">
      <c r="A1167" t="s">
        <v>2</v>
      </c>
      <c r="B1167" t="s">
        <v>1</v>
      </c>
      <c r="C1167" t="s">
        <v>67</v>
      </c>
      <c r="D1167" s="1">
        <v>0</v>
      </c>
      <c r="E1167" s="1">
        <v>3673.13</v>
      </c>
      <c r="F1167" s="3">
        <v>44411</v>
      </c>
      <c r="G1167" s="1">
        <v>0</v>
      </c>
      <c r="H1167" s="2">
        <v>2.9034960176383739E-2</v>
      </c>
      <c r="I1167" s="1">
        <v>103.64</v>
      </c>
    </row>
    <row r="1168" spans="1:9" x14ac:dyDescent="0.25">
      <c r="A1168" t="s">
        <v>2</v>
      </c>
      <c r="B1168" t="s">
        <v>1</v>
      </c>
      <c r="C1168" t="s">
        <v>45</v>
      </c>
      <c r="D1168" s="1">
        <v>0</v>
      </c>
      <c r="E1168" s="1">
        <v>3883.09</v>
      </c>
      <c r="F1168" s="3">
        <v>44411</v>
      </c>
      <c r="G1168" s="1">
        <v>0</v>
      </c>
      <c r="H1168" s="2">
        <v>6.8291224706484854E-4</v>
      </c>
      <c r="I1168" s="1">
        <v>2.65</v>
      </c>
    </row>
    <row r="1169" spans="1:9" x14ac:dyDescent="0.25">
      <c r="A1169" t="s">
        <v>4</v>
      </c>
      <c r="B1169" t="s">
        <v>1</v>
      </c>
      <c r="C1169" t="s">
        <v>17</v>
      </c>
      <c r="D1169" s="1">
        <v>0</v>
      </c>
      <c r="E1169" s="1">
        <v>424.05</v>
      </c>
      <c r="F1169" s="3">
        <v>44411</v>
      </c>
      <c r="G1169" s="1">
        <v>0</v>
      </c>
      <c r="H1169" s="2">
        <v>2.7501817300702669E-2</v>
      </c>
      <c r="I1169" s="1">
        <v>11.35</v>
      </c>
    </row>
    <row r="1170" spans="1:9" x14ac:dyDescent="0.25">
      <c r="A1170" t="s">
        <v>4</v>
      </c>
      <c r="B1170" t="s">
        <v>1</v>
      </c>
      <c r="C1170" t="s">
        <v>16</v>
      </c>
      <c r="D1170" s="1">
        <v>0</v>
      </c>
      <c r="E1170" s="1">
        <v>362.57</v>
      </c>
      <c r="F1170" s="3">
        <v>44411</v>
      </c>
      <c r="G1170" s="1">
        <v>0</v>
      </c>
      <c r="H1170" s="2">
        <v>-1.2985245276855184E-2</v>
      </c>
      <c r="I1170" s="1">
        <v>-4.7699999999999996</v>
      </c>
    </row>
    <row r="1171" spans="1:9" x14ac:dyDescent="0.25">
      <c r="A1171" t="s">
        <v>2</v>
      </c>
      <c r="B1171" t="s">
        <v>1</v>
      </c>
      <c r="C1171" t="s">
        <v>70</v>
      </c>
      <c r="D1171" s="1">
        <v>0</v>
      </c>
      <c r="E1171" s="1">
        <v>3889.48</v>
      </c>
      <c r="F1171" s="3">
        <v>44411</v>
      </c>
      <c r="G1171" s="1">
        <v>0</v>
      </c>
      <c r="H1171" s="2">
        <v>-4.4307474934665025E-3</v>
      </c>
      <c r="I1171" s="1">
        <v>-17.309999999999999</v>
      </c>
    </row>
    <row r="1172" spans="1:9" x14ac:dyDescent="0.25">
      <c r="A1172" t="s">
        <v>2</v>
      </c>
      <c r="B1172" t="s">
        <v>1</v>
      </c>
      <c r="C1172" t="s">
        <v>66</v>
      </c>
      <c r="D1172" s="1">
        <v>25</v>
      </c>
      <c r="E1172" s="1">
        <v>869.57</v>
      </c>
      <c r="F1172" s="3">
        <v>44411</v>
      </c>
      <c r="G1172" s="1">
        <v>0</v>
      </c>
      <c r="H1172" s="2">
        <v>-3.8798677970972695E-2</v>
      </c>
      <c r="I1172" s="1">
        <v>-35.1</v>
      </c>
    </row>
    <row r="1173" spans="1:9" x14ac:dyDescent="0.25">
      <c r="A1173" t="s">
        <v>4</v>
      </c>
      <c r="B1173" t="s">
        <v>1</v>
      </c>
      <c r="C1173" t="s">
        <v>15</v>
      </c>
      <c r="D1173" s="1">
        <v>0</v>
      </c>
      <c r="E1173" s="1">
        <v>614.86</v>
      </c>
      <c r="F1173" s="3">
        <v>44411</v>
      </c>
      <c r="G1173" s="1">
        <v>0</v>
      </c>
      <c r="H1173" s="2">
        <v>-4.5959533267130093E-2</v>
      </c>
      <c r="I1173" s="1">
        <v>-29.62</v>
      </c>
    </row>
    <row r="1174" spans="1:9" x14ac:dyDescent="0.25">
      <c r="A1174" t="s">
        <v>4</v>
      </c>
      <c r="B1174" t="s">
        <v>1</v>
      </c>
      <c r="C1174" t="s">
        <v>56</v>
      </c>
      <c r="D1174" s="1">
        <v>0</v>
      </c>
      <c r="E1174" s="1">
        <v>354.89</v>
      </c>
      <c r="F1174" s="3">
        <v>44411</v>
      </c>
      <c r="G1174" s="1">
        <v>0</v>
      </c>
      <c r="H1174" s="2">
        <v>-3.5415307675581764E-2</v>
      </c>
      <c r="I1174" s="1">
        <v>-13.03</v>
      </c>
    </row>
    <row r="1175" spans="1:9" x14ac:dyDescent="0.25">
      <c r="A1175" t="s">
        <v>4</v>
      </c>
      <c r="B1175" t="s">
        <v>1</v>
      </c>
      <c r="C1175" t="s">
        <v>55</v>
      </c>
      <c r="D1175" s="1">
        <v>35</v>
      </c>
      <c r="E1175" s="1">
        <v>306.45</v>
      </c>
      <c r="F1175" s="3">
        <v>44411</v>
      </c>
      <c r="G1175" s="1">
        <v>0</v>
      </c>
      <c r="H1175" s="2">
        <v>-1.253463942772437E-2</v>
      </c>
      <c r="I1175" s="1">
        <v>-3.89</v>
      </c>
    </row>
    <row r="1176" spans="1:9" x14ac:dyDescent="0.25">
      <c r="A1176" t="s">
        <v>4</v>
      </c>
      <c r="B1176" t="s">
        <v>1</v>
      </c>
      <c r="C1176" t="s">
        <v>14</v>
      </c>
      <c r="D1176" s="1">
        <v>0</v>
      </c>
      <c r="E1176" s="1">
        <v>261.37</v>
      </c>
      <c r="F1176" s="3">
        <v>44411</v>
      </c>
      <c r="G1176" s="1">
        <v>0</v>
      </c>
      <c r="H1176" s="2">
        <v>-1.1758923169994051E-2</v>
      </c>
      <c r="I1176" s="1">
        <v>-3.11</v>
      </c>
    </row>
    <row r="1177" spans="1:9" x14ac:dyDescent="0.25">
      <c r="A1177" t="s">
        <v>2</v>
      </c>
      <c r="B1177" t="s">
        <v>1</v>
      </c>
      <c r="C1177" t="s">
        <v>69</v>
      </c>
      <c r="D1177" s="1">
        <v>0</v>
      </c>
      <c r="E1177" s="1">
        <v>469.19</v>
      </c>
      <c r="F1177" s="3">
        <v>44411</v>
      </c>
      <c r="G1177" s="1">
        <v>0</v>
      </c>
      <c r="H1177" s="2">
        <v>1.9185674696231558E-4</v>
      </c>
      <c r="I1177" s="1">
        <v>0.09</v>
      </c>
    </row>
    <row r="1178" spans="1:9" x14ac:dyDescent="0.25">
      <c r="A1178" t="s">
        <v>4</v>
      </c>
      <c r="B1178" t="s">
        <v>1</v>
      </c>
      <c r="C1178" t="s">
        <v>13</v>
      </c>
      <c r="D1178" s="1">
        <v>0</v>
      </c>
      <c r="E1178" s="1">
        <v>627.39</v>
      </c>
      <c r="F1178" s="3">
        <v>44411</v>
      </c>
      <c r="G1178" s="1">
        <v>0</v>
      </c>
      <c r="H1178" s="2">
        <v>-2.1507221061168424E-2</v>
      </c>
      <c r="I1178" s="1">
        <v>-13.79</v>
      </c>
    </row>
    <row r="1179" spans="1:9" x14ac:dyDescent="0.25">
      <c r="A1179" t="s">
        <v>4</v>
      </c>
      <c r="B1179" t="s">
        <v>1</v>
      </c>
      <c r="C1179" t="s">
        <v>54</v>
      </c>
      <c r="D1179" s="1">
        <v>0</v>
      </c>
      <c r="E1179" s="1">
        <v>241.04</v>
      </c>
      <c r="F1179" s="3">
        <v>44411</v>
      </c>
      <c r="G1179" s="1">
        <v>0</v>
      </c>
      <c r="H1179" s="2">
        <v>-1.5158324821246238E-2</v>
      </c>
      <c r="I1179" s="1">
        <v>-3.71</v>
      </c>
    </row>
    <row r="1180" spans="1:9" x14ac:dyDescent="0.25">
      <c r="A1180" t="s">
        <v>2</v>
      </c>
      <c r="B1180" t="s">
        <v>1</v>
      </c>
      <c r="C1180" t="s">
        <v>65</v>
      </c>
      <c r="D1180" s="1">
        <v>0</v>
      </c>
      <c r="E1180" s="1">
        <v>1469.42</v>
      </c>
      <c r="F1180" s="3">
        <v>44411</v>
      </c>
      <c r="G1180" s="1">
        <v>0</v>
      </c>
      <c r="H1180" s="2">
        <v>2.5106772005949463E-3</v>
      </c>
      <c r="I1180" s="1">
        <v>3.68</v>
      </c>
    </row>
    <row r="1181" spans="1:9" x14ac:dyDescent="0.25">
      <c r="A1181" t="s">
        <v>4</v>
      </c>
      <c r="B1181" t="s">
        <v>1</v>
      </c>
      <c r="C1181" t="s">
        <v>53</v>
      </c>
      <c r="D1181" s="1">
        <v>0</v>
      </c>
      <c r="E1181" s="1">
        <v>437.64</v>
      </c>
      <c r="F1181" s="3">
        <v>44411</v>
      </c>
      <c r="G1181" s="1">
        <v>0</v>
      </c>
      <c r="H1181" s="2">
        <v>-2.3582695611432114E-2</v>
      </c>
      <c r="I1181" s="1">
        <v>-10.57</v>
      </c>
    </row>
    <row r="1182" spans="1:9" x14ac:dyDescent="0.25">
      <c r="A1182" t="s">
        <v>4</v>
      </c>
      <c r="B1182" t="s">
        <v>1</v>
      </c>
      <c r="C1182" t="s">
        <v>12</v>
      </c>
      <c r="D1182" s="1">
        <v>0</v>
      </c>
      <c r="E1182" s="1">
        <v>261.55</v>
      </c>
      <c r="F1182" s="3">
        <v>44411</v>
      </c>
      <c r="G1182" s="1">
        <v>0</v>
      </c>
      <c r="H1182" s="2">
        <v>3.7690934338424853E-2</v>
      </c>
      <c r="I1182" s="1">
        <v>9.5</v>
      </c>
    </row>
    <row r="1183" spans="1:9" x14ac:dyDescent="0.25">
      <c r="A1183" t="s">
        <v>4</v>
      </c>
      <c r="B1183" t="s">
        <v>1</v>
      </c>
      <c r="C1183" t="s">
        <v>1</v>
      </c>
      <c r="D1183" s="1">
        <v>0</v>
      </c>
      <c r="E1183" s="1">
        <v>204.55</v>
      </c>
      <c r="F1183" s="3">
        <v>44411</v>
      </c>
      <c r="G1183" s="1">
        <v>0</v>
      </c>
      <c r="H1183" s="2">
        <v>5.9506245696863136E-3</v>
      </c>
      <c r="I1183" s="1">
        <v>1.21</v>
      </c>
    </row>
    <row r="1184" spans="1:9" x14ac:dyDescent="0.25">
      <c r="A1184" t="s">
        <v>4</v>
      </c>
      <c r="B1184" t="s">
        <v>1</v>
      </c>
      <c r="C1184" t="s">
        <v>52</v>
      </c>
      <c r="D1184" s="1">
        <v>0</v>
      </c>
      <c r="E1184" s="1">
        <v>221.84</v>
      </c>
      <c r="F1184" s="3">
        <v>44411</v>
      </c>
      <c r="G1184" s="1">
        <v>0</v>
      </c>
      <c r="H1184" s="2">
        <v>-2.2257481599012641E-2</v>
      </c>
      <c r="I1184" s="1">
        <v>-5.05</v>
      </c>
    </row>
    <row r="1185" spans="1:9" x14ac:dyDescent="0.25">
      <c r="A1185" t="s">
        <v>2</v>
      </c>
      <c r="B1185" t="s">
        <v>1</v>
      </c>
      <c r="C1185" t="s">
        <v>68</v>
      </c>
      <c r="D1185" s="1">
        <v>0</v>
      </c>
      <c r="E1185" s="1">
        <v>264.64999999999998</v>
      </c>
      <c r="F1185" s="3">
        <v>44411</v>
      </c>
      <c r="G1185" s="1">
        <v>0</v>
      </c>
      <c r="H1185" s="2">
        <v>2.2343406801483834E-3</v>
      </c>
      <c r="I1185" s="1">
        <v>0.59</v>
      </c>
    </row>
    <row r="1186" spans="1:9" x14ac:dyDescent="0.25">
      <c r="A1186" t="s">
        <v>4</v>
      </c>
      <c r="B1186" t="s">
        <v>1</v>
      </c>
      <c r="C1186" t="s">
        <v>11</v>
      </c>
      <c r="D1186" s="1">
        <v>0</v>
      </c>
      <c r="E1186" s="1">
        <v>248.17</v>
      </c>
      <c r="F1186" s="3">
        <v>44411</v>
      </c>
      <c r="G1186" s="1">
        <v>0</v>
      </c>
      <c r="H1186" s="2">
        <v>-9.6614468016587018E-4</v>
      </c>
      <c r="I1186" s="1">
        <v>-0.24</v>
      </c>
    </row>
    <row r="1187" spans="1:9" x14ac:dyDescent="0.25">
      <c r="A1187" t="s">
        <v>4</v>
      </c>
      <c r="B1187" t="s">
        <v>1</v>
      </c>
      <c r="C1187" t="s">
        <v>10</v>
      </c>
      <c r="D1187" s="1">
        <v>0</v>
      </c>
      <c r="E1187" s="1">
        <v>146.19999999999999</v>
      </c>
      <c r="F1187" s="3">
        <v>44411</v>
      </c>
      <c r="G1187" s="1">
        <v>0</v>
      </c>
      <c r="H1187" s="2">
        <v>-9.6806078952245689E-2</v>
      </c>
      <c r="I1187" s="1">
        <v>-15.67</v>
      </c>
    </row>
    <row r="1188" spans="1:9" x14ac:dyDescent="0.25">
      <c r="A1188" t="s">
        <v>4</v>
      </c>
      <c r="B1188" t="s">
        <v>1</v>
      </c>
      <c r="C1188" t="s">
        <v>51</v>
      </c>
      <c r="D1188" s="1">
        <v>0</v>
      </c>
      <c r="E1188" s="1">
        <v>343.14</v>
      </c>
      <c r="F1188" s="3">
        <v>44411</v>
      </c>
      <c r="G1188" s="1">
        <v>0</v>
      </c>
      <c r="H1188" s="2">
        <v>3.4551374819102643E-2</v>
      </c>
      <c r="I1188" s="1">
        <v>11.46</v>
      </c>
    </row>
    <row r="1189" spans="1:9" x14ac:dyDescent="0.25">
      <c r="A1189" t="s">
        <v>4</v>
      </c>
      <c r="B1189" t="s">
        <v>1</v>
      </c>
      <c r="C1189" t="s">
        <v>7</v>
      </c>
      <c r="D1189" s="1">
        <v>0</v>
      </c>
      <c r="E1189" s="1">
        <v>514.19000000000005</v>
      </c>
      <c r="F1189" s="3">
        <v>44411</v>
      </c>
      <c r="G1189" s="1">
        <v>0</v>
      </c>
      <c r="H1189" s="2">
        <v>-7.9650611251320003E-2</v>
      </c>
      <c r="I1189" s="1">
        <v>-44.5</v>
      </c>
    </row>
    <row r="1190" spans="1:9" x14ac:dyDescent="0.25">
      <c r="A1190" t="s">
        <v>2</v>
      </c>
      <c r="B1190" t="s">
        <v>1</v>
      </c>
      <c r="C1190" t="s">
        <v>6</v>
      </c>
      <c r="D1190" s="1">
        <v>0</v>
      </c>
      <c r="E1190" s="1">
        <v>1294.8</v>
      </c>
      <c r="F1190" s="3">
        <v>44411</v>
      </c>
      <c r="G1190" s="1">
        <v>0</v>
      </c>
      <c r="H1190" s="2">
        <v>2.4942808064656541E-2</v>
      </c>
      <c r="I1190" s="1">
        <v>31.51</v>
      </c>
    </row>
    <row r="1191" spans="1:9" x14ac:dyDescent="0.25">
      <c r="A1191" t="s">
        <v>9</v>
      </c>
      <c r="B1191" t="s">
        <v>1</v>
      </c>
      <c r="C1191" t="s">
        <v>50</v>
      </c>
      <c r="D1191" s="1">
        <v>605</v>
      </c>
      <c r="E1191" s="1">
        <v>2696.37</v>
      </c>
      <c r="F1191" s="3">
        <v>44411</v>
      </c>
      <c r="G1191" s="1">
        <v>0</v>
      </c>
      <c r="H1191" s="2">
        <v>-1.0780652618477271E-3</v>
      </c>
      <c r="I1191" s="1">
        <v>-2.91</v>
      </c>
    </row>
    <row r="1192" spans="1:9" x14ac:dyDescent="0.25">
      <c r="A1192" t="s">
        <v>9</v>
      </c>
      <c r="B1192" t="s">
        <v>22</v>
      </c>
      <c r="C1192" t="s">
        <v>48</v>
      </c>
      <c r="D1192" s="1">
        <v>0</v>
      </c>
      <c r="E1192" s="1">
        <v>4209.8599999999997</v>
      </c>
      <c r="F1192" s="3">
        <v>44411</v>
      </c>
      <c r="G1192" s="1">
        <v>0</v>
      </c>
      <c r="H1192" s="2">
        <v>3.5064300442178009E-3</v>
      </c>
      <c r="I1192" s="1">
        <v>14.71</v>
      </c>
    </row>
    <row r="1193" spans="1:9" x14ac:dyDescent="0.25">
      <c r="A1193" t="s">
        <v>9</v>
      </c>
      <c r="B1193" t="s">
        <v>22</v>
      </c>
      <c r="C1193" t="s">
        <v>36</v>
      </c>
      <c r="D1193" s="1">
        <v>0</v>
      </c>
      <c r="E1193" s="1">
        <v>3516.63</v>
      </c>
      <c r="F1193" s="3">
        <v>44411</v>
      </c>
      <c r="G1193" s="1">
        <v>0</v>
      </c>
      <c r="H1193" s="2">
        <v>9.6264821566995895E-3</v>
      </c>
      <c r="I1193" s="1">
        <v>33.53</v>
      </c>
    </row>
    <row r="1194" spans="1:9" x14ac:dyDescent="0.25">
      <c r="A1194" t="s">
        <v>9</v>
      </c>
      <c r="B1194" t="s">
        <v>22</v>
      </c>
      <c r="C1194" t="s">
        <v>33</v>
      </c>
      <c r="D1194" s="1">
        <v>0</v>
      </c>
      <c r="E1194" s="1">
        <v>1146.77</v>
      </c>
      <c r="F1194" s="3">
        <v>44411</v>
      </c>
      <c r="G1194" s="1">
        <v>0</v>
      </c>
      <c r="H1194" s="2">
        <v>9.8006410482194273E-3</v>
      </c>
      <c r="I1194" s="1">
        <v>11.13</v>
      </c>
    </row>
    <row r="1195" spans="1:9" x14ac:dyDescent="0.25">
      <c r="A1195" t="s">
        <v>9</v>
      </c>
      <c r="B1195" t="s">
        <v>22</v>
      </c>
      <c r="C1195" t="s">
        <v>40</v>
      </c>
      <c r="D1195" s="1">
        <v>0</v>
      </c>
      <c r="E1195" s="1">
        <f>5903.85-257.33</f>
        <v>5646.52</v>
      </c>
      <c r="F1195" s="3">
        <v>44411</v>
      </c>
      <c r="G1195" s="1">
        <v>0</v>
      </c>
      <c r="H1195" s="2">
        <v>9.8670267466711703E-3</v>
      </c>
      <c r="I1195" s="1">
        <v>55.17</v>
      </c>
    </row>
    <row r="1196" spans="1:9" x14ac:dyDescent="0.25">
      <c r="A1196" t="s">
        <v>9</v>
      </c>
      <c r="B1196" t="s">
        <v>22</v>
      </c>
      <c r="C1196" t="s">
        <v>32</v>
      </c>
      <c r="D1196" s="1">
        <v>0</v>
      </c>
      <c r="E1196" s="1">
        <v>1180.8</v>
      </c>
      <c r="F1196" s="3">
        <v>44411</v>
      </c>
      <c r="G1196" s="1">
        <v>0</v>
      </c>
      <c r="H1196" s="2">
        <v>1.0318804866779496E-2</v>
      </c>
      <c r="I1196" s="1">
        <v>12.06</v>
      </c>
    </row>
    <row r="1197" spans="1:9" x14ac:dyDescent="0.25">
      <c r="A1197" t="s">
        <v>9</v>
      </c>
      <c r="B1197" t="s">
        <v>22</v>
      </c>
      <c r="C1197" t="s">
        <v>31</v>
      </c>
      <c r="D1197" s="1">
        <v>0</v>
      </c>
      <c r="E1197" s="1">
        <f>1110.66</f>
        <v>1110.6600000000001</v>
      </c>
      <c r="F1197" s="3">
        <v>44411</v>
      </c>
      <c r="G1197" s="1">
        <v>0</v>
      </c>
      <c r="H1197" s="2">
        <v>9.7000881826199148E-3</v>
      </c>
      <c r="I1197" s="1">
        <v>10.67</v>
      </c>
    </row>
    <row r="1198" spans="1:9" x14ac:dyDescent="0.25">
      <c r="A1198" t="s">
        <v>9</v>
      </c>
      <c r="B1198" t="s">
        <v>22</v>
      </c>
      <c r="C1198" t="s">
        <v>43</v>
      </c>
      <c r="D1198" s="1">
        <v>0</v>
      </c>
      <c r="E1198" s="1">
        <f>1149.44+1152.17</f>
        <v>2301.61</v>
      </c>
      <c r="F1198" s="3">
        <v>44411</v>
      </c>
      <c r="G1198" s="1">
        <v>59.92</v>
      </c>
      <c r="H1198" s="2">
        <v>1.0275656219822737E-2</v>
      </c>
      <c r="I1198" s="1">
        <v>23.41</v>
      </c>
    </row>
    <row r="1199" spans="1:9" x14ac:dyDescent="0.25">
      <c r="A1199" t="s">
        <v>9</v>
      </c>
      <c r="B1199" t="s">
        <v>22</v>
      </c>
      <c r="C1199" t="s">
        <v>30</v>
      </c>
      <c r="D1199" s="1">
        <v>0</v>
      </c>
      <c r="E1199" s="1">
        <v>2194.4299999999998</v>
      </c>
      <c r="F1199" s="3">
        <v>44411</v>
      </c>
      <c r="G1199" s="1">
        <v>0</v>
      </c>
      <c r="H1199" s="2">
        <v>1.0540906453484489E-2</v>
      </c>
      <c r="I1199" s="1">
        <v>22.89</v>
      </c>
    </row>
    <row r="1200" spans="1:9" x14ac:dyDescent="0.25">
      <c r="A1200" t="s">
        <v>9</v>
      </c>
      <c r="B1200" t="s">
        <v>22</v>
      </c>
      <c r="C1200" t="s">
        <v>47</v>
      </c>
      <c r="D1200" s="1">
        <v>0</v>
      </c>
      <c r="E1200" s="1">
        <f>1280.52+1280.04</f>
        <v>2560.56</v>
      </c>
      <c r="F1200" s="3">
        <v>44411</v>
      </c>
      <c r="G1200" s="1">
        <v>0</v>
      </c>
      <c r="H1200" s="2">
        <v>8.4359271249321299E-3</v>
      </c>
      <c r="I1200" s="1">
        <v>21.42</v>
      </c>
    </row>
    <row r="1201" spans="1:9" x14ac:dyDescent="0.25">
      <c r="A1201" t="s">
        <v>9</v>
      </c>
      <c r="B1201" t="s">
        <v>22</v>
      </c>
      <c r="C1201" t="s">
        <v>29</v>
      </c>
      <c r="D1201" s="1">
        <v>0</v>
      </c>
      <c r="E1201" s="1">
        <f>4073.63+1338.62</f>
        <v>5412.25</v>
      </c>
      <c r="F1201" s="3">
        <v>44411</v>
      </c>
      <c r="G1201" s="1">
        <v>0</v>
      </c>
      <c r="H1201" s="2">
        <v>1.0247603759321322E-2</v>
      </c>
      <c r="I1201" s="1">
        <v>54.9</v>
      </c>
    </row>
    <row r="1202" spans="1:9" x14ac:dyDescent="0.25">
      <c r="A1202" t="s">
        <v>9</v>
      </c>
      <c r="B1202" t="s">
        <v>22</v>
      </c>
      <c r="C1202" t="s">
        <v>46</v>
      </c>
      <c r="D1202" s="1">
        <v>0</v>
      </c>
      <c r="E1202" s="1">
        <v>1607.28</v>
      </c>
      <c r="F1202" s="3">
        <v>44411</v>
      </c>
      <c r="G1202" s="1">
        <v>0</v>
      </c>
      <c r="H1202" s="2">
        <v>1.0010368555000593E-2</v>
      </c>
      <c r="I1202" s="1">
        <v>15.93</v>
      </c>
    </row>
    <row r="1203" spans="1:9" x14ac:dyDescent="0.25">
      <c r="A1203" t="s">
        <v>9</v>
      </c>
      <c r="B1203" t="s">
        <v>22</v>
      </c>
      <c r="C1203" t="s">
        <v>28</v>
      </c>
      <c r="D1203" s="1">
        <v>0</v>
      </c>
      <c r="E1203" s="1">
        <v>1182.6400000000001</v>
      </c>
      <c r="F1203" s="3">
        <v>44411</v>
      </c>
      <c r="G1203" s="1">
        <v>0</v>
      </c>
      <c r="H1203" s="2">
        <v>1.0147254774676373E-2</v>
      </c>
      <c r="I1203" s="1">
        <v>11.88</v>
      </c>
    </row>
    <row r="1204" spans="1:9" x14ac:dyDescent="0.25">
      <c r="A1204" t="s">
        <v>9</v>
      </c>
      <c r="B1204" t="s">
        <v>22</v>
      </c>
      <c r="C1204" t="s">
        <v>60</v>
      </c>
      <c r="D1204" s="1">
        <v>0</v>
      </c>
      <c r="E1204" s="1">
        <v>134.31</v>
      </c>
      <c r="F1204" s="3">
        <v>44411</v>
      </c>
      <c r="G1204" s="1">
        <v>0</v>
      </c>
      <c r="H1204" s="2">
        <v>6.9725596041385618E-3</v>
      </c>
      <c r="I1204" s="1">
        <v>0.93</v>
      </c>
    </row>
    <row r="1205" spans="1:9" x14ac:dyDescent="0.25">
      <c r="A1205" t="s">
        <v>9</v>
      </c>
      <c r="B1205" t="s">
        <v>22</v>
      </c>
      <c r="C1205" t="s">
        <v>62</v>
      </c>
      <c r="D1205" s="1">
        <v>0</v>
      </c>
      <c r="E1205" s="1">
        <f>1007.19+166.39</f>
        <v>1173.58</v>
      </c>
      <c r="F1205" s="3">
        <v>44411</v>
      </c>
      <c r="G1205" s="1">
        <v>0</v>
      </c>
      <c r="H1205" s="2">
        <v>3.754736184879981E-3</v>
      </c>
      <c r="I1205" s="1">
        <v>4.3899999999999997</v>
      </c>
    </row>
    <row r="1206" spans="1:9" x14ac:dyDescent="0.25">
      <c r="A1206" t="s">
        <v>2</v>
      </c>
      <c r="B1206" t="s">
        <v>22</v>
      </c>
      <c r="C1206" t="s">
        <v>59</v>
      </c>
      <c r="D1206" s="1">
        <v>400</v>
      </c>
      <c r="E1206" s="1">
        <v>401.31</v>
      </c>
      <c r="F1206" s="3">
        <v>44411</v>
      </c>
      <c r="G1206" s="1">
        <v>0</v>
      </c>
      <c r="H1206" s="2">
        <v>3.2749999999999169E-3</v>
      </c>
      <c r="I1206" s="1">
        <v>1.31</v>
      </c>
    </row>
    <row r="1207" spans="1:9" x14ac:dyDescent="0.25">
      <c r="A1207" t="s">
        <v>2</v>
      </c>
      <c r="B1207" t="s">
        <v>22</v>
      </c>
      <c r="C1207" t="s">
        <v>27</v>
      </c>
      <c r="D1207" s="1">
        <v>0</v>
      </c>
      <c r="E1207" s="1">
        <v>513.99</v>
      </c>
      <c r="F1207" s="3">
        <v>44411</v>
      </c>
      <c r="G1207" s="1">
        <v>0</v>
      </c>
      <c r="H1207" s="2">
        <v>3.8082962268572995E-3</v>
      </c>
      <c r="I1207" s="1">
        <v>1.95</v>
      </c>
    </row>
    <row r="1208" spans="1:9" x14ac:dyDescent="0.25">
      <c r="A1208" t="s">
        <v>2</v>
      </c>
      <c r="B1208" t="s">
        <v>22</v>
      </c>
      <c r="C1208" t="s">
        <v>26</v>
      </c>
      <c r="D1208" s="1">
        <v>0</v>
      </c>
      <c r="E1208" s="1">
        <v>4320.47</v>
      </c>
      <c r="F1208" s="3">
        <v>44411</v>
      </c>
      <c r="G1208" s="1">
        <v>0</v>
      </c>
      <c r="H1208" s="2">
        <v>2.9574741221016776E-3</v>
      </c>
      <c r="I1208" s="1">
        <v>12.74</v>
      </c>
    </row>
    <row r="1209" spans="1:9" x14ac:dyDescent="0.25">
      <c r="A1209" t="s">
        <v>4</v>
      </c>
      <c r="B1209" t="s">
        <v>22</v>
      </c>
      <c r="C1209" t="s">
        <v>25</v>
      </c>
      <c r="D1209" s="1">
        <v>0</v>
      </c>
      <c r="E1209" s="1">
        <v>1786.88</v>
      </c>
      <c r="F1209" s="3">
        <v>44411</v>
      </c>
      <c r="G1209" s="1">
        <v>0</v>
      </c>
      <c r="H1209" s="2">
        <v>-7.677205019969302E-2</v>
      </c>
      <c r="I1209" s="1">
        <v>-148.59</v>
      </c>
    </row>
    <row r="1210" spans="1:9" x14ac:dyDescent="0.25">
      <c r="A1210" t="s">
        <v>4</v>
      </c>
      <c r="B1210" t="s">
        <v>22</v>
      </c>
      <c r="C1210" t="s">
        <v>24</v>
      </c>
      <c r="D1210" s="1">
        <v>100</v>
      </c>
      <c r="E1210" s="1">
        <v>2254.77</v>
      </c>
      <c r="F1210" s="3">
        <v>44411</v>
      </c>
      <c r="G1210" s="1">
        <v>0</v>
      </c>
      <c r="H1210" s="2">
        <v>-3.1218984029594776E-2</v>
      </c>
      <c r="I1210" s="1">
        <v>-72.66</v>
      </c>
    </row>
    <row r="1211" spans="1:9" x14ac:dyDescent="0.25">
      <c r="A1211" t="s">
        <v>4</v>
      </c>
      <c r="B1211" t="s">
        <v>21</v>
      </c>
      <c r="C1211" t="s">
        <v>20</v>
      </c>
      <c r="D1211" s="1">
        <v>120</v>
      </c>
      <c r="E1211" s="1">
        <v>1070.26</v>
      </c>
      <c r="F1211" s="3">
        <v>44411</v>
      </c>
      <c r="G1211" s="1">
        <v>0</v>
      </c>
      <c r="H1211" s="2">
        <v>4.0117397811424871E-2</v>
      </c>
      <c r="I1211" s="1">
        <v>41.28</v>
      </c>
    </row>
    <row r="1212" spans="1:9" x14ac:dyDescent="0.25">
      <c r="A1212" t="s">
        <v>9</v>
      </c>
      <c r="B1212" t="s">
        <v>41</v>
      </c>
      <c r="C1212" s="2" t="s">
        <v>18</v>
      </c>
      <c r="D1212" s="1">
        <f>55.18+450</f>
        <v>505.18</v>
      </c>
      <c r="E1212" s="1">
        <v>15785.44</v>
      </c>
      <c r="F1212" s="3">
        <v>44442</v>
      </c>
      <c r="G1212" s="1">
        <v>0</v>
      </c>
      <c r="H1212" s="2">
        <v>3.8825035502172422E-3</v>
      </c>
      <c r="I1212" s="1">
        <v>61.05</v>
      </c>
    </row>
    <row r="1213" spans="1:9" x14ac:dyDescent="0.25">
      <c r="A1213" t="s">
        <v>4</v>
      </c>
      <c r="B1213" t="s">
        <v>1</v>
      </c>
      <c r="C1213" t="s">
        <v>58</v>
      </c>
      <c r="D1213" s="1">
        <v>0</v>
      </c>
      <c r="E1213" s="1">
        <v>246.87</v>
      </c>
      <c r="F1213" s="3">
        <v>44442</v>
      </c>
      <c r="G1213" s="1">
        <v>0</v>
      </c>
      <c r="H1213" s="2">
        <v>-4.775313404050141E-2</v>
      </c>
      <c r="I1213" s="1">
        <v>-12.38</v>
      </c>
    </row>
    <row r="1214" spans="1:9" x14ac:dyDescent="0.25">
      <c r="A1214" t="s">
        <v>4</v>
      </c>
      <c r="B1214" t="s">
        <v>1</v>
      </c>
      <c r="C1214" t="s">
        <v>57</v>
      </c>
      <c r="D1214" s="1">
        <v>0</v>
      </c>
      <c r="E1214" s="1">
        <v>311.37</v>
      </c>
      <c r="F1214" s="3">
        <v>44442</v>
      </c>
      <c r="G1214" s="1">
        <v>0</v>
      </c>
      <c r="H1214" s="2">
        <v>-4.40562446272873E-2</v>
      </c>
      <c r="I1214" s="1">
        <v>-14.35</v>
      </c>
    </row>
    <row r="1215" spans="1:9" x14ac:dyDescent="0.25">
      <c r="A1215" t="s">
        <v>2</v>
      </c>
      <c r="B1215" t="s">
        <v>1</v>
      </c>
      <c r="C1215" t="s">
        <v>67</v>
      </c>
      <c r="D1215" s="1">
        <v>0</v>
      </c>
      <c r="E1215" s="1">
        <v>3692.82</v>
      </c>
      <c r="F1215" s="3">
        <v>44442</v>
      </c>
      <c r="G1215" s="1">
        <v>0</v>
      </c>
      <c r="H1215" s="2">
        <v>5.360550810888931E-3</v>
      </c>
      <c r="I1215" s="1">
        <v>19.690000000000001</v>
      </c>
    </row>
    <row r="1216" spans="1:9" x14ac:dyDescent="0.25">
      <c r="A1216" t="s">
        <v>2</v>
      </c>
      <c r="B1216" t="s">
        <v>1</v>
      </c>
      <c r="C1216" t="s">
        <v>45</v>
      </c>
      <c r="D1216" s="1">
        <v>0</v>
      </c>
      <c r="E1216" s="1">
        <v>3895.27</v>
      </c>
      <c r="F1216" s="3">
        <v>44442</v>
      </c>
      <c r="G1216" s="1">
        <v>0</v>
      </c>
      <c r="H1216" s="2">
        <v>3.1366772338523585E-3</v>
      </c>
      <c r="I1216" s="1">
        <v>12.18</v>
      </c>
    </row>
    <row r="1217" spans="1:9" x14ac:dyDescent="0.25">
      <c r="A1217" t="s">
        <v>4</v>
      </c>
      <c r="B1217" t="s">
        <v>1</v>
      </c>
      <c r="C1217" t="s">
        <v>17</v>
      </c>
      <c r="D1217" s="1">
        <v>0</v>
      </c>
      <c r="E1217" s="1">
        <v>408.75</v>
      </c>
      <c r="F1217" s="3">
        <v>44442</v>
      </c>
      <c r="G1217" s="1">
        <v>0</v>
      </c>
      <c r="H1217" s="2">
        <v>-3.6080650866643138E-2</v>
      </c>
      <c r="I1217" s="1">
        <v>-15.3</v>
      </c>
    </row>
    <row r="1218" spans="1:9" x14ac:dyDescent="0.25">
      <c r="A1218" t="s">
        <v>4</v>
      </c>
      <c r="B1218" t="s">
        <v>1</v>
      </c>
      <c r="C1218" t="s">
        <v>16</v>
      </c>
      <c r="D1218" s="1">
        <v>0</v>
      </c>
      <c r="E1218" s="1">
        <v>367.99</v>
      </c>
      <c r="F1218" s="3">
        <v>44442</v>
      </c>
      <c r="G1218" s="1">
        <v>0</v>
      </c>
      <c r="H1218" s="2">
        <v>1.4948837465868614E-2</v>
      </c>
      <c r="I1218" s="1">
        <v>5.42</v>
      </c>
    </row>
    <row r="1219" spans="1:9" x14ac:dyDescent="0.25">
      <c r="A1219" t="s">
        <v>2</v>
      </c>
      <c r="B1219" t="s">
        <v>1</v>
      </c>
      <c r="C1219" t="s">
        <v>70</v>
      </c>
      <c r="D1219" s="1">
        <v>0</v>
      </c>
      <c r="E1219" s="1">
        <v>3853.89</v>
      </c>
      <c r="F1219" s="3">
        <v>44442</v>
      </c>
      <c r="G1219" s="1">
        <v>0</v>
      </c>
      <c r="H1219" s="2">
        <v>-9.150323436551977E-3</v>
      </c>
      <c r="I1219" s="1">
        <v>-35.590000000000003</v>
      </c>
    </row>
    <row r="1220" spans="1:9" x14ac:dyDescent="0.25">
      <c r="A1220" t="s">
        <v>2</v>
      </c>
      <c r="B1220" t="s">
        <v>1</v>
      </c>
      <c r="C1220" t="s">
        <v>66</v>
      </c>
      <c r="D1220" s="1">
        <v>0</v>
      </c>
      <c r="E1220" s="1">
        <v>850.13</v>
      </c>
      <c r="F1220" s="3">
        <v>44442</v>
      </c>
      <c r="G1220" s="1">
        <v>0</v>
      </c>
      <c r="H1220" s="2">
        <v>-2.2355877042676275E-2</v>
      </c>
      <c r="I1220" s="1">
        <v>-19.440000000000001</v>
      </c>
    </row>
    <row r="1221" spans="1:9" x14ac:dyDescent="0.25">
      <c r="A1221" t="s">
        <v>4</v>
      </c>
      <c r="B1221" t="s">
        <v>1</v>
      </c>
      <c r="C1221" t="s">
        <v>15</v>
      </c>
      <c r="D1221" s="1">
        <v>0</v>
      </c>
      <c r="E1221" s="1">
        <v>570.69000000000005</v>
      </c>
      <c r="F1221" s="3">
        <v>44442</v>
      </c>
      <c r="G1221" s="1">
        <v>0</v>
      </c>
      <c r="H1221" s="2">
        <v>-7.1837491461470782E-2</v>
      </c>
      <c r="I1221" s="1">
        <v>-44.17</v>
      </c>
    </row>
    <row r="1222" spans="1:9" x14ac:dyDescent="0.25">
      <c r="A1222" t="s">
        <v>4</v>
      </c>
      <c r="B1222" t="s">
        <v>1</v>
      </c>
      <c r="C1222" t="s">
        <v>56</v>
      </c>
      <c r="D1222" s="1">
        <v>0</v>
      </c>
      <c r="E1222" s="1">
        <v>335.04</v>
      </c>
      <c r="F1222" s="3">
        <v>44442</v>
      </c>
      <c r="G1222" s="1">
        <v>0</v>
      </c>
      <c r="H1222" s="2">
        <v>-5.5932824255403024E-2</v>
      </c>
      <c r="I1222" s="1">
        <v>-19.850000000000001</v>
      </c>
    </row>
    <row r="1223" spans="1:9" x14ac:dyDescent="0.25">
      <c r="A1223" t="s">
        <v>4</v>
      </c>
      <c r="B1223" t="s">
        <v>1</v>
      </c>
      <c r="C1223" t="s">
        <v>55</v>
      </c>
      <c r="D1223" s="1">
        <v>0</v>
      </c>
      <c r="E1223" s="1">
        <v>297.82</v>
      </c>
      <c r="F1223" s="3">
        <v>44442</v>
      </c>
      <c r="G1223" s="1">
        <v>0</v>
      </c>
      <c r="H1223" s="2">
        <v>-2.8161200848425549E-2</v>
      </c>
      <c r="I1223" s="1">
        <v>-8.6300000000000008</v>
      </c>
    </row>
    <row r="1224" spans="1:9" x14ac:dyDescent="0.25">
      <c r="A1224" t="s">
        <v>4</v>
      </c>
      <c r="B1224" t="s">
        <v>1</v>
      </c>
      <c r="C1224" t="s">
        <v>14</v>
      </c>
      <c r="D1224" s="1">
        <v>0</v>
      </c>
      <c r="E1224" s="1">
        <v>251.38</v>
      </c>
      <c r="F1224" s="3">
        <v>44442</v>
      </c>
      <c r="G1224" s="1">
        <v>0</v>
      </c>
      <c r="H1224" s="2">
        <v>-3.8221678080881505E-2</v>
      </c>
      <c r="I1224" s="1">
        <v>-9.99</v>
      </c>
    </row>
    <row r="1225" spans="1:9" x14ac:dyDescent="0.25">
      <c r="A1225" t="s">
        <v>2</v>
      </c>
      <c r="B1225" t="s">
        <v>1</v>
      </c>
      <c r="C1225" t="s">
        <v>69</v>
      </c>
      <c r="D1225" s="1">
        <v>0</v>
      </c>
      <c r="E1225" s="1">
        <v>470.63</v>
      </c>
      <c r="F1225" s="3">
        <v>44442</v>
      </c>
      <c r="G1225" s="1">
        <v>0</v>
      </c>
      <c r="H1225" s="2">
        <v>3.0691191201859258E-3</v>
      </c>
      <c r="I1225" s="1">
        <v>1.44</v>
      </c>
    </row>
    <row r="1226" spans="1:9" x14ac:dyDescent="0.25">
      <c r="A1226" t="s">
        <v>4</v>
      </c>
      <c r="B1226" t="s">
        <v>1</v>
      </c>
      <c r="C1226" t="s">
        <v>13</v>
      </c>
      <c r="D1226" s="1">
        <v>0</v>
      </c>
      <c r="E1226" s="1">
        <v>570.92999999999995</v>
      </c>
      <c r="F1226" s="3">
        <v>44442</v>
      </c>
      <c r="G1226" s="1">
        <v>0</v>
      </c>
      <c r="H1226" s="2">
        <v>-8.9991871084971087E-2</v>
      </c>
      <c r="I1226" s="1">
        <v>-56.46</v>
      </c>
    </row>
    <row r="1227" spans="1:9" x14ac:dyDescent="0.25">
      <c r="A1227" t="s">
        <v>4</v>
      </c>
      <c r="B1227" t="s">
        <v>1</v>
      </c>
      <c r="C1227" t="s">
        <v>54</v>
      </c>
      <c r="D1227" s="1">
        <v>0</v>
      </c>
      <c r="E1227" s="1">
        <v>231.28</v>
      </c>
      <c r="F1227" s="3">
        <v>44442</v>
      </c>
      <c r="G1227" s="1">
        <v>0</v>
      </c>
      <c r="H1227" s="2">
        <v>-4.0491204779289691E-2</v>
      </c>
      <c r="I1227" s="1">
        <v>-9.76</v>
      </c>
    </row>
    <row r="1228" spans="1:9" x14ac:dyDescent="0.25">
      <c r="A1228" t="s">
        <v>2</v>
      </c>
      <c r="B1228" t="s">
        <v>1</v>
      </c>
      <c r="C1228" t="s">
        <v>65</v>
      </c>
      <c r="D1228" s="1">
        <v>0</v>
      </c>
      <c r="E1228" s="1">
        <v>1475.26</v>
      </c>
      <c r="F1228" s="3">
        <v>44442</v>
      </c>
      <c r="G1228" s="1">
        <v>0</v>
      </c>
      <c r="H1228" s="2">
        <v>3.9743572293828855E-3</v>
      </c>
      <c r="I1228" s="1">
        <v>5.84</v>
      </c>
    </row>
    <row r="1229" spans="1:9" x14ac:dyDescent="0.25">
      <c r="A1229" t="s">
        <v>4</v>
      </c>
      <c r="B1229" t="s">
        <v>1</v>
      </c>
      <c r="C1229" t="s">
        <v>53</v>
      </c>
      <c r="D1229" s="1">
        <v>0</v>
      </c>
      <c r="E1229" s="1">
        <v>414.65</v>
      </c>
      <c r="F1229" s="3">
        <v>44442</v>
      </c>
      <c r="G1229" s="1">
        <v>0</v>
      </c>
      <c r="H1229" s="2">
        <v>-5.2531761264966614E-2</v>
      </c>
      <c r="I1229" s="1">
        <v>-22.99</v>
      </c>
    </row>
    <row r="1230" spans="1:9" x14ac:dyDescent="0.25">
      <c r="A1230" t="s">
        <v>4</v>
      </c>
      <c r="B1230" t="s">
        <v>1</v>
      </c>
      <c r="C1230" t="s">
        <v>12</v>
      </c>
      <c r="D1230" s="1">
        <v>155</v>
      </c>
      <c r="E1230" s="1">
        <v>358.22</v>
      </c>
      <c r="F1230" s="3">
        <v>44442</v>
      </c>
      <c r="G1230" s="1">
        <v>0</v>
      </c>
      <c r="H1230" s="2">
        <v>-0.14003120873844677</v>
      </c>
      <c r="I1230" s="1">
        <v>-58.33</v>
      </c>
    </row>
    <row r="1231" spans="1:9" x14ac:dyDescent="0.25">
      <c r="A1231" t="s">
        <v>4</v>
      </c>
      <c r="B1231" t="s">
        <v>1</v>
      </c>
      <c r="C1231" t="s">
        <v>1</v>
      </c>
      <c r="D1231" s="1">
        <v>0</v>
      </c>
      <c r="E1231" s="1">
        <v>188.9</v>
      </c>
      <c r="F1231" s="3">
        <v>44442</v>
      </c>
      <c r="G1231" s="1">
        <v>0</v>
      </c>
      <c r="H1231" s="2">
        <v>-7.6509410901979935E-2</v>
      </c>
      <c r="I1231" s="1">
        <v>-15.65</v>
      </c>
    </row>
    <row r="1232" spans="1:9" x14ac:dyDescent="0.25">
      <c r="A1232" t="s">
        <v>4</v>
      </c>
      <c r="B1232" t="s">
        <v>1</v>
      </c>
      <c r="C1232" t="s">
        <v>52</v>
      </c>
      <c r="D1232" s="1">
        <v>0</v>
      </c>
      <c r="E1232" s="1">
        <v>211.81</v>
      </c>
      <c r="F1232" s="3">
        <v>44442</v>
      </c>
      <c r="G1232" s="1">
        <v>0</v>
      </c>
      <c r="H1232" s="2">
        <v>-4.5212765957446832E-2</v>
      </c>
      <c r="I1232" s="1">
        <v>-10.029999999999999</v>
      </c>
    </row>
    <row r="1233" spans="1:9" x14ac:dyDescent="0.25">
      <c r="A1233" t="s">
        <v>2</v>
      </c>
      <c r="B1233" t="s">
        <v>1</v>
      </c>
      <c r="C1233" t="s">
        <v>68</v>
      </c>
      <c r="D1233" s="1">
        <v>0</v>
      </c>
      <c r="E1233" s="1">
        <v>264.52999999999997</v>
      </c>
      <c r="F1233" s="3">
        <v>44442</v>
      </c>
      <c r="G1233" s="1">
        <v>0</v>
      </c>
      <c r="H1233" s="2">
        <v>-4.5342905724543581E-4</v>
      </c>
      <c r="I1233" s="1">
        <v>-0.12</v>
      </c>
    </row>
    <row r="1234" spans="1:9" x14ac:dyDescent="0.25">
      <c r="A1234" t="s">
        <v>4</v>
      </c>
      <c r="B1234" t="s">
        <v>1</v>
      </c>
      <c r="C1234" t="s">
        <v>11</v>
      </c>
      <c r="D1234" s="1">
        <v>0</v>
      </c>
      <c r="E1234" s="1">
        <v>231.7</v>
      </c>
      <c r="F1234" s="3">
        <v>44442</v>
      </c>
      <c r="G1234" s="1">
        <v>0</v>
      </c>
      <c r="H1234" s="2">
        <v>-6.6365797638715418E-2</v>
      </c>
      <c r="I1234" s="1">
        <v>-16.47</v>
      </c>
    </row>
    <row r="1235" spans="1:9" x14ac:dyDescent="0.25">
      <c r="A1235" t="s">
        <v>4</v>
      </c>
      <c r="B1235" t="s">
        <v>1</v>
      </c>
      <c r="C1235" t="s">
        <v>10</v>
      </c>
      <c r="D1235" s="1">
        <v>0</v>
      </c>
      <c r="E1235" s="1">
        <v>133.38</v>
      </c>
      <c r="F1235" s="3">
        <v>44442</v>
      </c>
      <c r="G1235" s="1">
        <v>0</v>
      </c>
      <c r="H1235" s="2">
        <v>-8.7688098495211975E-2</v>
      </c>
      <c r="I1235" s="1">
        <v>-12.82</v>
      </c>
    </row>
    <row r="1236" spans="1:9" x14ac:dyDescent="0.25">
      <c r="A1236" t="s">
        <v>4</v>
      </c>
      <c r="B1236" t="s">
        <v>1</v>
      </c>
      <c r="C1236" t="s">
        <v>51</v>
      </c>
      <c r="D1236" s="1">
        <v>0</v>
      </c>
      <c r="E1236" s="1">
        <v>354.84</v>
      </c>
      <c r="F1236" s="3">
        <v>44442</v>
      </c>
      <c r="G1236" s="1">
        <v>0</v>
      </c>
      <c r="H1236" s="2">
        <v>3.4096870082182207E-2</v>
      </c>
      <c r="I1236" s="1">
        <v>11.7</v>
      </c>
    </row>
    <row r="1237" spans="1:9" x14ac:dyDescent="0.25">
      <c r="A1237" t="s">
        <v>4</v>
      </c>
      <c r="B1237" t="s">
        <v>1</v>
      </c>
      <c r="C1237" t="s">
        <v>7</v>
      </c>
      <c r="D1237" s="1">
        <v>0</v>
      </c>
      <c r="E1237" s="1">
        <v>542.09</v>
      </c>
      <c r="F1237" s="3">
        <v>44442</v>
      </c>
      <c r="G1237" s="1">
        <v>0</v>
      </c>
      <c r="H1237" s="2">
        <v>5.4260098407203472E-2</v>
      </c>
      <c r="I1237" s="1">
        <v>27.9</v>
      </c>
    </row>
    <row r="1238" spans="1:9" x14ac:dyDescent="0.25">
      <c r="A1238" t="s">
        <v>2</v>
      </c>
      <c r="B1238" t="s">
        <v>1</v>
      </c>
      <c r="C1238" t="s">
        <v>6</v>
      </c>
      <c r="D1238" s="1">
        <v>0</v>
      </c>
      <c r="E1238" s="1">
        <v>1292.32</v>
      </c>
      <c r="F1238" s="3">
        <v>44442</v>
      </c>
      <c r="G1238" s="1">
        <v>0</v>
      </c>
      <c r="H1238" s="2">
        <v>-1.9153537225826689E-3</v>
      </c>
      <c r="I1238" s="1">
        <v>-2.48</v>
      </c>
    </row>
    <row r="1239" spans="1:9" x14ac:dyDescent="0.25">
      <c r="A1239" t="s">
        <v>9</v>
      </c>
      <c r="B1239" t="s">
        <v>1</v>
      </c>
      <c r="C1239" t="s">
        <v>50</v>
      </c>
      <c r="D1239" s="1">
        <v>570</v>
      </c>
      <c r="E1239" s="1">
        <v>3258.36</v>
      </c>
      <c r="F1239" s="3">
        <v>44442</v>
      </c>
      <c r="G1239" s="1">
        <v>0</v>
      </c>
      <c r="H1239" s="2">
        <v>-2.452263521891207E-3</v>
      </c>
      <c r="I1239" s="1">
        <v>-8.01</v>
      </c>
    </row>
    <row r="1240" spans="1:9" x14ac:dyDescent="0.25">
      <c r="A1240" t="s">
        <v>2</v>
      </c>
      <c r="B1240" t="s">
        <v>1</v>
      </c>
      <c r="C1240" t="s">
        <v>64</v>
      </c>
      <c r="D1240" s="1">
        <v>25</v>
      </c>
      <c r="E1240" s="1">
        <v>25.56</v>
      </c>
      <c r="F1240" s="3">
        <v>44442</v>
      </c>
      <c r="G1240" s="1">
        <v>0</v>
      </c>
      <c r="H1240" s="2">
        <v>2.2399999999999975E-2</v>
      </c>
      <c r="I1240" s="1">
        <v>0.56000000000000005</v>
      </c>
    </row>
    <row r="1241" spans="1:9" x14ac:dyDescent="0.25">
      <c r="A1241" t="s">
        <v>9</v>
      </c>
      <c r="B1241" t="s">
        <v>22</v>
      </c>
      <c r="C1241" t="s">
        <v>48</v>
      </c>
      <c r="D1241" s="1">
        <v>0</v>
      </c>
      <c r="E1241" s="1">
        <v>4276.21</v>
      </c>
      <c r="F1241" s="3">
        <v>44442</v>
      </c>
      <c r="G1241" s="1">
        <v>0</v>
      </c>
      <c r="H1241" s="2">
        <v>1.5760619117975549E-2</v>
      </c>
      <c r="I1241" s="1">
        <v>66.349999999999994</v>
      </c>
    </row>
    <row r="1242" spans="1:9" x14ac:dyDescent="0.25">
      <c r="A1242" t="s">
        <v>9</v>
      </c>
      <c r="B1242" t="s">
        <v>22</v>
      </c>
      <c r="C1242" t="s">
        <v>36</v>
      </c>
      <c r="D1242" s="1">
        <v>0</v>
      </c>
      <c r="E1242" s="1">
        <v>3558.29</v>
      </c>
      <c r="F1242" s="3">
        <v>44442</v>
      </c>
      <c r="G1242" s="1">
        <v>0</v>
      </c>
      <c r="H1242" s="2">
        <v>1.1846569016359387E-2</v>
      </c>
      <c r="I1242" s="1">
        <v>41.66</v>
      </c>
    </row>
    <row r="1243" spans="1:9" x14ac:dyDescent="0.25">
      <c r="A1243" t="s">
        <v>9</v>
      </c>
      <c r="B1243" t="s">
        <v>22</v>
      </c>
      <c r="C1243" t="s">
        <v>33</v>
      </c>
      <c r="D1243" s="1">
        <v>0</v>
      </c>
      <c r="E1243" s="1">
        <v>1160.97</v>
      </c>
      <c r="F1243" s="3">
        <v>44442</v>
      </c>
      <c r="G1243" s="1">
        <v>0</v>
      </c>
      <c r="H1243" s="2">
        <v>1.2382605055939688E-2</v>
      </c>
      <c r="I1243" s="1">
        <v>14.2</v>
      </c>
    </row>
    <row r="1244" spans="1:9" x14ac:dyDescent="0.25">
      <c r="A1244" t="s">
        <v>9</v>
      </c>
      <c r="B1244" t="s">
        <v>22</v>
      </c>
      <c r="C1244" t="s">
        <v>40</v>
      </c>
      <c r="D1244" s="1">
        <v>0</v>
      </c>
      <c r="E1244" s="1">
        <f>5971.38-258.49</f>
        <v>5712.89</v>
      </c>
      <c r="F1244" s="3">
        <v>44442</v>
      </c>
      <c r="G1244" s="1">
        <v>0</v>
      </c>
      <c r="H1244" s="2">
        <v>1.1754142374418297E-2</v>
      </c>
      <c r="I1244" s="1">
        <v>66.37</v>
      </c>
    </row>
    <row r="1245" spans="1:9" x14ac:dyDescent="0.25">
      <c r="A1245" t="s">
        <v>9</v>
      </c>
      <c r="B1245" t="s">
        <v>22</v>
      </c>
      <c r="C1245" t="s">
        <v>32</v>
      </c>
      <c r="D1245" s="1">
        <v>0</v>
      </c>
      <c r="E1245" s="1">
        <v>1195.69</v>
      </c>
      <c r="F1245" s="3">
        <v>44442</v>
      </c>
      <c r="G1245" s="1">
        <v>0</v>
      </c>
      <c r="H1245" s="2">
        <v>1.2610094850948661E-2</v>
      </c>
      <c r="I1245" s="1">
        <v>14.89</v>
      </c>
    </row>
    <row r="1246" spans="1:9" x14ac:dyDescent="0.25">
      <c r="A1246" t="s">
        <v>9</v>
      </c>
      <c r="B1246" t="s">
        <v>22</v>
      </c>
      <c r="C1246" t="s">
        <v>31</v>
      </c>
      <c r="D1246" s="1">
        <v>0</v>
      </c>
      <c r="E1246" s="1">
        <f>1122.43</f>
        <v>1122.43</v>
      </c>
      <c r="F1246" s="3">
        <v>44442</v>
      </c>
      <c r="G1246" s="1">
        <v>0</v>
      </c>
      <c r="H1246" s="2">
        <v>1.0597302504816941E-2</v>
      </c>
      <c r="I1246" s="1">
        <v>11.77</v>
      </c>
    </row>
    <row r="1247" spans="1:9" x14ac:dyDescent="0.25">
      <c r="A1247" t="s">
        <v>9</v>
      </c>
      <c r="B1247" t="s">
        <v>22</v>
      </c>
      <c r="C1247" t="s">
        <v>43</v>
      </c>
      <c r="D1247" s="1">
        <v>0</v>
      </c>
      <c r="E1247" s="1">
        <f>1139.06+1163.88</f>
        <v>2302.94</v>
      </c>
      <c r="F1247" s="3">
        <v>44442</v>
      </c>
      <c r="G1247" s="1">
        <v>27.12</v>
      </c>
      <c r="H1247" s="2">
        <v>1.2508298563634002E-2</v>
      </c>
      <c r="I1247" s="1">
        <v>28.45</v>
      </c>
    </row>
    <row r="1248" spans="1:9" x14ac:dyDescent="0.25">
      <c r="A1248" t="s">
        <v>9</v>
      </c>
      <c r="B1248" t="s">
        <v>22</v>
      </c>
      <c r="C1248" t="s">
        <v>30</v>
      </c>
      <c r="D1248" s="1">
        <v>0</v>
      </c>
      <c r="E1248" s="1">
        <v>2222.62</v>
      </c>
      <c r="F1248" s="3">
        <v>44442</v>
      </c>
      <c r="G1248" s="1">
        <v>28.06</v>
      </c>
      <c r="H1248" s="2">
        <v>2.5965093682058127E-2</v>
      </c>
      <c r="I1248" s="1">
        <v>56.25</v>
      </c>
    </row>
    <row r="1249" spans="1:9" x14ac:dyDescent="0.25">
      <c r="A1249" t="s">
        <v>9</v>
      </c>
      <c r="B1249" t="s">
        <v>22</v>
      </c>
      <c r="C1249" t="s">
        <v>47</v>
      </c>
      <c r="D1249" s="1">
        <v>0</v>
      </c>
      <c r="E1249" s="1">
        <f>1295.04+1294.57</f>
        <v>2589.6099999999997</v>
      </c>
      <c r="F1249" s="3">
        <v>44442</v>
      </c>
      <c r="G1249" s="1">
        <v>0</v>
      </c>
      <c r="H1249" s="2">
        <v>1.1345174493079702E-2</v>
      </c>
      <c r="I1249" s="1">
        <v>29.05</v>
      </c>
    </row>
    <row r="1250" spans="1:9" x14ac:dyDescent="0.25">
      <c r="A1250" t="s">
        <v>9</v>
      </c>
      <c r="B1250" t="s">
        <v>22</v>
      </c>
      <c r="C1250" t="s">
        <v>29</v>
      </c>
      <c r="D1250" s="1">
        <v>0</v>
      </c>
      <c r="E1250" s="1">
        <f>4124.42+1355.61</f>
        <v>5480.03</v>
      </c>
      <c r="F1250" s="3">
        <v>44442</v>
      </c>
      <c r="G1250" s="1">
        <v>0</v>
      </c>
      <c r="H1250" s="2">
        <v>1.2523442191325174E-2</v>
      </c>
      <c r="I1250" s="1">
        <v>67.78</v>
      </c>
    </row>
    <row r="1251" spans="1:9" x14ac:dyDescent="0.25">
      <c r="A1251" t="s">
        <v>9</v>
      </c>
      <c r="B1251" t="s">
        <v>22</v>
      </c>
      <c r="C1251" t="s">
        <v>46</v>
      </c>
      <c r="D1251" s="1">
        <v>0</v>
      </c>
      <c r="E1251" s="1">
        <v>1626.99</v>
      </c>
      <c r="F1251" s="3">
        <v>44442</v>
      </c>
      <c r="G1251" s="1">
        <v>0</v>
      </c>
      <c r="H1251" s="2">
        <v>1.2262953561296142E-2</v>
      </c>
      <c r="I1251" s="1">
        <v>19.71</v>
      </c>
    </row>
    <row r="1252" spans="1:9" x14ac:dyDescent="0.25">
      <c r="A1252" t="s">
        <v>9</v>
      </c>
      <c r="B1252" t="s">
        <v>22</v>
      </c>
      <c r="C1252" t="s">
        <v>28</v>
      </c>
      <c r="D1252" s="1">
        <v>0</v>
      </c>
      <c r="E1252" s="1">
        <v>1169.03</v>
      </c>
      <c r="F1252" s="3">
        <v>44442</v>
      </c>
      <c r="G1252" s="1">
        <v>0</v>
      </c>
      <c r="H1252" s="2">
        <v>-1.1508151254819854E-2</v>
      </c>
      <c r="I1252" s="1">
        <v>-13.61</v>
      </c>
    </row>
    <row r="1253" spans="1:9" x14ac:dyDescent="0.25">
      <c r="A1253" t="s">
        <v>9</v>
      </c>
      <c r="B1253" t="s">
        <v>22</v>
      </c>
      <c r="C1253" t="s">
        <v>60</v>
      </c>
      <c r="D1253" s="1">
        <v>0</v>
      </c>
      <c r="E1253" s="1">
        <v>135.19999999999999</v>
      </c>
      <c r="F1253" s="3">
        <v>44442</v>
      </c>
      <c r="G1253" s="1">
        <v>0</v>
      </c>
      <c r="H1253" s="2">
        <v>6.6264611719155653E-3</v>
      </c>
      <c r="I1253" s="1">
        <v>0.89</v>
      </c>
    </row>
    <row r="1254" spans="1:9" x14ac:dyDescent="0.25">
      <c r="A1254" t="s">
        <v>9</v>
      </c>
      <c r="B1254" t="s">
        <v>22</v>
      </c>
      <c r="C1254" t="s">
        <v>62</v>
      </c>
      <c r="D1254" s="1">
        <v>0</v>
      </c>
      <c r="E1254" s="1">
        <f>1011.39+167.08</f>
        <v>1178.47</v>
      </c>
      <c r="F1254" s="3">
        <v>44442</v>
      </c>
      <c r="G1254" s="1">
        <v>0</v>
      </c>
      <c r="H1254" s="2">
        <v>4.1667376744662921E-3</v>
      </c>
      <c r="I1254" s="1">
        <v>4.8899999999999997</v>
      </c>
    </row>
    <row r="1255" spans="1:9" x14ac:dyDescent="0.25">
      <c r="A1255" t="s">
        <v>2</v>
      </c>
      <c r="B1255" t="s">
        <v>22</v>
      </c>
      <c r="C1255" t="s">
        <v>59</v>
      </c>
      <c r="D1255" s="1">
        <v>400</v>
      </c>
      <c r="E1255" s="1">
        <v>809.62</v>
      </c>
      <c r="F1255" s="3">
        <v>44442</v>
      </c>
      <c r="G1255" s="1">
        <v>0</v>
      </c>
      <c r="H1255" s="2">
        <v>1.0370518276322516E-2</v>
      </c>
      <c r="I1255" s="1">
        <v>8.31</v>
      </c>
    </row>
    <row r="1256" spans="1:9" x14ac:dyDescent="0.25">
      <c r="A1256" t="s">
        <v>2</v>
      </c>
      <c r="B1256" t="s">
        <v>22</v>
      </c>
      <c r="C1256" t="s">
        <v>27</v>
      </c>
      <c r="D1256" s="1">
        <v>0</v>
      </c>
      <c r="E1256" s="1">
        <v>516.79</v>
      </c>
      <c r="F1256" s="3">
        <v>44442</v>
      </c>
      <c r="G1256" s="1">
        <v>0</v>
      </c>
      <c r="H1256" s="2">
        <v>5.4475768011050807E-3</v>
      </c>
      <c r="I1256" s="1">
        <v>2.8</v>
      </c>
    </row>
    <row r="1257" spans="1:9" x14ac:dyDescent="0.25">
      <c r="A1257" t="s">
        <v>2</v>
      </c>
      <c r="B1257" t="s">
        <v>22</v>
      </c>
      <c r="C1257" t="s">
        <v>26</v>
      </c>
      <c r="D1257" s="1">
        <v>0</v>
      </c>
      <c r="E1257" s="1">
        <v>4333.8500000000004</v>
      </c>
      <c r="F1257" s="3">
        <v>44442</v>
      </c>
      <c r="G1257" s="1">
        <v>0</v>
      </c>
      <c r="H1257" s="2">
        <v>3.0968852925723489E-3</v>
      </c>
      <c r="I1257" s="1">
        <v>13.38</v>
      </c>
    </row>
    <row r="1258" spans="1:9" x14ac:dyDescent="0.25">
      <c r="A1258" t="s">
        <v>4</v>
      </c>
      <c r="B1258" t="s">
        <v>22</v>
      </c>
      <c r="C1258" t="s">
        <v>25</v>
      </c>
      <c r="D1258" s="1">
        <v>0</v>
      </c>
      <c r="E1258" s="1">
        <v>1726.17</v>
      </c>
      <c r="F1258" s="3">
        <v>44442</v>
      </c>
      <c r="G1258" s="1">
        <v>0</v>
      </c>
      <c r="H1258" s="2">
        <v>-3.3975420845272275E-2</v>
      </c>
      <c r="I1258" s="1">
        <v>-60.71</v>
      </c>
    </row>
    <row r="1259" spans="1:9" x14ac:dyDescent="0.25">
      <c r="A1259" t="s">
        <v>4</v>
      </c>
      <c r="B1259" t="s">
        <v>22</v>
      </c>
      <c r="C1259" t="s">
        <v>24</v>
      </c>
      <c r="D1259" s="1">
        <v>100</v>
      </c>
      <c r="E1259" s="1">
        <v>2294.46</v>
      </c>
      <c r="F1259" s="3">
        <v>44442</v>
      </c>
      <c r="G1259" s="1">
        <v>0</v>
      </c>
      <c r="H1259" s="2">
        <v>-2.5611843194876749E-2</v>
      </c>
      <c r="I1259" s="1">
        <v>-60.31</v>
      </c>
    </row>
    <row r="1260" spans="1:9" x14ac:dyDescent="0.25">
      <c r="A1260" t="s">
        <v>4</v>
      </c>
      <c r="B1260" t="s">
        <v>21</v>
      </c>
      <c r="C1260" t="s">
        <v>20</v>
      </c>
      <c r="D1260" s="1">
        <v>0</v>
      </c>
      <c r="E1260" s="1">
        <v>1404.42</v>
      </c>
      <c r="F1260" s="3">
        <v>44442</v>
      </c>
      <c r="G1260" s="1">
        <v>0</v>
      </c>
      <c r="H1260" s="2">
        <v>0.31222319810139609</v>
      </c>
      <c r="I1260" s="1">
        <v>334.16</v>
      </c>
    </row>
    <row r="1261" spans="1:9" x14ac:dyDescent="0.25">
      <c r="A1261" t="s">
        <v>9</v>
      </c>
      <c r="B1261" t="s">
        <v>41</v>
      </c>
      <c r="C1261" s="2" t="s">
        <v>18</v>
      </c>
      <c r="D1261" s="1">
        <f>28.49+450+36.49</f>
        <v>514.98</v>
      </c>
      <c r="E1261" s="1">
        <v>13208.06</v>
      </c>
      <c r="F1261" s="3">
        <v>44472</v>
      </c>
      <c r="G1261" s="1">
        <v>3150</v>
      </c>
      <c r="H1261" s="2">
        <v>4.3831299684724545E-3</v>
      </c>
      <c r="I1261" s="1">
        <v>57.64</v>
      </c>
    </row>
    <row r="1262" spans="1:9" x14ac:dyDescent="0.25">
      <c r="A1262" t="s">
        <v>9</v>
      </c>
      <c r="B1262" t="s">
        <v>19</v>
      </c>
      <c r="C1262" s="2" t="s">
        <v>18</v>
      </c>
      <c r="D1262" s="1">
        <v>3150</v>
      </c>
      <c r="E1262" s="1">
        <v>3188.4325277998096</v>
      </c>
      <c r="F1262" s="3">
        <v>44472</v>
      </c>
      <c r="G1262" s="1">
        <v>0</v>
      </c>
      <c r="H1262" s="2">
        <v>1.2200793650793518E-2</v>
      </c>
      <c r="I1262" s="1">
        <v>38.43</v>
      </c>
    </row>
    <row r="1263" spans="1:9" x14ac:dyDescent="0.25">
      <c r="A1263" t="s">
        <v>4</v>
      </c>
      <c r="B1263" t="s">
        <v>1</v>
      </c>
      <c r="C1263" t="s">
        <v>58</v>
      </c>
      <c r="D1263" s="1">
        <v>0</v>
      </c>
      <c r="E1263" s="1">
        <v>238.11</v>
      </c>
      <c r="F1263" s="3">
        <v>44472</v>
      </c>
      <c r="G1263" s="1">
        <v>0</v>
      </c>
      <c r="H1263" s="2">
        <v>-3.5484262972414582E-2</v>
      </c>
      <c r="I1263" s="1">
        <v>-8.76</v>
      </c>
    </row>
    <row r="1264" spans="1:9" x14ac:dyDescent="0.25">
      <c r="A1264" t="s">
        <v>4</v>
      </c>
      <c r="B1264" t="s">
        <v>1</v>
      </c>
      <c r="C1264" t="s">
        <v>57</v>
      </c>
      <c r="D1264" s="1">
        <v>0</v>
      </c>
      <c r="E1264" s="1">
        <v>302.55</v>
      </c>
      <c r="F1264" s="3">
        <v>44472</v>
      </c>
      <c r="G1264" s="1">
        <v>0</v>
      </c>
      <c r="H1264" s="2">
        <v>-2.8326428364967682E-2</v>
      </c>
      <c r="I1264" s="1">
        <v>-8.82</v>
      </c>
    </row>
    <row r="1265" spans="1:9" x14ac:dyDescent="0.25">
      <c r="A1265" t="s">
        <v>2</v>
      </c>
      <c r="B1265" t="s">
        <v>1</v>
      </c>
      <c r="C1265" t="s">
        <v>67</v>
      </c>
      <c r="D1265" s="1">
        <v>0</v>
      </c>
      <c r="E1265" s="1">
        <v>3763.39</v>
      </c>
      <c r="F1265" s="3">
        <v>44472</v>
      </c>
      <c r="G1265" s="1">
        <v>0</v>
      </c>
      <c r="H1265" s="2">
        <v>1.9110056812950527E-2</v>
      </c>
      <c r="I1265" s="1">
        <v>70.569999999999993</v>
      </c>
    </row>
    <row r="1266" spans="1:9" x14ac:dyDescent="0.25">
      <c r="A1266" t="s">
        <v>2</v>
      </c>
      <c r="B1266" t="s">
        <v>1</v>
      </c>
      <c r="C1266" t="s">
        <v>45</v>
      </c>
      <c r="D1266" s="1">
        <v>0</v>
      </c>
      <c r="E1266" s="1">
        <v>3880.52</v>
      </c>
      <c r="F1266" s="3">
        <v>44472</v>
      </c>
      <c r="G1266" s="1">
        <v>0</v>
      </c>
      <c r="H1266" s="2">
        <v>-3.7866438013283155E-3</v>
      </c>
      <c r="I1266" s="1">
        <v>-14.75</v>
      </c>
    </row>
    <row r="1267" spans="1:9" x14ac:dyDescent="0.25">
      <c r="A1267" t="s">
        <v>4</v>
      </c>
      <c r="B1267" t="s">
        <v>1</v>
      </c>
      <c r="C1267" t="s">
        <v>17</v>
      </c>
      <c r="D1267" s="1">
        <v>0</v>
      </c>
      <c r="E1267" s="1">
        <v>392.04</v>
      </c>
      <c r="F1267" s="3">
        <v>44472</v>
      </c>
      <c r="G1267" s="1">
        <v>0</v>
      </c>
      <c r="H1267" s="2">
        <v>-4.0880733944954062E-2</v>
      </c>
      <c r="I1267" s="1">
        <v>-16.71</v>
      </c>
    </row>
    <row r="1268" spans="1:9" x14ac:dyDescent="0.25">
      <c r="A1268" t="s">
        <v>4</v>
      </c>
      <c r="B1268" t="s">
        <v>1</v>
      </c>
      <c r="C1268" t="s">
        <v>16</v>
      </c>
      <c r="D1268" s="1">
        <v>0</v>
      </c>
      <c r="E1268" s="1">
        <v>360.59</v>
      </c>
      <c r="F1268" s="3">
        <v>44472</v>
      </c>
      <c r="G1268" s="1">
        <v>0</v>
      </c>
      <c r="H1268" s="2">
        <v>-2.0109242098970137E-2</v>
      </c>
      <c r="I1268" s="1">
        <v>-7.4</v>
      </c>
    </row>
    <row r="1269" spans="1:9" x14ac:dyDescent="0.25">
      <c r="A1269" t="s">
        <v>2</v>
      </c>
      <c r="B1269" t="s">
        <v>1</v>
      </c>
      <c r="C1269" t="s">
        <v>70</v>
      </c>
      <c r="D1269" s="1">
        <v>0</v>
      </c>
      <c r="E1269" s="1">
        <v>0</v>
      </c>
      <c r="F1269" s="3">
        <v>44472</v>
      </c>
      <c r="G1269" s="1">
        <v>3852.19</v>
      </c>
      <c r="H1269" s="2">
        <v>-4.4111274582303572E-4</v>
      </c>
      <c r="I1269" s="1">
        <v>-1.7</v>
      </c>
    </row>
    <row r="1270" spans="1:9" x14ac:dyDescent="0.25">
      <c r="A1270" t="s">
        <v>2</v>
      </c>
      <c r="B1270" t="s">
        <v>1</v>
      </c>
      <c r="C1270" t="s">
        <v>66</v>
      </c>
      <c r="D1270" s="1">
        <v>0</v>
      </c>
      <c r="E1270" s="1">
        <v>845.9</v>
      </c>
      <c r="F1270" s="3">
        <v>44472</v>
      </c>
      <c r="G1270" s="1">
        <v>0</v>
      </c>
      <c r="H1270" s="2">
        <v>-4.9757095973557153E-3</v>
      </c>
      <c r="I1270" s="1">
        <v>-4.2300000000000004</v>
      </c>
    </row>
    <row r="1271" spans="1:9" x14ac:dyDescent="0.25">
      <c r="A1271" t="s">
        <v>4</v>
      </c>
      <c r="B1271" t="s">
        <v>1</v>
      </c>
      <c r="C1271" t="s">
        <v>15</v>
      </c>
      <c r="D1271" s="1">
        <v>0</v>
      </c>
      <c r="E1271" s="1">
        <v>559.54999999999995</v>
      </c>
      <c r="F1271" s="3">
        <v>44472</v>
      </c>
      <c r="G1271" s="1">
        <v>0</v>
      </c>
      <c r="H1271" s="2">
        <v>-1.9520229897142194E-2</v>
      </c>
      <c r="I1271" s="1">
        <v>-11.14</v>
      </c>
    </row>
    <row r="1272" spans="1:9" x14ac:dyDescent="0.25">
      <c r="A1272" t="s">
        <v>4</v>
      </c>
      <c r="B1272" t="s">
        <v>1</v>
      </c>
      <c r="C1272" t="s">
        <v>56</v>
      </c>
      <c r="D1272" s="1">
        <v>0</v>
      </c>
      <c r="E1272" s="1">
        <v>327.62</v>
      </c>
      <c r="F1272" s="3">
        <v>44472</v>
      </c>
      <c r="G1272" s="1">
        <v>0</v>
      </c>
      <c r="H1272" s="2">
        <v>-2.2146609360076508E-2</v>
      </c>
      <c r="I1272" s="1">
        <v>-7.42</v>
      </c>
    </row>
    <row r="1273" spans="1:9" x14ac:dyDescent="0.25">
      <c r="A1273" t="s">
        <v>4</v>
      </c>
      <c r="B1273" t="s">
        <v>1</v>
      </c>
      <c r="C1273" t="s">
        <v>55</v>
      </c>
      <c r="D1273" s="1">
        <v>0</v>
      </c>
      <c r="E1273" s="1">
        <v>299.92</v>
      </c>
      <c r="F1273" s="3">
        <v>44472</v>
      </c>
      <c r="G1273" s="1">
        <v>0</v>
      </c>
      <c r="H1273" s="2">
        <v>7.0512390034249695E-3</v>
      </c>
      <c r="I1273" s="1">
        <v>2.1</v>
      </c>
    </row>
    <row r="1274" spans="1:9" x14ac:dyDescent="0.25">
      <c r="A1274" t="s">
        <v>4</v>
      </c>
      <c r="B1274" t="s">
        <v>1</v>
      </c>
      <c r="C1274" t="s">
        <v>14</v>
      </c>
      <c r="D1274" s="1">
        <v>0</v>
      </c>
      <c r="E1274" s="1">
        <v>249.3</v>
      </c>
      <c r="F1274" s="3">
        <v>44472</v>
      </c>
      <c r="G1274" s="1">
        <v>0</v>
      </c>
      <c r="H1274" s="2">
        <v>-8.274325722014364E-3</v>
      </c>
      <c r="I1274" s="1">
        <v>-2.08</v>
      </c>
    </row>
    <row r="1275" spans="1:9" x14ac:dyDescent="0.25">
      <c r="A1275" t="s">
        <v>2</v>
      </c>
      <c r="B1275" t="s">
        <v>1</v>
      </c>
      <c r="C1275" t="s">
        <v>69</v>
      </c>
      <c r="D1275" s="1">
        <v>0</v>
      </c>
      <c r="E1275" s="1">
        <v>0</v>
      </c>
      <c r="F1275" s="3">
        <v>44472</v>
      </c>
      <c r="G1275" s="1">
        <v>472.01</v>
      </c>
      <c r="H1275" s="2">
        <v>2.932239763721034E-3</v>
      </c>
      <c r="I1275" s="1">
        <v>1.38</v>
      </c>
    </row>
    <row r="1276" spans="1:9" x14ac:dyDescent="0.25">
      <c r="A1276" t="s">
        <v>4</v>
      </c>
      <c r="B1276" t="s">
        <v>1</v>
      </c>
      <c r="C1276" t="s">
        <v>13</v>
      </c>
      <c r="D1276" s="1">
        <v>0</v>
      </c>
      <c r="E1276" s="1">
        <v>494.78</v>
      </c>
      <c r="F1276" s="3">
        <v>44472</v>
      </c>
      <c r="G1276" s="1">
        <v>0</v>
      </c>
      <c r="H1276" s="2">
        <v>-0.13337887306675067</v>
      </c>
      <c r="I1276" s="1">
        <v>-76.150000000000006</v>
      </c>
    </row>
    <row r="1277" spans="1:9" x14ac:dyDescent="0.25">
      <c r="A1277" t="s">
        <v>4</v>
      </c>
      <c r="B1277" t="s">
        <v>1</v>
      </c>
      <c r="C1277" t="s">
        <v>54</v>
      </c>
      <c r="D1277" s="1">
        <v>0</v>
      </c>
      <c r="E1277" s="1">
        <v>223.79</v>
      </c>
      <c r="F1277" s="3">
        <v>44472</v>
      </c>
      <c r="G1277" s="1">
        <v>0</v>
      </c>
      <c r="H1277" s="2">
        <v>-3.2384987893462558E-2</v>
      </c>
      <c r="I1277" s="1">
        <v>-7.49</v>
      </c>
    </row>
    <row r="1278" spans="1:9" x14ac:dyDescent="0.25">
      <c r="A1278" t="s">
        <v>2</v>
      </c>
      <c r="B1278" t="s">
        <v>1</v>
      </c>
      <c r="C1278" t="s">
        <v>65</v>
      </c>
      <c r="D1278" s="1">
        <v>0</v>
      </c>
      <c r="E1278" s="1">
        <v>1480.74</v>
      </c>
      <c r="F1278" s="3">
        <v>44472</v>
      </c>
      <c r="G1278" s="1">
        <v>0</v>
      </c>
      <c r="H1278" s="2">
        <v>3.7145994604341759E-3</v>
      </c>
      <c r="I1278" s="1">
        <v>5.48</v>
      </c>
    </row>
    <row r="1279" spans="1:9" x14ac:dyDescent="0.25">
      <c r="A1279" t="s">
        <v>4</v>
      </c>
      <c r="B1279" t="s">
        <v>1</v>
      </c>
      <c r="C1279" t="s">
        <v>53</v>
      </c>
      <c r="D1279" s="1">
        <v>0</v>
      </c>
      <c r="E1279" s="1">
        <v>398.6</v>
      </c>
      <c r="F1279" s="3">
        <v>44472</v>
      </c>
      <c r="G1279" s="1">
        <v>0</v>
      </c>
      <c r="H1279" s="2">
        <v>-3.8707343542746742E-2</v>
      </c>
      <c r="I1279" s="1">
        <v>-16.05</v>
      </c>
    </row>
    <row r="1280" spans="1:9" x14ac:dyDescent="0.25">
      <c r="A1280" t="s">
        <v>4</v>
      </c>
      <c r="B1280" t="s">
        <v>1</v>
      </c>
      <c r="C1280" t="s">
        <v>12</v>
      </c>
      <c r="D1280" s="1">
        <v>0</v>
      </c>
      <c r="E1280" s="1">
        <v>355.2</v>
      </c>
      <c r="F1280" s="3">
        <v>44472</v>
      </c>
      <c r="G1280" s="1">
        <v>0</v>
      </c>
      <c r="H1280" s="2">
        <v>-8.4305733906538949E-3</v>
      </c>
      <c r="I1280" s="1">
        <v>-3.02</v>
      </c>
    </row>
    <row r="1281" spans="1:9" x14ac:dyDescent="0.25">
      <c r="A1281" t="s">
        <v>4</v>
      </c>
      <c r="B1281" t="s">
        <v>1</v>
      </c>
      <c r="C1281" t="s">
        <v>1</v>
      </c>
      <c r="D1281" s="1">
        <v>0</v>
      </c>
      <c r="E1281" s="1">
        <v>192.11</v>
      </c>
      <c r="F1281" s="3">
        <v>44472</v>
      </c>
      <c r="G1281" s="1">
        <v>0</v>
      </c>
      <c r="H1281" s="2">
        <v>1.6993118051879419E-2</v>
      </c>
      <c r="I1281" s="1">
        <v>3.21</v>
      </c>
    </row>
    <row r="1282" spans="1:9" x14ac:dyDescent="0.25">
      <c r="A1282" t="s">
        <v>4</v>
      </c>
      <c r="B1282" t="s">
        <v>1</v>
      </c>
      <c r="C1282" t="s">
        <v>52</v>
      </c>
      <c r="D1282" s="1">
        <v>0</v>
      </c>
      <c r="E1282" s="1">
        <v>205.01</v>
      </c>
      <c r="F1282" s="3">
        <v>44472</v>
      </c>
      <c r="G1282" s="1">
        <v>0</v>
      </c>
      <c r="H1282" s="2">
        <v>-3.2104244369954293E-2</v>
      </c>
      <c r="I1282" s="1">
        <v>-6.8</v>
      </c>
    </row>
    <row r="1283" spans="1:9" x14ac:dyDescent="0.25">
      <c r="A1283" t="s">
        <v>2</v>
      </c>
      <c r="B1283" t="s">
        <v>1</v>
      </c>
      <c r="C1283" t="s">
        <v>68</v>
      </c>
      <c r="D1283" s="1">
        <v>0</v>
      </c>
      <c r="E1283" s="1">
        <v>0</v>
      </c>
      <c r="F1283" s="3">
        <v>44472</v>
      </c>
      <c r="G1283" s="1">
        <v>264.73</v>
      </c>
      <c r="H1283" s="2">
        <v>7.560579140364343E-4</v>
      </c>
      <c r="I1283" s="1">
        <v>0.2</v>
      </c>
    </row>
    <row r="1284" spans="1:9" x14ac:dyDescent="0.25">
      <c r="A1284" t="s">
        <v>4</v>
      </c>
      <c r="B1284" t="s">
        <v>1</v>
      </c>
      <c r="C1284" t="s">
        <v>11</v>
      </c>
      <c r="D1284" s="1">
        <v>0</v>
      </c>
      <c r="E1284" s="1">
        <v>233.88</v>
      </c>
      <c r="F1284" s="3">
        <v>44472</v>
      </c>
      <c r="G1284" s="1">
        <v>0</v>
      </c>
      <c r="H1284" s="2">
        <v>9.4087181700475142E-3</v>
      </c>
      <c r="I1284" s="1">
        <v>2.1800000000000002</v>
      </c>
    </row>
    <row r="1285" spans="1:9" x14ac:dyDescent="0.25">
      <c r="A1285" t="s">
        <v>4</v>
      </c>
      <c r="B1285" t="s">
        <v>1</v>
      </c>
      <c r="C1285" t="s">
        <v>10</v>
      </c>
      <c r="D1285" s="1">
        <v>0</v>
      </c>
      <c r="E1285" s="1">
        <v>145.28</v>
      </c>
      <c r="F1285" s="3">
        <v>44472</v>
      </c>
      <c r="G1285" s="1">
        <v>0</v>
      </c>
      <c r="H1285" s="2">
        <v>8.9218773429299736E-2</v>
      </c>
      <c r="I1285" s="1">
        <v>11.9</v>
      </c>
    </row>
    <row r="1286" spans="1:9" x14ac:dyDescent="0.25">
      <c r="A1286" t="s">
        <v>4</v>
      </c>
      <c r="B1286" t="s">
        <v>1</v>
      </c>
      <c r="C1286" t="s">
        <v>51</v>
      </c>
      <c r="D1286" s="1">
        <v>55</v>
      </c>
      <c r="E1286" s="1">
        <v>408.4</v>
      </c>
      <c r="F1286" s="3">
        <v>44472</v>
      </c>
      <c r="G1286" s="1">
        <v>0</v>
      </c>
      <c r="H1286" s="2">
        <v>-3.5135662697638459E-3</v>
      </c>
      <c r="I1286" s="1">
        <v>-1.44</v>
      </c>
    </row>
    <row r="1287" spans="1:9" x14ac:dyDescent="0.25">
      <c r="A1287" t="s">
        <v>4</v>
      </c>
      <c r="B1287" t="s">
        <v>1</v>
      </c>
      <c r="C1287" t="s">
        <v>7</v>
      </c>
      <c r="D1287" s="1">
        <v>0</v>
      </c>
      <c r="E1287" s="1">
        <v>565.79</v>
      </c>
      <c r="F1287" s="3">
        <v>44472</v>
      </c>
      <c r="G1287" s="1">
        <v>0</v>
      </c>
      <c r="H1287" s="2">
        <v>4.3719677544319158E-2</v>
      </c>
      <c r="I1287" s="1">
        <v>23.7</v>
      </c>
    </row>
    <row r="1288" spans="1:9" x14ac:dyDescent="0.25">
      <c r="A1288" t="s">
        <v>2</v>
      </c>
      <c r="B1288" t="s">
        <v>1</v>
      </c>
      <c r="C1288" t="s">
        <v>6</v>
      </c>
      <c r="D1288" s="1">
        <v>0</v>
      </c>
      <c r="E1288" s="1">
        <v>1256.43</v>
      </c>
      <c r="F1288" s="3">
        <v>44472</v>
      </c>
      <c r="G1288" s="1">
        <v>0</v>
      </c>
      <c r="H1288" s="2">
        <v>-2.7771759316577826E-2</v>
      </c>
      <c r="I1288" s="1">
        <v>-35.89</v>
      </c>
    </row>
    <row r="1289" spans="1:9" x14ac:dyDescent="0.25">
      <c r="A1289" t="s">
        <v>9</v>
      </c>
      <c r="B1289" t="s">
        <v>1</v>
      </c>
      <c r="C1289" t="s">
        <v>50</v>
      </c>
      <c r="D1289" s="1">
        <v>70</v>
      </c>
      <c r="E1289" s="1">
        <v>3325.32</v>
      </c>
      <c r="F1289" s="3">
        <v>44472</v>
      </c>
      <c r="G1289" s="1">
        <v>0</v>
      </c>
      <c r="H1289" s="2">
        <v>-9.1336273720388217E-4</v>
      </c>
      <c r="I1289" s="1">
        <v>-3.04</v>
      </c>
    </row>
    <row r="1290" spans="1:9" x14ac:dyDescent="0.25">
      <c r="A1290" t="s">
        <v>2</v>
      </c>
      <c r="B1290" t="s">
        <v>1</v>
      </c>
      <c r="C1290" t="s">
        <v>64</v>
      </c>
      <c r="D1290" s="1">
        <f>3661.19+191</f>
        <v>3852.19</v>
      </c>
      <c r="E1290" s="1">
        <v>3735.82</v>
      </c>
      <c r="F1290" s="3">
        <v>44472</v>
      </c>
      <c r="G1290" s="1">
        <v>0</v>
      </c>
      <c r="H1290" s="2">
        <v>-3.6601121784540003E-2</v>
      </c>
      <c r="I1290" s="1">
        <v>-141.93</v>
      </c>
    </row>
    <row r="1291" spans="1:9" x14ac:dyDescent="0.25">
      <c r="A1291" t="s">
        <v>2</v>
      </c>
      <c r="B1291" t="s">
        <v>1</v>
      </c>
      <c r="C1291" t="s">
        <v>63</v>
      </c>
      <c r="D1291" s="1">
        <f>264.73+897.01</f>
        <v>1161.74</v>
      </c>
      <c r="E1291" s="1">
        <v>1129.31</v>
      </c>
      <c r="F1291" s="3">
        <v>44472</v>
      </c>
      <c r="G1291" s="1">
        <v>0</v>
      </c>
      <c r="H1291" s="2">
        <v>-2.7915024015700673E-2</v>
      </c>
      <c r="I1291" s="1">
        <v>-32.43</v>
      </c>
    </row>
    <row r="1292" spans="1:9" x14ac:dyDescent="0.25">
      <c r="A1292" t="s">
        <v>9</v>
      </c>
      <c r="B1292" t="s">
        <v>22</v>
      </c>
      <c r="C1292" t="s">
        <v>39</v>
      </c>
      <c r="D1292" s="1">
        <v>1000</v>
      </c>
      <c r="E1292" s="1">
        <v>1005.13</v>
      </c>
      <c r="F1292" s="3">
        <v>44472</v>
      </c>
      <c r="G1292" s="1">
        <v>0</v>
      </c>
      <c r="H1292" s="2">
        <v>5.1300000000000789E-3</v>
      </c>
      <c r="I1292" s="1">
        <v>5.13</v>
      </c>
    </row>
    <row r="1293" spans="1:9" x14ac:dyDescent="0.25">
      <c r="A1293" t="s">
        <v>9</v>
      </c>
      <c r="B1293" t="s">
        <v>22</v>
      </c>
      <c r="C1293" t="s">
        <v>48</v>
      </c>
      <c r="D1293" s="1">
        <v>0</v>
      </c>
      <c r="E1293" s="1">
        <v>4247.49</v>
      </c>
      <c r="F1293" s="3">
        <v>44472</v>
      </c>
      <c r="G1293" s="1">
        <v>0</v>
      </c>
      <c r="H1293" s="2">
        <v>-6.7162276876019389E-3</v>
      </c>
      <c r="I1293" s="1">
        <v>-28.72</v>
      </c>
    </row>
    <row r="1294" spans="1:9" x14ac:dyDescent="0.25">
      <c r="A1294" t="s">
        <v>9</v>
      </c>
      <c r="B1294" t="s">
        <v>22</v>
      </c>
      <c r="C1294" t="s">
        <v>36</v>
      </c>
      <c r="D1294" s="1">
        <v>0</v>
      </c>
      <c r="E1294" s="1">
        <v>3608.44</v>
      </c>
      <c r="F1294" s="3">
        <v>44472</v>
      </c>
      <c r="G1294" s="1">
        <v>0</v>
      </c>
      <c r="H1294" s="2">
        <v>1.4093848449676649E-2</v>
      </c>
      <c r="I1294" s="1">
        <v>50.15</v>
      </c>
    </row>
    <row r="1295" spans="1:9" x14ac:dyDescent="0.25">
      <c r="A1295" t="s">
        <v>9</v>
      </c>
      <c r="B1295" t="s">
        <v>22</v>
      </c>
      <c r="C1295" t="s">
        <v>33</v>
      </c>
      <c r="D1295" s="1">
        <v>0</v>
      </c>
      <c r="E1295" s="1">
        <v>1177.1600000000001</v>
      </c>
      <c r="F1295" s="3">
        <v>44472</v>
      </c>
      <c r="G1295" s="1">
        <v>0</v>
      </c>
      <c r="H1295" s="2">
        <v>1.3945235449667193E-2</v>
      </c>
      <c r="I1295" s="1">
        <v>16.190000000000001</v>
      </c>
    </row>
    <row r="1296" spans="1:9" x14ac:dyDescent="0.25">
      <c r="A1296" t="s">
        <v>9</v>
      </c>
      <c r="B1296" t="s">
        <v>22</v>
      </c>
      <c r="C1296" t="s">
        <v>40</v>
      </c>
      <c r="D1296" s="1">
        <v>0</v>
      </c>
      <c r="E1296" s="1">
        <f>6009.97-259.59</f>
        <v>5750.38</v>
      </c>
      <c r="F1296" s="3">
        <v>44472</v>
      </c>
      <c r="G1296" s="1">
        <v>36.49</v>
      </c>
      <c r="H1296" s="2">
        <v>1.3032908181241698E-2</v>
      </c>
      <c r="I1296" s="1">
        <v>73.98</v>
      </c>
    </row>
    <row r="1297" spans="1:9" x14ac:dyDescent="0.25">
      <c r="A1297" t="s">
        <v>9</v>
      </c>
      <c r="B1297" t="s">
        <v>22</v>
      </c>
      <c r="C1297" t="s">
        <v>32</v>
      </c>
      <c r="D1297" s="1">
        <v>0</v>
      </c>
      <c r="E1297" s="1">
        <v>1213.33</v>
      </c>
      <c r="F1297" s="3">
        <v>44472</v>
      </c>
      <c r="G1297" s="1">
        <v>0</v>
      </c>
      <c r="H1297" s="2">
        <v>1.4752987814567131E-2</v>
      </c>
      <c r="I1297" s="1">
        <v>17.64</v>
      </c>
    </row>
    <row r="1298" spans="1:9" x14ac:dyDescent="0.25">
      <c r="A1298" t="s">
        <v>9</v>
      </c>
      <c r="B1298" t="s">
        <v>22</v>
      </c>
      <c r="C1298" t="s">
        <v>31</v>
      </c>
      <c r="D1298" s="1">
        <v>0</v>
      </c>
      <c r="E1298" s="1">
        <v>1136.1300000000001</v>
      </c>
      <c r="F1298" s="3">
        <v>44472</v>
      </c>
      <c r="G1298" s="1">
        <v>0</v>
      </c>
      <c r="H1298" s="2">
        <v>1.2205660932084861E-2</v>
      </c>
      <c r="I1298" s="1">
        <v>13.7</v>
      </c>
    </row>
    <row r="1299" spans="1:9" x14ac:dyDescent="0.25">
      <c r="A1299" t="s">
        <v>9</v>
      </c>
      <c r="B1299" t="s">
        <v>22</v>
      </c>
      <c r="C1299" t="s">
        <v>43</v>
      </c>
      <c r="D1299" s="1">
        <v>0</v>
      </c>
      <c r="E1299" s="1">
        <f>1181.01+1155.61</f>
        <v>2336.62</v>
      </c>
      <c r="F1299" s="3">
        <v>44472</v>
      </c>
      <c r="G1299" s="1">
        <v>0</v>
      </c>
      <c r="H1299" s="2">
        <v>1.4624783971792565E-2</v>
      </c>
      <c r="I1299" s="1">
        <v>33.68</v>
      </c>
    </row>
    <row r="1300" spans="1:9" x14ac:dyDescent="0.25">
      <c r="A1300" t="s">
        <v>9</v>
      </c>
      <c r="B1300" t="s">
        <v>22</v>
      </c>
      <c r="C1300" t="s">
        <v>30</v>
      </c>
      <c r="D1300" s="1">
        <v>0</v>
      </c>
      <c r="E1300" s="1">
        <v>2255.89</v>
      </c>
      <c r="F1300" s="3">
        <v>44472</v>
      </c>
      <c r="G1300" s="1">
        <v>0</v>
      </c>
      <c r="H1300" s="2">
        <v>1.4968820581116038E-2</v>
      </c>
      <c r="I1300" s="1">
        <v>33.270000000000003</v>
      </c>
    </row>
    <row r="1301" spans="1:9" x14ac:dyDescent="0.25">
      <c r="A1301" t="s">
        <v>9</v>
      </c>
      <c r="B1301" t="s">
        <v>22</v>
      </c>
      <c r="C1301" t="s">
        <v>47</v>
      </c>
      <c r="D1301" s="1">
        <v>0</v>
      </c>
      <c r="E1301" s="1">
        <f>1310.5+1310.98</f>
        <v>2621.48</v>
      </c>
      <c r="F1301" s="3">
        <v>44472</v>
      </c>
      <c r="G1301" s="1">
        <v>0</v>
      </c>
      <c r="H1301" s="2">
        <v>1.2306872463420993E-2</v>
      </c>
      <c r="I1301" s="1">
        <v>31.87</v>
      </c>
    </row>
    <row r="1302" spans="1:9" x14ac:dyDescent="0.25">
      <c r="A1302" t="s">
        <v>9</v>
      </c>
      <c r="B1302" t="s">
        <v>22</v>
      </c>
      <c r="C1302" t="s">
        <v>29</v>
      </c>
      <c r="D1302" s="1">
        <v>0</v>
      </c>
      <c r="E1302" s="1">
        <f>4184.79+1375.72</f>
        <v>5560.51</v>
      </c>
      <c r="F1302" s="3">
        <v>44472</v>
      </c>
      <c r="G1302" s="1">
        <v>0</v>
      </c>
      <c r="H1302" s="2">
        <v>1.468605098877207E-2</v>
      </c>
      <c r="I1302" s="1">
        <v>80.48</v>
      </c>
    </row>
    <row r="1303" spans="1:9" x14ac:dyDescent="0.25">
      <c r="A1303" t="s">
        <v>9</v>
      </c>
      <c r="B1303" t="s">
        <v>22</v>
      </c>
      <c r="C1303" t="s">
        <v>46</v>
      </c>
      <c r="D1303" s="1">
        <v>0</v>
      </c>
      <c r="E1303" s="1">
        <v>1650.52</v>
      </c>
      <c r="F1303" s="3">
        <v>44472</v>
      </c>
      <c r="G1303" s="1">
        <v>0</v>
      </c>
      <c r="H1303" s="2">
        <v>1.4462289258077687E-2</v>
      </c>
      <c r="I1303" s="1">
        <v>23.53</v>
      </c>
    </row>
    <row r="1304" spans="1:9" x14ac:dyDescent="0.25">
      <c r="A1304" t="s">
        <v>9</v>
      </c>
      <c r="B1304" t="s">
        <v>22</v>
      </c>
      <c r="C1304" t="s">
        <v>28</v>
      </c>
      <c r="D1304" s="1">
        <v>0</v>
      </c>
      <c r="E1304" s="1">
        <v>1186.0899999999999</v>
      </c>
      <c r="F1304" s="3">
        <v>44472</v>
      </c>
      <c r="G1304" s="1">
        <v>0</v>
      </c>
      <c r="H1304" s="2">
        <v>1.4593295296100095E-2</v>
      </c>
      <c r="I1304" s="1">
        <v>17.059999999999999</v>
      </c>
    </row>
    <row r="1305" spans="1:9" x14ac:dyDescent="0.25">
      <c r="A1305" t="s">
        <v>9</v>
      </c>
      <c r="B1305" t="s">
        <v>22</v>
      </c>
      <c r="C1305" t="s">
        <v>60</v>
      </c>
      <c r="D1305" s="1">
        <v>0</v>
      </c>
      <c r="E1305" s="1">
        <v>136.05000000000001</v>
      </c>
      <c r="F1305" s="3">
        <v>44472</v>
      </c>
      <c r="G1305" s="1">
        <v>0</v>
      </c>
      <c r="H1305" s="2">
        <v>6.2869822485209781E-3</v>
      </c>
      <c r="I1305" s="1">
        <v>0.85</v>
      </c>
    </row>
    <row r="1306" spans="1:9" x14ac:dyDescent="0.25">
      <c r="A1306" t="s">
        <v>9</v>
      </c>
      <c r="B1306" t="s">
        <v>22</v>
      </c>
      <c r="C1306" t="s">
        <v>62</v>
      </c>
      <c r="D1306" s="1">
        <v>0</v>
      </c>
      <c r="E1306" s="1">
        <v>654.64</v>
      </c>
      <c r="F1306" s="3">
        <v>44472</v>
      </c>
      <c r="G1306" s="1">
        <v>528.49</v>
      </c>
      <c r="H1306" s="2">
        <v>7.1694513677342808E-3</v>
      </c>
      <c r="I1306" s="1">
        <v>4.66</v>
      </c>
    </row>
    <row r="1307" spans="1:9" x14ac:dyDescent="0.25">
      <c r="A1307" t="s">
        <v>2</v>
      </c>
      <c r="B1307" t="s">
        <v>22</v>
      </c>
      <c r="C1307" t="s">
        <v>59</v>
      </c>
      <c r="D1307" s="1">
        <v>0</v>
      </c>
      <c r="E1307" s="1">
        <v>803.08</v>
      </c>
      <c r="F1307" s="3">
        <v>44472</v>
      </c>
      <c r="G1307" s="1">
        <v>0</v>
      </c>
      <c r="H1307" s="2">
        <v>-8.0778636891380984E-3</v>
      </c>
      <c r="I1307" s="1">
        <v>-6.54</v>
      </c>
    </row>
    <row r="1308" spans="1:9" x14ac:dyDescent="0.25">
      <c r="A1308" t="s">
        <v>2</v>
      </c>
      <c r="B1308" t="s">
        <v>22</v>
      </c>
      <c r="C1308" t="s">
        <v>27</v>
      </c>
      <c r="D1308" s="1">
        <v>0</v>
      </c>
      <c r="E1308" s="1">
        <v>521.67999999999995</v>
      </c>
      <c r="F1308" s="3">
        <v>44472</v>
      </c>
      <c r="G1308" s="1">
        <v>0</v>
      </c>
      <c r="H1308" s="2">
        <v>9.4622573966214318E-3</v>
      </c>
      <c r="I1308" s="1">
        <v>4.8899999999999997</v>
      </c>
    </row>
    <row r="1309" spans="1:9" x14ac:dyDescent="0.25">
      <c r="A1309" t="s">
        <v>2</v>
      </c>
      <c r="B1309" t="s">
        <v>22</v>
      </c>
      <c r="C1309" t="s">
        <v>26</v>
      </c>
      <c r="D1309" s="1">
        <v>0</v>
      </c>
      <c r="E1309" s="1">
        <v>4376.5</v>
      </c>
      <c r="F1309" s="3">
        <v>44472</v>
      </c>
      <c r="G1309" s="1">
        <v>0</v>
      </c>
      <c r="H1309" s="2">
        <v>9.841134326291856E-3</v>
      </c>
      <c r="I1309" s="1">
        <v>42.65</v>
      </c>
    </row>
    <row r="1310" spans="1:9" x14ac:dyDescent="0.25">
      <c r="A1310" t="s">
        <v>4</v>
      </c>
      <c r="B1310" t="s">
        <v>22</v>
      </c>
      <c r="C1310" t="s">
        <v>25</v>
      </c>
      <c r="D1310" s="1">
        <v>0</v>
      </c>
      <c r="E1310" s="1">
        <v>1622.52</v>
      </c>
      <c r="F1310" s="3">
        <v>44472</v>
      </c>
      <c r="G1310" s="1">
        <v>0</v>
      </c>
      <c r="H1310" s="2">
        <v>-6.0046229513894933E-2</v>
      </c>
      <c r="I1310" s="1">
        <v>-103.65</v>
      </c>
    </row>
    <row r="1311" spans="1:9" x14ac:dyDescent="0.25">
      <c r="A1311" t="s">
        <v>4</v>
      </c>
      <c r="B1311" t="s">
        <v>22</v>
      </c>
      <c r="C1311" t="s">
        <v>24</v>
      </c>
      <c r="D1311" s="1">
        <v>0</v>
      </c>
      <c r="E1311" s="1">
        <v>2149.41</v>
      </c>
      <c r="F1311" s="3">
        <v>44472</v>
      </c>
      <c r="G1311" s="1">
        <v>0</v>
      </c>
      <c r="H1311" s="2">
        <v>-6.3217489082398548E-2</v>
      </c>
      <c r="I1311" s="1">
        <v>-145.05000000000001</v>
      </c>
    </row>
    <row r="1312" spans="1:9" x14ac:dyDescent="0.25">
      <c r="A1312" t="s">
        <v>4</v>
      </c>
      <c r="B1312" t="s">
        <v>21</v>
      </c>
      <c r="C1312" t="s">
        <v>20</v>
      </c>
      <c r="D1312" s="1">
        <v>200</v>
      </c>
      <c r="E1312" s="1">
        <v>1433.98</v>
      </c>
      <c r="F1312" s="3">
        <v>44472</v>
      </c>
      <c r="G1312" s="1">
        <v>0</v>
      </c>
      <c r="H1312" s="2">
        <v>-0.10623153538350305</v>
      </c>
      <c r="I1312" s="1">
        <v>-170.44</v>
      </c>
    </row>
    <row r="1313" spans="1:9" x14ac:dyDescent="0.25">
      <c r="A1313" t="s">
        <v>9</v>
      </c>
      <c r="B1313" t="s">
        <v>41</v>
      </c>
      <c r="C1313" s="2" t="s">
        <v>18</v>
      </c>
      <c r="D1313" s="1">
        <f>(2*32.39)+75</f>
        <v>139.78</v>
      </c>
      <c r="E1313" s="1">
        <v>5373.3224326486852</v>
      </c>
      <c r="F1313" s="3">
        <v>44503</v>
      </c>
      <c r="G1313" s="1">
        <v>7995.3320753672624</v>
      </c>
      <c r="H1313" s="2">
        <v>3.8887378382010951E-3</v>
      </c>
      <c r="I1313" s="1">
        <v>20.81</v>
      </c>
    </row>
    <row r="1314" spans="1:9" x14ac:dyDescent="0.25">
      <c r="A1314" t="s">
        <v>9</v>
      </c>
      <c r="B1314" t="s">
        <v>19</v>
      </c>
      <c r="C1314" s="2" t="s">
        <v>18</v>
      </c>
      <c r="D1314" s="1">
        <f>450+G1313</f>
        <v>8445.3320753672633</v>
      </c>
      <c r="E1314" s="1">
        <v>11321.9</v>
      </c>
      <c r="F1314" s="3">
        <v>44503</v>
      </c>
      <c r="G1314" s="1">
        <v>0</v>
      </c>
      <c r="H1314" s="2">
        <v>-2.680685149843931E-2</v>
      </c>
      <c r="I1314" s="1">
        <v>-311.86</v>
      </c>
    </row>
    <row r="1315" spans="1:9" x14ac:dyDescent="0.25">
      <c r="A1315" t="s">
        <v>4</v>
      </c>
      <c r="B1315" t="s">
        <v>1</v>
      </c>
      <c r="C1315" t="s">
        <v>58</v>
      </c>
      <c r="D1315" s="1">
        <v>0</v>
      </c>
      <c r="E1315" s="1">
        <v>224.29</v>
      </c>
      <c r="F1315" s="3">
        <v>44503</v>
      </c>
      <c r="G1315" s="1">
        <v>0</v>
      </c>
      <c r="H1315" s="2">
        <v>-5.8040401495107363E-2</v>
      </c>
      <c r="I1315" s="1">
        <v>-13.82</v>
      </c>
    </row>
    <row r="1316" spans="1:9" x14ac:dyDescent="0.25">
      <c r="A1316" t="s">
        <v>4</v>
      </c>
      <c r="B1316" t="s">
        <v>1</v>
      </c>
      <c r="C1316" t="s">
        <v>57</v>
      </c>
      <c r="D1316" s="1">
        <v>0</v>
      </c>
      <c r="E1316" s="1">
        <v>284.98</v>
      </c>
      <c r="F1316" s="3">
        <v>44503</v>
      </c>
      <c r="G1316" s="1">
        <v>0</v>
      </c>
      <c r="H1316" s="2">
        <v>-5.8073045777557453E-2</v>
      </c>
      <c r="I1316" s="1">
        <v>-17.57</v>
      </c>
    </row>
    <row r="1317" spans="1:9" x14ac:dyDescent="0.25">
      <c r="A1317" t="s">
        <v>2</v>
      </c>
      <c r="B1317" t="s">
        <v>1</v>
      </c>
      <c r="C1317" t="s">
        <v>67</v>
      </c>
      <c r="D1317" s="1">
        <v>0</v>
      </c>
      <c r="E1317" s="1">
        <v>3882.68</v>
      </c>
      <c r="F1317" s="3">
        <v>44503</v>
      </c>
      <c r="G1317" s="1">
        <v>0</v>
      </c>
      <c r="H1317" s="2">
        <v>3.1697485511732681E-2</v>
      </c>
      <c r="I1317" s="1">
        <v>119.29</v>
      </c>
    </row>
    <row r="1318" spans="1:9" x14ac:dyDescent="0.25">
      <c r="A1318" t="s">
        <v>4</v>
      </c>
      <c r="B1318" t="s">
        <v>1</v>
      </c>
      <c r="C1318" t="s">
        <v>17</v>
      </c>
      <c r="D1318" s="1">
        <v>0</v>
      </c>
      <c r="E1318" s="1">
        <v>371.64</v>
      </c>
      <c r="F1318" s="3">
        <v>44503</v>
      </c>
      <c r="G1318" s="1">
        <v>0</v>
      </c>
      <c r="H1318" s="2">
        <v>-5.2035506580961233E-2</v>
      </c>
      <c r="I1318" s="1">
        <v>-20.399999999999999</v>
      </c>
    </row>
    <row r="1319" spans="1:9" x14ac:dyDescent="0.25">
      <c r="A1319" t="s">
        <v>4</v>
      </c>
      <c r="B1319" t="s">
        <v>1</v>
      </c>
      <c r="C1319" t="s">
        <v>16</v>
      </c>
      <c r="D1319" s="1">
        <v>0</v>
      </c>
      <c r="E1319" s="1">
        <v>345.18</v>
      </c>
      <c r="F1319" s="3">
        <v>44503</v>
      </c>
      <c r="G1319" s="1">
        <v>0</v>
      </c>
      <c r="H1319" s="2">
        <v>-4.2735516791924222E-2</v>
      </c>
      <c r="I1319" s="1">
        <v>-15.41</v>
      </c>
    </row>
    <row r="1320" spans="1:9" x14ac:dyDescent="0.25">
      <c r="A1320" t="s">
        <v>2</v>
      </c>
      <c r="B1320" t="s">
        <v>1</v>
      </c>
      <c r="C1320" t="s">
        <v>66</v>
      </c>
      <c r="D1320" s="1">
        <v>0</v>
      </c>
      <c r="E1320" s="1">
        <v>793.75</v>
      </c>
      <c r="F1320" s="3">
        <v>44503</v>
      </c>
      <c r="G1320" s="1">
        <v>0</v>
      </c>
      <c r="H1320" s="2">
        <v>-6.165031327580095E-2</v>
      </c>
      <c r="I1320" s="1">
        <v>-52.15</v>
      </c>
    </row>
    <row r="1321" spans="1:9" x14ac:dyDescent="0.25">
      <c r="A1321" t="s">
        <v>4</v>
      </c>
      <c r="B1321" t="s">
        <v>1</v>
      </c>
      <c r="C1321" t="s">
        <v>15</v>
      </c>
      <c r="D1321" s="1">
        <v>0</v>
      </c>
      <c r="E1321" s="1">
        <v>496.91</v>
      </c>
      <c r="F1321" s="3">
        <v>44503</v>
      </c>
      <c r="G1321" s="1">
        <v>0</v>
      </c>
      <c r="H1321" s="2">
        <v>-0.1119471003484942</v>
      </c>
      <c r="I1321" s="1">
        <v>-62.64</v>
      </c>
    </row>
    <row r="1322" spans="1:9" x14ac:dyDescent="0.25">
      <c r="A1322" t="s">
        <v>4</v>
      </c>
      <c r="B1322" t="s">
        <v>1</v>
      </c>
      <c r="C1322" t="s">
        <v>56</v>
      </c>
      <c r="D1322" s="1">
        <v>0</v>
      </c>
      <c r="E1322" s="1">
        <v>314.33999999999997</v>
      </c>
      <c r="F1322" s="3">
        <v>44503</v>
      </c>
      <c r="G1322" s="1">
        <v>0</v>
      </c>
      <c r="H1322" s="2">
        <v>-4.0534765887308533E-2</v>
      </c>
      <c r="I1322" s="1">
        <v>-13.28</v>
      </c>
    </row>
    <row r="1323" spans="1:9" x14ac:dyDescent="0.25">
      <c r="A1323" t="s">
        <v>4</v>
      </c>
      <c r="B1323" t="s">
        <v>1</v>
      </c>
      <c r="C1323" t="s">
        <v>55</v>
      </c>
      <c r="D1323" s="1">
        <v>0</v>
      </c>
      <c r="E1323" s="1">
        <v>282.22000000000003</v>
      </c>
      <c r="F1323" s="3">
        <v>44503</v>
      </c>
      <c r="G1323" s="1">
        <v>0</v>
      </c>
      <c r="H1323" s="2">
        <v>-5.9015737530007994E-2</v>
      </c>
      <c r="I1323" s="1">
        <v>-17.7</v>
      </c>
    </row>
    <row r="1324" spans="1:9" x14ac:dyDescent="0.25">
      <c r="A1324" t="s">
        <v>4</v>
      </c>
      <c r="B1324" t="s">
        <v>1</v>
      </c>
      <c r="C1324" t="s">
        <v>14</v>
      </c>
      <c r="D1324" s="1">
        <v>0</v>
      </c>
      <c r="E1324" s="1">
        <v>237.45</v>
      </c>
      <c r="F1324" s="3">
        <v>44503</v>
      </c>
      <c r="G1324" s="1">
        <v>0</v>
      </c>
      <c r="H1324" s="2">
        <v>-4.7533092659446496E-2</v>
      </c>
      <c r="I1324" s="1">
        <v>-11.85</v>
      </c>
    </row>
    <row r="1325" spans="1:9" x14ac:dyDescent="0.25">
      <c r="A1325" t="s">
        <v>2</v>
      </c>
      <c r="B1325" t="s">
        <v>1</v>
      </c>
      <c r="C1325" t="s">
        <v>45</v>
      </c>
      <c r="D1325" s="1">
        <v>0</v>
      </c>
      <c r="E1325" s="1">
        <v>3898.53</v>
      </c>
      <c r="F1325" s="3">
        <v>44503</v>
      </c>
      <c r="G1325" s="1">
        <v>0</v>
      </c>
      <c r="H1325" s="2">
        <v>4.6411305701299366E-3</v>
      </c>
      <c r="I1325" s="1">
        <v>18.010000000000002</v>
      </c>
    </row>
    <row r="1326" spans="1:9" x14ac:dyDescent="0.25">
      <c r="A1326" t="s">
        <v>4</v>
      </c>
      <c r="B1326" t="s">
        <v>1</v>
      </c>
      <c r="C1326" t="s">
        <v>13</v>
      </c>
      <c r="D1326" s="1">
        <v>0</v>
      </c>
      <c r="E1326" s="1">
        <v>471.33</v>
      </c>
      <c r="F1326" s="3">
        <v>44503</v>
      </c>
      <c r="G1326" s="1">
        <v>0</v>
      </c>
      <c r="H1326" s="2">
        <v>-4.7394801730061831E-2</v>
      </c>
      <c r="I1326" s="1">
        <v>-23.45</v>
      </c>
    </row>
    <row r="1327" spans="1:9" x14ac:dyDescent="0.25">
      <c r="A1327" t="s">
        <v>4</v>
      </c>
      <c r="B1327" t="s">
        <v>1</v>
      </c>
      <c r="C1327" t="s">
        <v>54</v>
      </c>
      <c r="D1327" s="1">
        <v>0</v>
      </c>
      <c r="E1327" s="1">
        <v>210.52</v>
      </c>
      <c r="F1327" s="3">
        <v>44503</v>
      </c>
      <c r="G1327" s="1">
        <v>0</v>
      </c>
      <c r="H1327" s="2">
        <v>-5.9296662049242554E-2</v>
      </c>
      <c r="I1327" s="1">
        <v>-13.27</v>
      </c>
    </row>
    <row r="1328" spans="1:9" x14ac:dyDescent="0.25">
      <c r="A1328" t="s">
        <v>2</v>
      </c>
      <c r="B1328" t="s">
        <v>1</v>
      </c>
      <c r="C1328" t="s">
        <v>65</v>
      </c>
      <c r="D1328" s="1">
        <v>0</v>
      </c>
      <c r="E1328" s="1">
        <v>1484.58</v>
      </c>
      <c r="F1328" s="3">
        <v>44503</v>
      </c>
      <c r="G1328" s="1">
        <v>0</v>
      </c>
      <c r="H1328" s="2">
        <v>2.5932979456217975E-3</v>
      </c>
      <c r="I1328" s="1">
        <v>3.84</v>
      </c>
    </row>
    <row r="1329" spans="1:9" x14ac:dyDescent="0.25">
      <c r="A1329" t="s">
        <v>4</v>
      </c>
      <c r="B1329" t="s">
        <v>1</v>
      </c>
      <c r="C1329" t="s">
        <v>53</v>
      </c>
      <c r="D1329" s="1">
        <v>0</v>
      </c>
      <c r="E1329" s="1">
        <v>365.28</v>
      </c>
      <c r="F1329" s="3">
        <v>44503</v>
      </c>
      <c r="G1329" s="1">
        <v>0</v>
      </c>
      <c r="H1329" s="2">
        <v>-8.359257400903175E-2</v>
      </c>
      <c r="I1329" s="1">
        <v>-33.32</v>
      </c>
    </row>
    <row r="1330" spans="1:9" x14ac:dyDescent="0.25">
      <c r="A1330" t="s">
        <v>4</v>
      </c>
      <c r="B1330" t="s">
        <v>1</v>
      </c>
      <c r="C1330" t="s">
        <v>12</v>
      </c>
      <c r="D1330" s="1">
        <v>0</v>
      </c>
      <c r="E1330" s="1">
        <v>315.89999999999998</v>
      </c>
      <c r="F1330" s="3">
        <v>44503</v>
      </c>
      <c r="G1330" s="1">
        <v>0</v>
      </c>
      <c r="H1330" s="2">
        <v>-0.11064189189189189</v>
      </c>
      <c r="I1330" s="1">
        <v>-39.299999999999997</v>
      </c>
    </row>
    <row r="1331" spans="1:9" x14ac:dyDescent="0.25">
      <c r="A1331" t="s">
        <v>4</v>
      </c>
      <c r="B1331" t="s">
        <v>1</v>
      </c>
      <c r="C1331" t="s">
        <v>1</v>
      </c>
      <c r="D1331" s="1">
        <v>0</v>
      </c>
      <c r="E1331" s="1">
        <v>189.36</v>
      </c>
      <c r="F1331" s="3">
        <v>44503</v>
      </c>
      <c r="G1331" s="1">
        <v>0</v>
      </c>
      <c r="H1331" s="2">
        <v>-1.4314715527562361E-2</v>
      </c>
      <c r="I1331" s="1">
        <v>-2.75</v>
      </c>
    </row>
    <row r="1332" spans="1:9" x14ac:dyDescent="0.25">
      <c r="A1332" t="s">
        <v>4</v>
      </c>
      <c r="B1332" t="s">
        <v>1</v>
      </c>
      <c r="C1332" t="s">
        <v>52</v>
      </c>
      <c r="D1332" s="1">
        <v>0</v>
      </c>
      <c r="E1332" s="1">
        <v>190.15</v>
      </c>
      <c r="F1332" s="3">
        <v>44503</v>
      </c>
      <c r="G1332" s="1">
        <v>0</v>
      </c>
      <c r="H1332" s="2">
        <v>-7.2484269060045792E-2</v>
      </c>
      <c r="I1332" s="1">
        <v>-14.86</v>
      </c>
    </row>
    <row r="1333" spans="1:9" x14ac:dyDescent="0.25">
      <c r="A1333" t="s">
        <v>4</v>
      </c>
      <c r="B1333" t="s">
        <v>1</v>
      </c>
      <c r="C1333" t="s">
        <v>11</v>
      </c>
      <c r="D1333" s="1">
        <v>0</v>
      </c>
      <c r="E1333" s="1">
        <v>211.75</v>
      </c>
      <c r="F1333" s="3">
        <v>44503</v>
      </c>
      <c r="G1333" s="1">
        <v>0</v>
      </c>
      <c r="H1333" s="2">
        <v>-9.4621173251239976E-2</v>
      </c>
      <c r="I1333" s="1">
        <v>-22.13</v>
      </c>
    </row>
    <row r="1334" spans="1:9" x14ac:dyDescent="0.25">
      <c r="A1334" t="s">
        <v>4</v>
      </c>
      <c r="B1334" t="s">
        <v>1</v>
      </c>
      <c r="C1334" t="s">
        <v>10</v>
      </c>
      <c r="D1334" s="1">
        <v>0</v>
      </c>
      <c r="E1334" s="1">
        <v>156.88</v>
      </c>
      <c r="F1334" s="3">
        <v>44503</v>
      </c>
      <c r="G1334" s="1">
        <v>0</v>
      </c>
      <c r="H1334" s="2">
        <v>7.9845814977973495E-2</v>
      </c>
      <c r="I1334" s="1">
        <v>11.6</v>
      </c>
    </row>
    <row r="1335" spans="1:9" x14ac:dyDescent="0.25">
      <c r="A1335" t="s">
        <v>4</v>
      </c>
      <c r="B1335" t="s">
        <v>1</v>
      </c>
      <c r="C1335" t="s">
        <v>51</v>
      </c>
      <c r="D1335" s="1">
        <v>0</v>
      </c>
      <c r="E1335" s="1">
        <v>451.44</v>
      </c>
      <c r="F1335" s="3">
        <v>44503</v>
      </c>
      <c r="G1335" s="1">
        <v>0</v>
      </c>
      <c r="H1335" s="2">
        <v>0.10538687561214499</v>
      </c>
      <c r="I1335" s="1">
        <v>43.04</v>
      </c>
    </row>
    <row r="1336" spans="1:9" x14ac:dyDescent="0.25">
      <c r="A1336" t="s">
        <v>9</v>
      </c>
      <c r="B1336" t="s">
        <v>1</v>
      </c>
      <c r="C1336" t="s">
        <v>8</v>
      </c>
      <c r="D1336" s="1">
        <v>1000</v>
      </c>
      <c r="E1336" s="1">
        <v>1003.23</v>
      </c>
      <c r="F1336" s="3">
        <v>44503</v>
      </c>
      <c r="G1336" s="1">
        <v>0</v>
      </c>
      <c r="H1336" s="2">
        <v>3.2300000000000662E-3</v>
      </c>
      <c r="I1336" s="1">
        <v>3.23</v>
      </c>
    </row>
    <row r="1337" spans="1:9" x14ac:dyDescent="0.25">
      <c r="A1337" t="s">
        <v>4</v>
      </c>
      <c r="B1337" t="s">
        <v>1</v>
      </c>
      <c r="C1337" t="s">
        <v>7</v>
      </c>
      <c r="D1337" s="1">
        <v>55</v>
      </c>
      <c r="E1337" s="1">
        <v>619.27</v>
      </c>
      <c r="F1337" s="3">
        <v>44503</v>
      </c>
      <c r="G1337" s="1">
        <v>0</v>
      </c>
      <c r="H1337" s="2">
        <v>-2.4484930491792678E-3</v>
      </c>
      <c r="I1337" s="1">
        <v>-1.52</v>
      </c>
    </row>
    <row r="1338" spans="1:9" x14ac:dyDescent="0.25">
      <c r="A1338" t="s">
        <v>2</v>
      </c>
      <c r="B1338" t="s">
        <v>1</v>
      </c>
      <c r="C1338" t="s">
        <v>6</v>
      </c>
      <c r="D1338" s="1">
        <v>0</v>
      </c>
      <c r="E1338" s="1">
        <v>1286.19</v>
      </c>
      <c r="F1338" s="3">
        <v>44503</v>
      </c>
      <c r="G1338" s="1">
        <v>0</v>
      </c>
      <c r="H1338" s="2">
        <v>2.3686158401184265E-2</v>
      </c>
      <c r="I1338" s="1">
        <v>29.76</v>
      </c>
    </row>
    <row r="1339" spans="1:9" x14ac:dyDescent="0.25">
      <c r="A1339" t="s">
        <v>9</v>
      </c>
      <c r="B1339" t="s">
        <v>1</v>
      </c>
      <c r="C1339" t="s">
        <v>50</v>
      </c>
      <c r="D1339" s="1">
        <v>0</v>
      </c>
      <c r="E1339" s="1">
        <v>2814.28</v>
      </c>
      <c r="F1339" s="3">
        <v>44503</v>
      </c>
      <c r="G1339" s="1">
        <f>1000-495</f>
        <v>505</v>
      </c>
      <c r="H1339" s="2">
        <v>-2.1416009530833557E-3</v>
      </c>
      <c r="I1339" s="1">
        <v>-6.04</v>
      </c>
    </row>
    <row r="1340" spans="1:9" x14ac:dyDescent="0.25">
      <c r="A1340" t="s">
        <v>2</v>
      </c>
      <c r="B1340" t="s">
        <v>1</v>
      </c>
      <c r="C1340" t="s">
        <v>64</v>
      </c>
      <c r="D1340" s="1">
        <v>0</v>
      </c>
      <c r="E1340" s="1">
        <v>3926.65</v>
      </c>
      <c r="F1340" s="3">
        <v>44503</v>
      </c>
      <c r="G1340" s="1">
        <v>0</v>
      </c>
      <c r="H1340" s="2">
        <v>5.1081154873628742E-2</v>
      </c>
      <c r="I1340" s="1">
        <v>190.83</v>
      </c>
    </row>
    <row r="1341" spans="1:9" x14ac:dyDescent="0.25">
      <c r="A1341" t="s">
        <v>2</v>
      </c>
      <c r="B1341" t="s">
        <v>1</v>
      </c>
      <c r="C1341" t="s">
        <v>63</v>
      </c>
      <c r="D1341" s="1">
        <v>0</v>
      </c>
      <c r="E1341" s="1">
        <v>1184.04</v>
      </c>
      <c r="F1341" s="3">
        <v>44503</v>
      </c>
      <c r="G1341" s="1">
        <v>0</v>
      </c>
      <c r="H1341" s="2">
        <v>4.8463220904800375E-2</v>
      </c>
      <c r="I1341" s="1">
        <v>54.73</v>
      </c>
    </row>
    <row r="1342" spans="1:9" x14ac:dyDescent="0.25">
      <c r="A1342" t="s">
        <v>9</v>
      </c>
      <c r="B1342" t="s">
        <v>22</v>
      </c>
      <c r="C1342" t="s">
        <v>39</v>
      </c>
      <c r="D1342" s="1">
        <v>0</v>
      </c>
      <c r="E1342" s="1">
        <v>1021</v>
      </c>
      <c r="F1342" s="3">
        <v>44503</v>
      </c>
      <c r="G1342" s="1">
        <v>0</v>
      </c>
      <c r="H1342" s="2">
        <v>1.5789002417597731E-2</v>
      </c>
      <c r="I1342" s="1">
        <v>15.87</v>
      </c>
    </row>
    <row r="1343" spans="1:9" x14ac:dyDescent="0.25">
      <c r="A1343" t="s">
        <v>9</v>
      </c>
      <c r="B1343" t="s">
        <v>22</v>
      </c>
      <c r="C1343" t="s">
        <v>48</v>
      </c>
      <c r="D1343" s="1">
        <v>0</v>
      </c>
      <c r="E1343" s="1">
        <v>4271.24</v>
      </c>
      <c r="F1343" s="3">
        <v>44503</v>
      </c>
      <c r="G1343" s="1">
        <v>0</v>
      </c>
      <c r="H1343" s="2">
        <v>5.5915375904358466E-3</v>
      </c>
      <c r="I1343" s="1">
        <v>23.75</v>
      </c>
    </row>
    <row r="1344" spans="1:9" x14ac:dyDescent="0.25">
      <c r="A1344" t="s">
        <v>9</v>
      </c>
      <c r="B1344" t="s">
        <v>22</v>
      </c>
      <c r="C1344" t="s">
        <v>36</v>
      </c>
      <c r="D1344" s="1">
        <v>0</v>
      </c>
      <c r="E1344" s="1">
        <v>3660.18</v>
      </c>
      <c r="F1344" s="3">
        <v>44503</v>
      </c>
      <c r="G1344" s="1">
        <v>0</v>
      </c>
      <c r="H1344" s="2">
        <v>1.4338606156677036E-2</v>
      </c>
      <c r="I1344" s="1">
        <v>51.74</v>
      </c>
    </row>
    <row r="1345" spans="1:9" x14ac:dyDescent="0.25">
      <c r="A1345" t="s">
        <v>9</v>
      </c>
      <c r="B1345" t="s">
        <v>22</v>
      </c>
      <c r="C1345" t="s">
        <v>33</v>
      </c>
      <c r="D1345" s="1">
        <v>0</v>
      </c>
      <c r="E1345" s="1">
        <v>1194.8900000000001</v>
      </c>
      <c r="F1345" s="3">
        <v>44503</v>
      </c>
      <c r="G1345" s="1">
        <v>0</v>
      </c>
      <c r="H1345" s="2">
        <v>1.5061673859118496E-2</v>
      </c>
      <c r="I1345" s="1">
        <v>17.73</v>
      </c>
    </row>
    <row r="1346" spans="1:9" x14ac:dyDescent="0.25">
      <c r="A1346" t="s">
        <v>9</v>
      </c>
      <c r="B1346" t="s">
        <v>22</v>
      </c>
      <c r="C1346" t="s">
        <v>40</v>
      </c>
      <c r="D1346" s="1">
        <v>0</v>
      </c>
      <c r="E1346" s="1">
        <f>6090.52-260.87</f>
        <v>5829.6500000000005</v>
      </c>
      <c r="F1346" s="3">
        <v>44503</v>
      </c>
      <c r="G1346" s="1">
        <v>0</v>
      </c>
      <c r="H1346" s="2">
        <v>1.3785175936198879E-2</v>
      </c>
      <c r="I1346" s="1">
        <v>79.27</v>
      </c>
    </row>
    <row r="1347" spans="1:9" x14ac:dyDescent="0.25">
      <c r="A1347" t="s">
        <v>9</v>
      </c>
      <c r="B1347" t="s">
        <v>22</v>
      </c>
      <c r="C1347" t="s">
        <v>32</v>
      </c>
      <c r="D1347" s="1">
        <v>0</v>
      </c>
      <c r="E1347" s="1">
        <v>1231.6099999999999</v>
      </c>
      <c r="F1347" s="3">
        <v>44503</v>
      </c>
      <c r="G1347" s="1">
        <v>0</v>
      </c>
      <c r="H1347" s="2">
        <v>1.5065975455976544E-2</v>
      </c>
      <c r="I1347" s="1">
        <v>18.28</v>
      </c>
    </row>
    <row r="1348" spans="1:9" x14ac:dyDescent="0.25">
      <c r="A1348" t="s">
        <v>9</v>
      </c>
      <c r="B1348" t="s">
        <v>22</v>
      </c>
      <c r="C1348" t="s">
        <v>31</v>
      </c>
      <c r="D1348" s="1">
        <v>0</v>
      </c>
      <c r="E1348" s="1">
        <v>1151.8699999999999</v>
      </c>
      <c r="F1348" s="3">
        <v>44503</v>
      </c>
      <c r="G1348" s="1">
        <v>0</v>
      </c>
      <c r="H1348" s="2">
        <v>1.3854048392349272E-2</v>
      </c>
      <c r="I1348" s="1">
        <v>15.74</v>
      </c>
    </row>
    <row r="1349" spans="1:9" x14ac:dyDescent="0.25">
      <c r="A1349" t="s">
        <v>9</v>
      </c>
      <c r="B1349" t="s">
        <v>22</v>
      </c>
      <c r="C1349" t="s">
        <v>43</v>
      </c>
      <c r="D1349" s="1">
        <v>0</v>
      </c>
      <c r="E1349" s="1">
        <f>1172.72+1198.75</f>
        <v>2371.4700000000003</v>
      </c>
      <c r="F1349" s="3">
        <v>44503</v>
      </c>
      <c r="G1349" s="1">
        <v>0</v>
      </c>
      <c r="H1349" s="2">
        <v>1.4914705857178356E-2</v>
      </c>
      <c r="I1349" s="1">
        <v>34.85</v>
      </c>
    </row>
    <row r="1350" spans="1:9" x14ac:dyDescent="0.25">
      <c r="A1350" t="s">
        <v>9</v>
      </c>
      <c r="B1350" t="s">
        <v>22</v>
      </c>
      <c r="C1350" t="s">
        <v>30</v>
      </c>
      <c r="D1350" s="1">
        <v>0</v>
      </c>
      <c r="E1350" s="1">
        <v>2290.4</v>
      </c>
      <c r="F1350" s="3">
        <v>44503</v>
      </c>
      <c r="G1350" s="1">
        <v>0</v>
      </c>
      <c r="H1350" s="2">
        <v>1.5297731715642193E-2</v>
      </c>
      <c r="I1350" s="1">
        <v>34.51</v>
      </c>
    </row>
    <row r="1351" spans="1:9" x14ac:dyDescent="0.25">
      <c r="A1351" t="s">
        <v>9</v>
      </c>
      <c r="B1351" t="s">
        <v>22</v>
      </c>
      <c r="C1351" t="s">
        <v>47</v>
      </c>
      <c r="D1351" s="1">
        <v>0</v>
      </c>
      <c r="E1351" s="1">
        <f>1294.86+1294.4</f>
        <v>2589.2600000000002</v>
      </c>
      <c r="F1351" s="3">
        <v>44503</v>
      </c>
      <c r="G1351" s="1">
        <f>2*32.39</f>
        <v>64.78</v>
      </c>
      <c r="H1351" s="2">
        <v>1.2735166425470457E-2</v>
      </c>
      <c r="I1351" s="1">
        <v>32.56</v>
      </c>
    </row>
    <row r="1352" spans="1:9" x14ac:dyDescent="0.25">
      <c r="A1352" t="s">
        <v>9</v>
      </c>
      <c r="B1352" t="s">
        <v>22</v>
      </c>
      <c r="C1352" t="s">
        <v>29</v>
      </c>
      <c r="D1352" s="1">
        <v>0</v>
      </c>
      <c r="E1352" s="1">
        <f>1396.56+4247.29</f>
        <v>5643.85</v>
      </c>
      <c r="F1352" s="3">
        <v>44503</v>
      </c>
      <c r="G1352" s="1">
        <v>0</v>
      </c>
      <c r="H1352" s="2">
        <v>1.4987833849772869E-2</v>
      </c>
      <c r="I1352" s="1">
        <v>83.34</v>
      </c>
    </row>
    <row r="1353" spans="1:9" x14ac:dyDescent="0.25">
      <c r="A1353" t="s">
        <v>9</v>
      </c>
      <c r="B1353" t="s">
        <v>22</v>
      </c>
      <c r="C1353" t="s">
        <v>46</v>
      </c>
      <c r="D1353" s="1">
        <v>0</v>
      </c>
      <c r="E1353" s="1">
        <v>1674.84</v>
      </c>
      <c r="F1353" s="3">
        <v>44503</v>
      </c>
      <c r="G1353" s="1">
        <v>0</v>
      </c>
      <c r="H1353" s="2">
        <v>1.4734750260523954E-2</v>
      </c>
      <c r="I1353" s="1">
        <v>24.32</v>
      </c>
    </row>
    <row r="1354" spans="1:9" x14ac:dyDescent="0.25">
      <c r="A1354" t="s">
        <v>9</v>
      </c>
      <c r="B1354" t="s">
        <v>22</v>
      </c>
      <c r="C1354" t="s">
        <v>28</v>
      </c>
      <c r="D1354" s="1">
        <v>0</v>
      </c>
      <c r="E1354" s="1">
        <v>1203.74</v>
      </c>
      <c r="F1354" s="3">
        <v>44503</v>
      </c>
      <c r="G1354" s="1">
        <v>0</v>
      </c>
      <c r="H1354" s="2">
        <v>1.4880826918699297E-2</v>
      </c>
      <c r="I1354" s="1">
        <v>17.649999999999999</v>
      </c>
    </row>
    <row r="1355" spans="1:9" x14ac:dyDescent="0.25">
      <c r="A1355" t="s">
        <v>9</v>
      </c>
      <c r="B1355" t="s">
        <v>22</v>
      </c>
      <c r="C1355" t="s">
        <v>60</v>
      </c>
      <c r="D1355" s="1">
        <v>0</v>
      </c>
      <c r="E1355" s="1">
        <v>136.66999999999999</v>
      </c>
      <c r="F1355" s="3">
        <v>44503</v>
      </c>
      <c r="G1355" s="1">
        <v>0</v>
      </c>
      <c r="H1355" s="2">
        <v>4.5571481073132247E-3</v>
      </c>
      <c r="I1355" s="1">
        <v>0.62</v>
      </c>
    </row>
    <row r="1356" spans="1:9" x14ac:dyDescent="0.25">
      <c r="A1356" t="s">
        <v>9</v>
      </c>
      <c r="B1356" t="s">
        <v>22</v>
      </c>
      <c r="C1356" t="s">
        <v>62</v>
      </c>
      <c r="D1356" s="1">
        <v>0</v>
      </c>
      <c r="E1356" s="1">
        <v>658.31</v>
      </c>
      <c r="F1356" s="3">
        <v>44503</v>
      </c>
      <c r="G1356" s="1">
        <v>0</v>
      </c>
      <c r="H1356" s="2">
        <v>5.6061346694364911E-3</v>
      </c>
      <c r="I1356" s="1">
        <v>3.67</v>
      </c>
    </row>
    <row r="1357" spans="1:9" x14ac:dyDescent="0.25">
      <c r="A1357" t="s">
        <v>2</v>
      </c>
      <c r="B1357" t="s">
        <v>22</v>
      </c>
      <c r="C1357" t="s">
        <v>59</v>
      </c>
      <c r="D1357" s="1">
        <v>0</v>
      </c>
      <c r="E1357" s="1">
        <v>818.31</v>
      </c>
      <c r="F1357" s="3">
        <v>44503</v>
      </c>
      <c r="G1357" s="1">
        <v>0</v>
      </c>
      <c r="H1357" s="2">
        <v>1.896448672610429E-2</v>
      </c>
      <c r="I1357" s="1">
        <v>15.23</v>
      </c>
    </row>
    <row r="1358" spans="1:9" x14ac:dyDescent="0.25">
      <c r="A1358" t="s">
        <v>2</v>
      </c>
      <c r="B1358" t="s">
        <v>22</v>
      </c>
      <c r="C1358" t="s">
        <v>27</v>
      </c>
      <c r="D1358" s="1">
        <v>425</v>
      </c>
      <c r="E1358" s="1">
        <v>933.28</v>
      </c>
      <c r="F1358" s="3">
        <v>44503</v>
      </c>
      <c r="G1358" s="1">
        <v>0</v>
      </c>
      <c r="H1358" s="2">
        <v>-1.4154730215067413E-2</v>
      </c>
      <c r="I1358" s="1">
        <v>-13.4</v>
      </c>
    </row>
    <row r="1359" spans="1:9" x14ac:dyDescent="0.25">
      <c r="A1359" t="s">
        <v>2</v>
      </c>
      <c r="B1359" t="s">
        <v>22</v>
      </c>
      <c r="C1359" t="s">
        <v>26</v>
      </c>
      <c r="D1359" s="1">
        <v>0</v>
      </c>
      <c r="E1359" s="1">
        <v>4320.3</v>
      </c>
      <c r="F1359" s="3">
        <v>44503</v>
      </c>
      <c r="G1359" s="1">
        <v>0</v>
      </c>
      <c r="H1359" s="2">
        <v>-1.2841311550325529E-2</v>
      </c>
      <c r="I1359" s="1">
        <v>-56.2</v>
      </c>
    </row>
    <row r="1360" spans="1:9" x14ac:dyDescent="0.25">
      <c r="A1360" t="s">
        <v>4</v>
      </c>
      <c r="B1360" t="s">
        <v>22</v>
      </c>
      <c r="C1360" t="s">
        <v>25</v>
      </c>
      <c r="D1360" s="1">
        <v>0</v>
      </c>
      <c r="E1360" s="1">
        <v>1506.52</v>
      </c>
      <c r="F1360" s="3">
        <v>44503</v>
      </c>
      <c r="G1360" s="1">
        <v>0</v>
      </c>
      <c r="H1360" s="2">
        <v>-7.1493725809234965E-2</v>
      </c>
      <c r="I1360" s="1">
        <v>-116</v>
      </c>
    </row>
    <row r="1361" spans="1:9" x14ac:dyDescent="0.25">
      <c r="A1361" t="s">
        <v>4</v>
      </c>
      <c r="B1361" t="s">
        <v>22</v>
      </c>
      <c r="C1361" t="s">
        <v>24</v>
      </c>
      <c r="D1361" s="1">
        <v>0</v>
      </c>
      <c r="E1361" s="1">
        <v>1924.38</v>
      </c>
      <c r="F1361" s="3">
        <v>44503</v>
      </c>
      <c r="G1361" s="1">
        <v>0</v>
      </c>
      <c r="H1361" s="2">
        <v>-0.10469384621826439</v>
      </c>
      <c r="I1361" s="1">
        <v>-225.03</v>
      </c>
    </row>
    <row r="1362" spans="1:9" x14ac:dyDescent="0.25">
      <c r="A1362" t="s">
        <v>4</v>
      </c>
      <c r="B1362" t="s">
        <v>21</v>
      </c>
      <c r="C1362" t="s">
        <v>20</v>
      </c>
      <c r="D1362" s="1">
        <v>200</v>
      </c>
      <c r="E1362" s="1">
        <v>2569.6999999999998</v>
      </c>
      <c r="F1362" s="3">
        <v>44503</v>
      </c>
      <c r="G1362" s="1">
        <v>0</v>
      </c>
      <c r="H1362" s="2">
        <v>0.57266306809140866</v>
      </c>
      <c r="I1362" s="1">
        <v>935.72</v>
      </c>
    </row>
    <row r="1363" spans="1:9" x14ac:dyDescent="0.25">
      <c r="A1363" t="s">
        <v>9</v>
      </c>
      <c r="B1363" t="s">
        <v>41</v>
      </c>
      <c r="C1363" s="2" t="s">
        <v>18</v>
      </c>
      <c r="D1363" s="1">
        <v>29.56</v>
      </c>
      <c r="E1363" s="1">
        <v>5423.9659965081682</v>
      </c>
      <c r="F1363" s="3">
        <v>44533</v>
      </c>
      <c r="G1363" s="1">
        <v>0</v>
      </c>
      <c r="H1363" s="2">
        <v>3.9022874160652421E-3</v>
      </c>
      <c r="I1363" s="1">
        <v>21.08</v>
      </c>
    </row>
    <row r="1364" spans="1:9" x14ac:dyDescent="0.25">
      <c r="A1364" t="s">
        <v>9</v>
      </c>
      <c r="B1364" t="s">
        <v>22</v>
      </c>
      <c r="C1364" t="s">
        <v>40</v>
      </c>
      <c r="D1364" s="1">
        <v>0</v>
      </c>
      <c r="E1364" s="1">
        <f>6175.68-262.32</f>
        <v>5913.3600000000006</v>
      </c>
      <c r="F1364" s="3">
        <v>44533</v>
      </c>
      <c r="G1364" s="1">
        <v>0</v>
      </c>
      <c r="H1364" s="2">
        <v>1.435935261979715E-2</v>
      </c>
      <c r="I1364" s="1">
        <v>83.71</v>
      </c>
    </row>
    <row r="1365" spans="1:9" x14ac:dyDescent="0.25">
      <c r="A1365" t="s">
        <v>9</v>
      </c>
      <c r="B1365" t="s">
        <v>22</v>
      </c>
      <c r="C1365" t="s">
        <v>39</v>
      </c>
      <c r="D1365" s="1">
        <v>0</v>
      </c>
      <c r="E1365" s="1">
        <v>1033.4000000000001</v>
      </c>
      <c r="F1365" s="3">
        <v>44533</v>
      </c>
      <c r="G1365" s="1">
        <v>0</v>
      </c>
      <c r="H1365" s="2">
        <v>1.2144955925563305E-2</v>
      </c>
      <c r="I1365" s="1">
        <v>12.4</v>
      </c>
    </row>
    <row r="1366" spans="1:9" x14ac:dyDescent="0.25">
      <c r="A1366" t="s">
        <v>9</v>
      </c>
      <c r="B1366" t="s">
        <v>22</v>
      </c>
      <c r="C1366" t="s">
        <v>48</v>
      </c>
      <c r="D1366" s="1">
        <v>0</v>
      </c>
      <c r="E1366" s="1">
        <v>4304.66</v>
      </c>
      <c r="F1366" s="3">
        <v>44533</v>
      </c>
      <c r="G1366" s="1">
        <v>0</v>
      </c>
      <c r="H1366" s="2">
        <v>7.824425693709669E-3</v>
      </c>
      <c r="I1366" s="1">
        <v>33.42</v>
      </c>
    </row>
    <row r="1367" spans="1:9" x14ac:dyDescent="0.25">
      <c r="A1367" t="s">
        <v>9</v>
      </c>
      <c r="B1367" t="s">
        <v>22</v>
      </c>
      <c r="C1367" t="s">
        <v>36</v>
      </c>
      <c r="D1367" s="1">
        <v>0</v>
      </c>
      <c r="E1367" s="1">
        <v>3708.21</v>
      </c>
      <c r="F1367" s="3">
        <v>44533</v>
      </c>
      <c r="G1367" s="1">
        <v>0</v>
      </c>
      <c r="H1367" s="2">
        <v>1.3122305460387285E-2</v>
      </c>
      <c r="I1367" s="1">
        <v>48.03</v>
      </c>
    </row>
    <row r="1368" spans="1:9" x14ac:dyDescent="0.25">
      <c r="A1368" t="s">
        <v>9</v>
      </c>
      <c r="B1368" t="s">
        <v>22</v>
      </c>
      <c r="C1368" t="s">
        <v>33</v>
      </c>
      <c r="D1368" s="1">
        <v>0</v>
      </c>
      <c r="E1368" s="1">
        <v>1211.5899999999999</v>
      </c>
      <c r="F1368" s="3">
        <v>44533</v>
      </c>
      <c r="G1368" s="1">
        <v>0</v>
      </c>
      <c r="H1368" s="2">
        <v>1.3976181907957796E-2</v>
      </c>
      <c r="I1368" s="1">
        <v>16.7</v>
      </c>
    </row>
    <row r="1369" spans="1:9" x14ac:dyDescent="0.25">
      <c r="A1369" t="s">
        <v>9</v>
      </c>
      <c r="B1369" t="s">
        <v>22</v>
      </c>
      <c r="C1369" t="s">
        <v>32</v>
      </c>
      <c r="D1369" s="1">
        <v>1014.02</v>
      </c>
      <c r="E1369" s="1">
        <f>1028.07+1218.76</f>
        <v>2246.83</v>
      </c>
      <c r="F1369" s="3">
        <v>44533</v>
      </c>
      <c r="G1369" s="1">
        <v>29.56</v>
      </c>
      <c r="H1369" s="2">
        <v>1.3880427964820585E-2</v>
      </c>
      <c r="I1369" s="1">
        <v>30.76</v>
      </c>
    </row>
    <row r="1370" spans="1:9" x14ac:dyDescent="0.25">
      <c r="A1370" t="s">
        <v>9</v>
      </c>
      <c r="B1370" t="s">
        <v>22</v>
      </c>
      <c r="C1370" t="s">
        <v>31</v>
      </c>
      <c r="D1370" s="1">
        <v>0</v>
      </c>
      <c r="E1370" s="1">
        <v>1165.49</v>
      </c>
      <c r="F1370" s="3">
        <v>44533</v>
      </c>
      <c r="G1370" s="1">
        <v>0</v>
      </c>
      <c r="H1370" s="2">
        <v>1.182425100054707E-2</v>
      </c>
      <c r="I1370" s="1">
        <v>13.62</v>
      </c>
    </row>
    <row r="1371" spans="1:9" x14ac:dyDescent="0.25">
      <c r="A1371" t="s">
        <v>9</v>
      </c>
      <c r="B1371" t="s">
        <v>22</v>
      </c>
      <c r="C1371" t="s">
        <v>43</v>
      </c>
      <c r="D1371" s="1">
        <v>0</v>
      </c>
      <c r="E1371" s="1">
        <f>1188.59+1215.19</f>
        <v>2403.7799999999997</v>
      </c>
      <c r="F1371" s="3">
        <v>44533</v>
      </c>
      <c r="G1371" s="1">
        <v>0</v>
      </c>
      <c r="H1371" s="2">
        <v>1.3624460777492686E-2</v>
      </c>
      <c r="I1371" s="1">
        <v>32.31</v>
      </c>
    </row>
    <row r="1372" spans="1:9" x14ac:dyDescent="0.25">
      <c r="A1372" t="s">
        <v>9</v>
      </c>
      <c r="B1372" t="s">
        <v>22</v>
      </c>
      <c r="C1372" t="s">
        <v>30</v>
      </c>
      <c r="D1372" s="1">
        <v>0</v>
      </c>
      <c r="E1372" s="1">
        <v>2322.36</v>
      </c>
      <c r="F1372" s="3">
        <v>44533</v>
      </c>
      <c r="G1372" s="1">
        <v>0</v>
      </c>
      <c r="H1372" s="2">
        <v>1.3953894516241627E-2</v>
      </c>
      <c r="I1372" s="1">
        <v>31.96</v>
      </c>
    </row>
    <row r="1373" spans="1:9" x14ac:dyDescent="0.25">
      <c r="A1373" t="s">
        <v>9</v>
      </c>
      <c r="B1373" t="s">
        <v>22</v>
      </c>
      <c r="C1373" t="s">
        <v>47</v>
      </c>
      <c r="D1373" s="1">
        <v>0</v>
      </c>
      <c r="E1373" s="1">
        <f>1324.3+1323.91</f>
        <v>2648.21</v>
      </c>
      <c r="F1373" s="3">
        <v>44533</v>
      </c>
      <c r="G1373" s="1">
        <v>0</v>
      </c>
      <c r="H1373" s="2">
        <v>2.2767122652804117E-2</v>
      </c>
      <c r="I1373" s="1">
        <v>58.95</v>
      </c>
    </row>
    <row r="1374" spans="1:9" x14ac:dyDescent="0.25">
      <c r="A1374" t="s">
        <v>9</v>
      </c>
      <c r="B1374" t="s">
        <v>22</v>
      </c>
      <c r="C1374" t="s">
        <v>29</v>
      </c>
      <c r="D1374" s="1">
        <v>0</v>
      </c>
      <c r="E1374" s="1">
        <f>4305.22+1415.87</f>
        <v>5721.09</v>
      </c>
      <c r="F1374" s="3">
        <v>44533</v>
      </c>
      <c r="G1374" s="1">
        <v>0</v>
      </c>
      <c r="H1374" s="2">
        <v>1.368569327675262E-2</v>
      </c>
      <c r="I1374" s="1">
        <v>77.239999999999995</v>
      </c>
    </row>
    <row r="1375" spans="1:9" x14ac:dyDescent="0.25">
      <c r="A1375" t="s">
        <v>9</v>
      </c>
      <c r="B1375" t="s">
        <v>22</v>
      </c>
      <c r="C1375" t="s">
        <v>46</v>
      </c>
      <c r="D1375" s="1">
        <v>0</v>
      </c>
      <c r="E1375" s="1">
        <v>1697.67</v>
      </c>
      <c r="F1375" s="3">
        <v>44533</v>
      </c>
      <c r="G1375" s="1">
        <v>0</v>
      </c>
      <c r="H1375" s="2">
        <v>1.3631152826538706E-2</v>
      </c>
      <c r="I1375" s="1">
        <v>22.83</v>
      </c>
    </row>
    <row r="1376" spans="1:9" x14ac:dyDescent="0.25">
      <c r="A1376" t="s">
        <v>9</v>
      </c>
      <c r="B1376" t="s">
        <v>22</v>
      </c>
      <c r="C1376" t="s">
        <v>28</v>
      </c>
      <c r="D1376" s="1">
        <v>0</v>
      </c>
      <c r="E1376" s="1">
        <v>1220.0999999999999</v>
      </c>
      <c r="F1376" s="3">
        <v>44533</v>
      </c>
      <c r="G1376" s="1">
        <v>0</v>
      </c>
      <c r="H1376" s="2">
        <v>1.3590974795221422E-2</v>
      </c>
      <c r="I1376" s="1">
        <v>16.36</v>
      </c>
    </row>
    <row r="1377" spans="1:9" x14ac:dyDescent="0.25">
      <c r="A1377" t="s">
        <v>9</v>
      </c>
      <c r="B1377" t="s">
        <v>22</v>
      </c>
      <c r="C1377" t="s">
        <v>60</v>
      </c>
      <c r="D1377" s="1">
        <v>0</v>
      </c>
      <c r="E1377" s="1">
        <v>137.83000000000001</v>
      </c>
      <c r="F1377" s="3">
        <v>44533</v>
      </c>
      <c r="G1377" s="1">
        <v>0</v>
      </c>
      <c r="H1377" s="2">
        <v>8.487597863466867E-3</v>
      </c>
      <c r="I1377" s="1">
        <v>1.1599999999999999</v>
      </c>
    </row>
    <row r="1378" spans="1:9" x14ac:dyDescent="0.25">
      <c r="A1378" t="s">
        <v>9</v>
      </c>
      <c r="B1378" t="s">
        <v>22</v>
      </c>
      <c r="C1378" t="s">
        <v>62</v>
      </c>
      <c r="D1378" s="1">
        <v>0</v>
      </c>
      <c r="E1378" s="1">
        <v>148.18</v>
      </c>
      <c r="F1378" s="3">
        <v>44533</v>
      </c>
      <c r="G1378" s="1">
        <v>514.02</v>
      </c>
      <c r="H1378" s="2">
        <v>2.6959595259546942E-2</v>
      </c>
      <c r="I1378" s="1">
        <v>3.89</v>
      </c>
    </row>
    <row r="1379" spans="1:9" x14ac:dyDescent="0.25">
      <c r="A1379" t="s">
        <v>2</v>
      </c>
      <c r="B1379" t="s">
        <v>22</v>
      </c>
      <c r="C1379" t="s">
        <v>59</v>
      </c>
      <c r="D1379" s="1">
        <v>0</v>
      </c>
      <c r="E1379" s="1">
        <v>812.74</v>
      </c>
      <c r="F1379" s="3">
        <v>44533</v>
      </c>
      <c r="G1379" s="1">
        <v>0</v>
      </c>
      <c r="H1379" s="2">
        <v>-6.8067113929928258E-3</v>
      </c>
      <c r="I1379" s="1">
        <v>-5.57</v>
      </c>
    </row>
    <row r="1380" spans="1:9" x14ac:dyDescent="0.25">
      <c r="A1380" t="s">
        <v>2</v>
      </c>
      <c r="B1380" t="s">
        <v>22</v>
      </c>
      <c r="C1380" t="s">
        <v>27</v>
      </c>
      <c r="D1380" s="1">
        <v>0</v>
      </c>
      <c r="E1380" s="1">
        <v>959.62</v>
      </c>
      <c r="F1380" s="3">
        <v>44533</v>
      </c>
      <c r="G1380" s="1">
        <v>0</v>
      </c>
      <c r="H1380" s="2">
        <v>2.8223041316646658E-2</v>
      </c>
      <c r="I1380" s="1">
        <v>26.34</v>
      </c>
    </row>
    <row r="1381" spans="1:9" x14ac:dyDescent="0.25">
      <c r="A1381" t="s">
        <v>2</v>
      </c>
      <c r="B1381" t="s">
        <v>22</v>
      </c>
      <c r="C1381" t="s">
        <v>26</v>
      </c>
      <c r="D1381" s="1">
        <v>0</v>
      </c>
      <c r="E1381" s="1">
        <v>4433.55</v>
      </c>
      <c r="F1381" s="3">
        <v>44533</v>
      </c>
      <c r="G1381" s="1">
        <v>0</v>
      </c>
      <c r="H1381" s="2">
        <v>2.6213457398791773E-2</v>
      </c>
      <c r="I1381" s="1">
        <v>113.25</v>
      </c>
    </row>
    <row r="1382" spans="1:9" x14ac:dyDescent="0.25">
      <c r="A1382" t="s">
        <v>4</v>
      </c>
      <c r="B1382" t="s">
        <v>22</v>
      </c>
      <c r="C1382" t="s">
        <v>25</v>
      </c>
      <c r="D1382" s="1">
        <v>0</v>
      </c>
      <c r="E1382" s="1">
        <v>1499.65</v>
      </c>
      <c r="F1382" s="3">
        <v>44533</v>
      </c>
      <c r="G1382" s="1">
        <v>0</v>
      </c>
      <c r="H1382" s="2">
        <v>-4.5601784244483357E-3</v>
      </c>
      <c r="I1382" s="1">
        <v>-6.87</v>
      </c>
    </row>
    <row r="1383" spans="1:9" x14ac:dyDescent="0.25">
      <c r="A1383" t="s">
        <v>4</v>
      </c>
      <c r="B1383" t="s">
        <v>22</v>
      </c>
      <c r="C1383" t="s">
        <v>24</v>
      </c>
      <c r="D1383" s="1">
        <v>0</v>
      </c>
      <c r="E1383" s="1">
        <v>1885.96</v>
      </c>
      <c r="F1383" s="3">
        <v>44533</v>
      </c>
      <c r="G1383" s="1">
        <v>0</v>
      </c>
      <c r="H1383" s="2">
        <v>-1.9964871802866435E-2</v>
      </c>
      <c r="I1383" s="1">
        <v>-38.42</v>
      </c>
    </row>
    <row r="1384" spans="1:9" x14ac:dyDescent="0.25">
      <c r="A1384" t="s">
        <v>4</v>
      </c>
      <c r="B1384" t="s">
        <v>21</v>
      </c>
      <c r="C1384" t="s">
        <v>20</v>
      </c>
      <c r="D1384" s="1">
        <v>255</v>
      </c>
      <c r="E1384" s="1">
        <v>2664.22</v>
      </c>
      <c r="F1384" s="3">
        <v>44533</v>
      </c>
      <c r="G1384" s="1">
        <v>0</v>
      </c>
      <c r="H1384" s="2">
        <v>-5.6813112896944795E-2</v>
      </c>
      <c r="I1384" s="1">
        <v>-160.47999999999999</v>
      </c>
    </row>
    <row r="1385" spans="1:9" x14ac:dyDescent="0.25">
      <c r="A1385" t="s">
        <v>9</v>
      </c>
      <c r="B1385" t="s">
        <v>19</v>
      </c>
      <c r="C1385" s="2" t="s">
        <v>18</v>
      </c>
      <c r="D1385" s="1">
        <v>450</v>
      </c>
      <c r="E1385" s="1">
        <v>11925.77</v>
      </c>
      <c r="F1385" s="3">
        <v>44533</v>
      </c>
      <c r="G1385" s="1">
        <v>0</v>
      </c>
      <c r="H1385" s="2">
        <v>1.3070957109727388E-2</v>
      </c>
      <c r="I1385" s="1">
        <v>153.87</v>
      </c>
    </row>
    <row r="1386" spans="1:9" x14ac:dyDescent="0.25">
      <c r="A1386" t="s">
        <v>4</v>
      </c>
      <c r="B1386" t="s">
        <v>1</v>
      </c>
      <c r="C1386" t="s">
        <v>58</v>
      </c>
      <c r="D1386" s="1">
        <v>0</v>
      </c>
      <c r="E1386" s="1">
        <v>217.31</v>
      </c>
      <c r="F1386" s="3">
        <v>44533</v>
      </c>
      <c r="G1386" s="1">
        <v>0</v>
      </c>
      <c r="H1386" s="2">
        <v>-3.1120424450488127E-2</v>
      </c>
      <c r="I1386" s="1">
        <v>-6.98</v>
      </c>
    </row>
    <row r="1387" spans="1:9" x14ac:dyDescent="0.25">
      <c r="A1387" t="s">
        <v>4</v>
      </c>
      <c r="B1387" t="s">
        <v>1</v>
      </c>
      <c r="C1387" t="s">
        <v>57</v>
      </c>
      <c r="D1387" s="1">
        <v>0</v>
      </c>
      <c r="E1387" s="1">
        <v>276.89</v>
      </c>
      <c r="F1387" s="3">
        <v>44533</v>
      </c>
      <c r="G1387" s="1">
        <v>0</v>
      </c>
      <c r="H1387" s="2">
        <v>-2.8387957049617607E-2</v>
      </c>
      <c r="I1387" s="1">
        <v>-8.09</v>
      </c>
    </row>
    <row r="1388" spans="1:9" x14ac:dyDescent="0.25">
      <c r="A1388" t="s">
        <v>2</v>
      </c>
      <c r="B1388" t="s">
        <v>1</v>
      </c>
      <c r="C1388" t="s">
        <v>67</v>
      </c>
      <c r="D1388" s="1">
        <v>0</v>
      </c>
      <c r="E1388" s="1">
        <v>3867.23</v>
      </c>
      <c r="F1388" s="3">
        <v>44533</v>
      </c>
      <c r="G1388" s="1">
        <v>0</v>
      </c>
      <c r="H1388" s="2">
        <v>-3.979210236228492E-3</v>
      </c>
      <c r="I1388" s="1">
        <v>-15.45</v>
      </c>
    </row>
    <row r="1389" spans="1:9" x14ac:dyDescent="0.25">
      <c r="A1389" t="s">
        <v>4</v>
      </c>
      <c r="B1389" t="s">
        <v>1</v>
      </c>
      <c r="C1389" t="s">
        <v>17</v>
      </c>
      <c r="D1389" s="1">
        <v>0</v>
      </c>
      <c r="E1389" s="1">
        <v>355.71</v>
      </c>
      <c r="F1389" s="3">
        <v>44533</v>
      </c>
      <c r="G1389" s="1">
        <v>0</v>
      </c>
      <c r="H1389" s="2">
        <v>-4.2864061995479541E-2</v>
      </c>
      <c r="I1389" s="1">
        <v>-15.93</v>
      </c>
    </row>
    <row r="1390" spans="1:9" x14ac:dyDescent="0.25">
      <c r="A1390" t="s">
        <v>4</v>
      </c>
      <c r="B1390" t="s">
        <v>1</v>
      </c>
      <c r="C1390" t="s">
        <v>16</v>
      </c>
      <c r="D1390" s="1">
        <v>0</v>
      </c>
      <c r="E1390" s="1">
        <v>346.68</v>
      </c>
      <c r="F1390" s="3">
        <v>44533</v>
      </c>
      <c r="G1390" s="1">
        <v>0</v>
      </c>
      <c r="H1390" s="2">
        <v>4.345558838866781E-3</v>
      </c>
      <c r="I1390" s="1">
        <v>1.5</v>
      </c>
    </row>
    <row r="1391" spans="1:9" x14ac:dyDescent="0.25">
      <c r="A1391" t="s">
        <v>2</v>
      </c>
      <c r="B1391" t="s">
        <v>1</v>
      </c>
      <c r="C1391" t="s">
        <v>66</v>
      </c>
      <c r="D1391" s="1">
        <v>0</v>
      </c>
      <c r="E1391" s="1">
        <v>774.25</v>
      </c>
      <c r="F1391" s="3">
        <v>44533</v>
      </c>
      <c r="G1391" s="1">
        <v>0</v>
      </c>
      <c r="H1391" s="2">
        <v>-2.4566929133858273E-2</v>
      </c>
      <c r="I1391" s="1">
        <v>-19.5</v>
      </c>
    </row>
    <row r="1392" spans="1:9" x14ac:dyDescent="0.25">
      <c r="A1392" t="s">
        <v>4</v>
      </c>
      <c r="B1392" t="s">
        <v>1</v>
      </c>
      <c r="C1392" t="s">
        <v>15</v>
      </c>
      <c r="D1392" s="1">
        <v>0</v>
      </c>
      <c r="E1392" s="1">
        <v>474.32</v>
      </c>
      <c r="F1392" s="3">
        <v>44533</v>
      </c>
      <c r="G1392" s="1">
        <v>0</v>
      </c>
      <c r="H1392" s="2">
        <v>-4.5460948662735756E-2</v>
      </c>
      <c r="I1392" s="1">
        <v>-22.59</v>
      </c>
    </row>
    <row r="1393" spans="1:9" x14ac:dyDescent="0.25">
      <c r="A1393" t="s">
        <v>4</v>
      </c>
      <c r="B1393" t="s">
        <v>1</v>
      </c>
      <c r="C1393" t="s">
        <v>56</v>
      </c>
      <c r="D1393" s="1">
        <v>0</v>
      </c>
      <c r="E1393" s="1">
        <v>304.5</v>
      </c>
      <c r="F1393" s="3">
        <v>44533</v>
      </c>
      <c r="G1393" s="1">
        <v>0</v>
      </c>
      <c r="H1393" s="2">
        <v>-3.1303683909142843E-2</v>
      </c>
      <c r="I1393" s="1">
        <v>-9.84</v>
      </c>
    </row>
    <row r="1394" spans="1:9" x14ac:dyDescent="0.25">
      <c r="A1394" t="s">
        <v>4</v>
      </c>
      <c r="B1394" t="s">
        <v>1</v>
      </c>
      <c r="C1394" t="s">
        <v>55</v>
      </c>
      <c r="D1394" s="1">
        <v>0</v>
      </c>
      <c r="E1394" s="1">
        <v>268.89</v>
      </c>
      <c r="F1394" s="3">
        <v>44533</v>
      </c>
      <c r="G1394" s="1">
        <v>0</v>
      </c>
      <c r="H1394" s="2">
        <v>-4.7232655375239352E-2</v>
      </c>
      <c r="I1394" s="1">
        <v>-13.33</v>
      </c>
    </row>
    <row r="1395" spans="1:9" x14ac:dyDescent="0.25">
      <c r="A1395" t="s">
        <v>4</v>
      </c>
      <c r="B1395" t="s">
        <v>1</v>
      </c>
      <c r="C1395" t="s">
        <v>14</v>
      </c>
      <c r="D1395" s="1">
        <v>0</v>
      </c>
      <c r="E1395" s="1">
        <v>232.21</v>
      </c>
      <c r="F1395" s="3">
        <v>44533</v>
      </c>
      <c r="G1395" s="1">
        <v>0</v>
      </c>
      <c r="H1395" s="2">
        <v>-2.2067803748157422E-2</v>
      </c>
      <c r="I1395" s="1">
        <v>-5.24</v>
      </c>
    </row>
    <row r="1396" spans="1:9" x14ac:dyDescent="0.25">
      <c r="A1396" t="s">
        <v>2</v>
      </c>
      <c r="B1396" t="s">
        <v>1</v>
      </c>
      <c r="C1396" t="s">
        <v>45</v>
      </c>
      <c r="D1396" s="1">
        <v>0</v>
      </c>
      <c r="E1396" s="1">
        <v>3880.48</v>
      </c>
      <c r="F1396" s="3">
        <v>44533</v>
      </c>
      <c r="G1396" s="1">
        <v>0</v>
      </c>
      <c r="H1396" s="2">
        <v>-4.6299502633043721E-3</v>
      </c>
      <c r="I1396" s="1">
        <v>-18.05</v>
      </c>
    </row>
    <row r="1397" spans="1:9" x14ac:dyDescent="0.25">
      <c r="A1397" t="s">
        <v>4</v>
      </c>
      <c r="B1397" t="s">
        <v>1</v>
      </c>
      <c r="C1397" t="s">
        <v>13</v>
      </c>
      <c r="D1397" s="1">
        <v>0</v>
      </c>
      <c r="E1397" s="1">
        <v>456.83</v>
      </c>
      <c r="F1397" s="3">
        <v>44533</v>
      </c>
      <c r="G1397" s="1">
        <v>0</v>
      </c>
      <c r="H1397" s="2">
        <v>-3.0764008232024298E-2</v>
      </c>
      <c r="I1397" s="1">
        <v>-14.5</v>
      </c>
    </row>
    <row r="1398" spans="1:9" x14ac:dyDescent="0.25">
      <c r="A1398" t="s">
        <v>4</v>
      </c>
      <c r="B1398" t="s">
        <v>1</v>
      </c>
      <c r="C1398" t="s">
        <v>54</v>
      </c>
      <c r="D1398" s="1">
        <v>0</v>
      </c>
      <c r="E1398" s="1">
        <v>205.38</v>
      </c>
      <c r="F1398" s="3">
        <v>44533</v>
      </c>
      <c r="G1398" s="1">
        <v>0</v>
      </c>
      <c r="H1398" s="2">
        <v>-2.4415732471974261E-2</v>
      </c>
      <c r="I1398" s="1">
        <v>-5.14</v>
      </c>
    </row>
    <row r="1399" spans="1:9" x14ac:dyDescent="0.25">
      <c r="A1399" t="s">
        <v>2</v>
      </c>
      <c r="B1399" t="s">
        <v>1</v>
      </c>
      <c r="C1399" t="s">
        <v>65</v>
      </c>
      <c r="D1399" s="1">
        <v>0</v>
      </c>
      <c r="E1399" s="1">
        <v>1499.38</v>
      </c>
      <c r="F1399" s="3">
        <v>44533</v>
      </c>
      <c r="G1399" s="1">
        <v>0</v>
      </c>
      <c r="H1399" s="2">
        <v>9.9691495237712591E-3</v>
      </c>
      <c r="I1399" s="1">
        <v>14.8</v>
      </c>
    </row>
    <row r="1400" spans="1:9" x14ac:dyDescent="0.25">
      <c r="A1400" t="s">
        <v>4</v>
      </c>
      <c r="B1400" t="s">
        <v>1</v>
      </c>
      <c r="C1400" t="s">
        <v>53</v>
      </c>
      <c r="D1400" s="1">
        <v>0</v>
      </c>
      <c r="E1400" s="1">
        <v>349.13</v>
      </c>
      <c r="F1400" s="3">
        <v>44533</v>
      </c>
      <c r="G1400" s="1">
        <v>0</v>
      </c>
      <c r="H1400" s="2">
        <v>-4.421265878230396E-2</v>
      </c>
      <c r="I1400" s="1">
        <v>-16.149999999999999</v>
      </c>
    </row>
    <row r="1401" spans="1:9" x14ac:dyDescent="0.25">
      <c r="A1401" t="s">
        <v>4</v>
      </c>
      <c r="B1401" t="s">
        <v>1</v>
      </c>
      <c r="C1401" t="s">
        <v>12</v>
      </c>
      <c r="D1401" s="1">
        <v>0</v>
      </c>
      <c r="E1401" s="1">
        <v>317.48</v>
      </c>
      <c r="F1401" s="3">
        <v>44533</v>
      </c>
      <c r="G1401" s="1">
        <v>0</v>
      </c>
      <c r="H1401" s="2">
        <v>5.0015827793605805E-3</v>
      </c>
      <c r="I1401" s="1">
        <v>1.58</v>
      </c>
    </row>
    <row r="1402" spans="1:9" x14ac:dyDescent="0.25">
      <c r="A1402" t="s">
        <v>4</v>
      </c>
      <c r="B1402" t="s">
        <v>1</v>
      </c>
      <c r="C1402" t="s">
        <v>1</v>
      </c>
      <c r="D1402" s="1">
        <v>0</v>
      </c>
      <c r="E1402" s="1">
        <v>207.7</v>
      </c>
      <c r="F1402" s="3">
        <v>44533</v>
      </c>
      <c r="G1402" s="1">
        <v>0</v>
      </c>
      <c r="H1402" s="2">
        <v>9.6852555978031107E-2</v>
      </c>
      <c r="I1402" s="1">
        <v>18.34</v>
      </c>
    </row>
    <row r="1403" spans="1:9" x14ac:dyDescent="0.25">
      <c r="A1403" t="s">
        <v>4</v>
      </c>
      <c r="B1403" t="s">
        <v>1</v>
      </c>
      <c r="C1403" t="s">
        <v>52</v>
      </c>
      <c r="D1403" s="1">
        <v>0</v>
      </c>
      <c r="E1403" s="1">
        <v>183.23</v>
      </c>
      <c r="F1403" s="3">
        <v>44533</v>
      </c>
      <c r="G1403" s="1">
        <v>0</v>
      </c>
      <c r="H1403" s="2">
        <v>-3.6392321851170251E-2</v>
      </c>
      <c r="I1403" s="1">
        <v>-6.92</v>
      </c>
    </row>
    <row r="1404" spans="1:9" x14ac:dyDescent="0.25">
      <c r="A1404" t="s">
        <v>4</v>
      </c>
      <c r="B1404" t="s">
        <v>1</v>
      </c>
      <c r="C1404" t="s">
        <v>11</v>
      </c>
      <c r="D1404" s="1">
        <v>0</v>
      </c>
      <c r="E1404" s="1">
        <v>210.74</v>
      </c>
      <c r="F1404" s="3">
        <v>44533</v>
      </c>
      <c r="G1404" s="1">
        <v>0</v>
      </c>
      <c r="H1404" s="2">
        <v>-4.7697756788664947E-3</v>
      </c>
      <c r="I1404" s="1">
        <v>-1.01</v>
      </c>
    </row>
    <row r="1405" spans="1:9" x14ac:dyDescent="0.25">
      <c r="A1405" t="s">
        <v>4</v>
      </c>
      <c r="B1405" t="s">
        <v>1</v>
      </c>
      <c r="C1405" t="s">
        <v>10</v>
      </c>
      <c r="D1405" s="1">
        <v>0</v>
      </c>
      <c r="E1405" s="1">
        <v>148.44</v>
      </c>
      <c r="F1405" s="3">
        <v>44533</v>
      </c>
      <c r="G1405" s="1">
        <v>0</v>
      </c>
      <c r="H1405" s="2">
        <v>-5.3799082100968842E-2</v>
      </c>
      <c r="I1405" s="1">
        <v>-8.44</v>
      </c>
    </row>
    <row r="1406" spans="1:9" x14ac:dyDescent="0.25">
      <c r="A1406" t="s">
        <v>4</v>
      </c>
      <c r="B1406" t="s">
        <v>1</v>
      </c>
      <c r="C1406" t="s">
        <v>51</v>
      </c>
      <c r="D1406" s="1">
        <v>0</v>
      </c>
      <c r="E1406" s="1">
        <v>442</v>
      </c>
      <c r="F1406" s="3">
        <v>44533</v>
      </c>
      <c r="G1406" s="1">
        <v>0</v>
      </c>
      <c r="H1406" s="2">
        <v>-2.0910863016126213E-2</v>
      </c>
      <c r="I1406" s="1">
        <v>-9.44</v>
      </c>
    </row>
    <row r="1407" spans="1:9" x14ac:dyDescent="0.25">
      <c r="A1407" t="s">
        <v>9</v>
      </c>
      <c r="B1407" t="s">
        <v>1</v>
      </c>
      <c r="C1407" t="s">
        <v>8</v>
      </c>
      <c r="D1407" s="1">
        <v>0</v>
      </c>
      <c r="E1407" s="1">
        <v>1009.61</v>
      </c>
      <c r="F1407" s="3">
        <v>44533</v>
      </c>
      <c r="G1407" s="1">
        <v>0</v>
      </c>
      <c r="H1407" s="2">
        <v>6.3594589475992613E-3</v>
      </c>
      <c r="I1407" s="1">
        <v>6.38</v>
      </c>
    </row>
    <row r="1408" spans="1:9" x14ac:dyDescent="0.25">
      <c r="A1408" t="s">
        <v>4</v>
      </c>
      <c r="B1408" t="s">
        <v>1</v>
      </c>
      <c r="C1408" t="s">
        <v>7</v>
      </c>
      <c r="D1408" s="1">
        <v>0</v>
      </c>
      <c r="E1408" s="1">
        <v>646.21</v>
      </c>
      <c r="F1408" s="3">
        <v>44533</v>
      </c>
      <c r="G1408" s="1">
        <v>0</v>
      </c>
      <c r="H1408" s="2">
        <v>4.3502833981946543E-2</v>
      </c>
      <c r="I1408" s="1">
        <v>26.94</v>
      </c>
    </row>
    <row r="1409" spans="1:9" x14ac:dyDescent="0.25">
      <c r="A1409" t="s">
        <v>2</v>
      </c>
      <c r="B1409" t="s">
        <v>1</v>
      </c>
      <c r="C1409" t="s">
        <v>6</v>
      </c>
      <c r="D1409" s="1">
        <v>0</v>
      </c>
      <c r="E1409" s="1">
        <v>1269.5899999999999</v>
      </c>
      <c r="F1409" s="3">
        <v>44533</v>
      </c>
      <c r="G1409" s="1">
        <v>0</v>
      </c>
      <c r="H1409" s="2">
        <v>-1.2906335766877497E-2</v>
      </c>
      <c r="I1409" s="1">
        <v>-16.600000000000001</v>
      </c>
    </row>
    <row r="1410" spans="1:9" x14ac:dyDescent="0.25">
      <c r="A1410" t="s">
        <v>9</v>
      </c>
      <c r="B1410" t="s">
        <v>1</v>
      </c>
      <c r="C1410" t="s">
        <v>50</v>
      </c>
      <c r="D1410" s="1">
        <v>70</v>
      </c>
      <c r="E1410" s="1">
        <v>2890.86</v>
      </c>
      <c r="F1410" s="3">
        <v>44533</v>
      </c>
      <c r="G1410" s="1">
        <v>0</v>
      </c>
      <c r="H1410" s="2">
        <v>2.2813319095233986E-3</v>
      </c>
      <c r="I1410" s="1">
        <v>6.58</v>
      </c>
    </row>
    <row r="1411" spans="1:9" x14ac:dyDescent="0.25">
      <c r="A1411" t="s">
        <v>2</v>
      </c>
      <c r="B1411" t="s">
        <v>1</v>
      </c>
      <c r="C1411" t="s">
        <v>64</v>
      </c>
      <c r="D1411" s="1">
        <v>200</v>
      </c>
      <c r="E1411" s="1">
        <v>4115.41</v>
      </c>
      <c r="F1411" s="3">
        <v>44533</v>
      </c>
      <c r="G1411" s="1">
        <v>0</v>
      </c>
      <c r="H1411" s="2">
        <v>-2.7237589812559859E-3</v>
      </c>
      <c r="I1411" s="1">
        <v>-11.24</v>
      </c>
    </row>
    <row r="1412" spans="1:9" x14ac:dyDescent="0.25">
      <c r="A1412" t="s">
        <v>2</v>
      </c>
      <c r="B1412" t="s">
        <v>1</v>
      </c>
      <c r="C1412" t="s">
        <v>63</v>
      </c>
      <c r="D1412" s="1">
        <v>225</v>
      </c>
      <c r="E1412" s="1">
        <v>1337.19</v>
      </c>
      <c r="F1412" s="3">
        <v>44533</v>
      </c>
      <c r="G1412" s="1">
        <v>0</v>
      </c>
      <c r="H1412" s="2">
        <v>-5.0992164878214896E-2</v>
      </c>
      <c r="I1412" s="1">
        <v>-71.849999999999994</v>
      </c>
    </row>
    <row r="1413" spans="1:9" x14ac:dyDescent="0.25">
      <c r="A1413" t="s">
        <v>9</v>
      </c>
      <c r="B1413" t="s">
        <v>41</v>
      </c>
      <c r="C1413" s="2" t="s">
        <v>18</v>
      </c>
      <c r="D1413" s="1">
        <f>100+47.66+318.63</f>
        <v>466.28999999999996</v>
      </c>
      <c r="E1413" s="1">
        <v>5937.7222790294036</v>
      </c>
      <c r="F1413" s="3">
        <v>44564</v>
      </c>
      <c r="G1413" s="1">
        <v>0</v>
      </c>
      <c r="H1413" s="2">
        <v>8.0584443188886912E-3</v>
      </c>
      <c r="I1413" s="1">
        <v>47.47</v>
      </c>
    </row>
    <row r="1414" spans="1:9" x14ac:dyDescent="0.25">
      <c r="A1414" t="s">
        <v>9</v>
      </c>
      <c r="B1414" t="s">
        <v>22</v>
      </c>
      <c r="C1414" t="s">
        <v>40</v>
      </c>
      <c r="D1414" s="1">
        <v>397.49</v>
      </c>
      <c r="E1414" s="1">
        <v>6390.07</v>
      </c>
      <c r="F1414" s="3">
        <v>44564</v>
      </c>
      <c r="G1414" s="1">
        <v>0</v>
      </c>
      <c r="H1414" s="2">
        <v>1.2552984146351198E-2</v>
      </c>
      <c r="I1414" s="1">
        <v>79.22</v>
      </c>
    </row>
    <row r="1415" spans="1:9" x14ac:dyDescent="0.25">
      <c r="A1415" t="s">
        <v>9</v>
      </c>
      <c r="B1415" t="s">
        <v>22</v>
      </c>
      <c r="C1415" t="s">
        <v>39</v>
      </c>
      <c r="D1415" s="1">
        <v>0</v>
      </c>
      <c r="E1415" s="1">
        <v>1045.44</v>
      </c>
      <c r="F1415" s="3">
        <v>44564</v>
      </c>
      <c r="G1415" s="1">
        <v>0</v>
      </c>
      <c r="H1415" s="2">
        <v>1.1650861234759002E-2</v>
      </c>
      <c r="I1415" s="1">
        <v>12.04</v>
      </c>
    </row>
    <row r="1416" spans="1:9" x14ac:dyDescent="0.25">
      <c r="A1416" t="s">
        <v>9</v>
      </c>
      <c r="B1416" t="s">
        <v>22</v>
      </c>
      <c r="C1416" t="s">
        <v>48</v>
      </c>
      <c r="D1416" s="1">
        <v>0</v>
      </c>
      <c r="E1416" s="1">
        <v>4338.3900000000003</v>
      </c>
      <c r="F1416" s="3">
        <v>44564</v>
      </c>
      <c r="G1416" s="1">
        <v>0</v>
      </c>
      <c r="H1416" s="2">
        <v>7.8356943405519797E-3</v>
      </c>
      <c r="I1416" s="1">
        <v>33.729999999999997</v>
      </c>
    </row>
    <row r="1417" spans="1:9" x14ac:dyDescent="0.25">
      <c r="A1417" t="s">
        <v>9</v>
      </c>
      <c r="B1417" t="s">
        <v>22</v>
      </c>
      <c r="C1417" t="s">
        <v>36</v>
      </c>
      <c r="D1417" s="1">
        <v>0</v>
      </c>
      <c r="E1417" s="1">
        <v>3745.52</v>
      </c>
      <c r="F1417" s="3">
        <v>44564</v>
      </c>
      <c r="G1417" s="1">
        <v>0</v>
      </c>
      <c r="H1417" s="2">
        <v>1.0061458223779018E-2</v>
      </c>
      <c r="I1417" s="1">
        <v>37.31</v>
      </c>
    </row>
    <row r="1418" spans="1:9" x14ac:dyDescent="0.25">
      <c r="A1418" t="s">
        <v>9</v>
      </c>
      <c r="B1418" t="s">
        <v>22</v>
      </c>
      <c r="C1418" t="s">
        <v>33</v>
      </c>
      <c r="D1418" s="1">
        <v>0</v>
      </c>
      <c r="E1418" s="1">
        <v>908.41</v>
      </c>
      <c r="F1418" s="3">
        <v>44564</v>
      </c>
      <c r="G1418" s="1">
        <v>318.63</v>
      </c>
      <c r="H1418" s="2">
        <v>1.7302006808815662E-2</v>
      </c>
      <c r="I1418" s="1">
        <v>15.45</v>
      </c>
    </row>
    <row r="1419" spans="1:9" x14ac:dyDescent="0.25">
      <c r="A1419" t="s">
        <v>9</v>
      </c>
      <c r="B1419" t="s">
        <v>22</v>
      </c>
      <c r="C1419" t="s">
        <v>32</v>
      </c>
      <c r="D1419" s="1">
        <v>0</v>
      </c>
      <c r="E1419" s="1">
        <f>1040.15+1231.91</f>
        <v>2272.0600000000004</v>
      </c>
      <c r="F1419" s="3">
        <v>44564</v>
      </c>
      <c r="G1419" s="1">
        <v>0</v>
      </c>
      <c r="H1419" s="2">
        <v>1.122915396358426E-2</v>
      </c>
      <c r="I1419" s="1">
        <v>25.23</v>
      </c>
    </row>
    <row r="1420" spans="1:9" x14ac:dyDescent="0.25">
      <c r="A1420" t="s">
        <v>9</v>
      </c>
      <c r="B1420" t="s">
        <v>22</v>
      </c>
      <c r="C1420" t="s">
        <v>31</v>
      </c>
      <c r="D1420" s="1">
        <v>0</v>
      </c>
      <c r="E1420" s="1">
        <v>1147.29</v>
      </c>
      <c r="F1420" s="3">
        <v>44564</v>
      </c>
      <c r="G1420" s="1">
        <v>29.16</v>
      </c>
      <c r="H1420" s="2">
        <v>9.6450854945306919E-3</v>
      </c>
      <c r="I1420" s="1">
        <v>10.96</v>
      </c>
    </row>
    <row r="1421" spans="1:9" x14ac:dyDescent="0.25">
      <c r="A1421" t="s">
        <v>9</v>
      </c>
      <c r="B1421" t="s">
        <v>22</v>
      </c>
      <c r="C1421" t="s">
        <v>43</v>
      </c>
      <c r="D1421" s="1">
        <v>0</v>
      </c>
      <c r="E1421" s="1">
        <f>1201.11+1228.24</f>
        <v>2429.35</v>
      </c>
      <c r="F1421" s="3">
        <v>44564</v>
      </c>
      <c r="G1421" s="1">
        <v>0</v>
      </c>
      <c r="H1421" s="2">
        <v>1.0637412741598462E-2</v>
      </c>
      <c r="I1421" s="1">
        <v>25.57</v>
      </c>
    </row>
    <row r="1422" spans="1:9" x14ac:dyDescent="0.25">
      <c r="A1422" t="s">
        <v>9</v>
      </c>
      <c r="B1422" t="s">
        <v>22</v>
      </c>
      <c r="C1422" t="s">
        <v>30</v>
      </c>
      <c r="D1422" s="1">
        <v>0</v>
      </c>
      <c r="E1422" s="1">
        <v>2300.0300000000002</v>
      </c>
      <c r="F1422" s="3">
        <v>44564</v>
      </c>
      <c r="G1422" s="1">
        <v>47.66</v>
      </c>
      <c r="H1422" s="2">
        <v>1.1135534356178756E-2</v>
      </c>
      <c r="I1422" s="1">
        <v>25.33</v>
      </c>
    </row>
    <row r="1423" spans="1:9" x14ac:dyDescent="0.25">
      <c r="A1423" t="s">
        <v>9</v>
      </c>
      <c r="B1423" t="s">
        <v>22</v>
      </c>
      <c r="C1423" t="s">
        <v>47</v>
      </c>
      <c r="D1423" s="1">
        <v>0</v>
      </c>
      <c r="E1423" s="1">
        <f>1339.3+1338.91</f>
        <v>2678.21</v>
      </c>
      <c r="F1423" s="3">
        <v>44564</v>
      </c>
      <c r="G1423" s="1">
        <v>0</v>
      </c>
      <c r="H1423" s="2">
        <v>1.1328406735115371E-2</v>
      </c>
      <c r="I1423" s="1">
        <v>30</v>
      </c>
    </row>
    <row r="1424" spans="1:9" x14ac:dyDescent="0.25">
      <c r="A1424" t="s">
        <v>9</v>
      </c>
      <c r="B1424" t="s">
        <v>22</v>
      </c>
      <c r="C1424" t="s">
        <v>29</v>
      </c>
      <c r="D1424" s="1">
        <v>0</v>
      </c>
      <c r="E1424" s="1">
        <f>4073.42+1231.91</f>
        <v>5305.33</v>
      </c>
      <c r="F1424" s="3">
        <v>44564</v>
      </c>
      <c r="G1424" s="1">
        <f>92.08+276.25</f>
        <v>368.33</v>
      </c>
      <c r="H1424" s="2">
        <v>-8.8608493562200019E-3</v>
      </c>
      <c r="I1424" s="1">
        <v>-47.43</v>
      </c>
    </row>
    <row r="1425" spans="1:9" x14ac:dyDescent="0.25">
      <c r="A1425" t="s">
        <v>9</v>
      </c>
      <c r="B1425" t="s">
        <v>22</v>
      </c>
      <c r="C1425" t="s">
        <v>46</v>
      </c>
      <c r="D1425" s="1">
        <v>0</v>
      </c>
      <c r="E1425" s="1">
        <v>1715.19</v>
      </c>
      <c r="F1425" s="3">
        <v>44564</v>
      </c>
      <c r="G1425" s="1">
        <v>0</v>
      </c>
      <c r="H1425" s="2">
        <v>1.0320026860343834E-2</v>
      </c>
      <c r="I1425" s="1">
        <v>17.52</v>
      </c>
    </row>
    <row r="1426" spans="1:9" x14ac:dyDescent="0.25">
      <c r="A1426" t="s">
        <v>9</v>
      </c>
      <c r="B1426" t="s">
        <v>22</v>
      </c>
      <c r="C1426" t="s">
        <v>28</v>
      </c>
      <c r="D1426" s="1">
        <v>0</v>
      </c>
      <c r="E1426" s="1">
        <v>1233.04</v>
      </c>
      <c r="F1426" s="3">
        <v>44564</v>
      </c>
      <c r="G1426" s="1">
        <v>0</v>
      </c>
      <c r="H1426" s="2">
        <v>1.0605688058355822E-2</v>
      </c>
      <c r="I1426" s="1">
        <v>12.94</v>
      </c>
    </row>
    <row r="1427" spans="1:9" x14ac:dyDescent="0.25">
      <c r="A1427" t="s">
        <v>9</v>
      </c>
      <c r="B1427" t="s">
        <v>22</v>
      </c>
      <c r="C1427" t="s">
        <v>60</v>
      </c>
      <c r="D1427" s="1">
        <v>890</v>
      </c>
      <c r="E1427" s="1">
        <v>1033.82</v>
      </c>
      <c r="F1427" s="3">
        <v>44564</v>
      </c>
      <c r="G1427" s="1">
        <v>0</v>
      </c>
      <c r="H1427" s="2">
        <v>5.8278119922554605E-3</v>
      </c>
      <c r="I1427" s="1">
        <v>5.99</v>
      </c>
    </row>
    <row r="1428" spans="1:9" x14ac:dyDescent="0.25">
      <c r="A1428" t="s">
        <v>9</v>
      </c>
      <c r="B1428" t="s">
        <v>22</v>
      </c>
      <c r="C1428" t="s">
        <v>62</v>
      </c>
      <c r="D1428" s="1">
        <v>0</v>
      </c>
      <c r="E1428" s="1">
        <v>148.91</v>
      </c>
      <c r="F1428" s="3">
        <v>44564</v>
      </c>
      <c r="G1428" s="1">
        <v>0</v>
      </c>
      <c r="H1428" s="2">
        <v>4.926440815224753E-3</v>
      </c>
      <c r="I1428" s="1">
        <v>0.73</v>
      </c>
    </row>
    <row r="1429" spans="1:9" x14ac:dyDescent="0.25">
      <c r="A1429" t="s">
        <v>2</v>
      </c>
      <c r="B1429" t="s">
        <v>22</v>
      </c>
      <c r="C1429" t="s">
        <v>59</v>
      </c>
      <c r="D1429" s="1">
        <v>0</v>
      </c>
      <c r="E1429" s="1">
        <v>828.24</v>
      </c>
      <c r="F1429" s="3">
        <v>44564</v>
      </c>
      <c r="G1429" s="1">
        <v>0</v>
      </c>
      <c r="H1429" s="2">
        <v>1.9071289711346751E-2</v>
      </c>
      <c r="I1429" s="1">
        <v>15.5</v>
      </c>
    </row>
    <row r="1430" spans="1:9" x14ac:dyDescent="0.25">
      <c r="A1430" t="s">
        <v>2</v>
      </c>
      <c r="B1430" t="s">
        <v>22</v>
      </c>
      <c r="C1430" t="s">
        <v>27</v>
      </c>
      <c r="D1430" s="1">
        <v>760</v>
      </c>
      <c r="E1430" s="1">
        <v>1730.98</v>
      </c>
      <c r="F1430" s="3">
        <v>44564</v>
      </c>
      <c r="G1430" s="1">
        <v>0</v>
      </c>
      <c r="H1430" s="2">
        <v>6.6061106523533919E-3</v>
      </c>
      <c r="I1430" s="1">
        <v>11.36</v>
      </c>
    </row>
    <row r="1431" spans="1:9" x14ac:dyDescent="0.25">
      <c r="A1431" t="s">
        <v>2</v>
      </c>
      <c r="B1431" t="s">
        <v>22</v>
      </c>
      <c r="C1431" t="s">
        <v>26</v>
      </c>
      <c r="D1431" s="1">
        <v>0</v>
      </c>
      <c r="E1431" s="1">
        <v>4476.09</v>
      </c>
      <c r="F1431" s="3">
        <v>44564</v>
      </c>
      <c r="G1431" s="1">
        <v>0</v>
      </c>
      <c r="H1431" s="2">
        <v>9.5950197922658464E-3</v>
      </c>
      <c r="I1431" s="1">
        <v>42.54</v>
      </c>
    </row>
    <row r="1432" spans="1:9" x14ac:dyDescent="0.25">
      <c r="A1432" t="s">
        <v>4</v>
      </c>
      <c r="B1432" t="s">
        <v>22</v>
      </c>
      <c r="C1432" t="s">
        <v>25</v>
      </c>
      <c r="D1432" s="1">
        <v>0</v>
      </c>
      <c r="E1432" s="1">
        <v>1516.67</v>
      </c>
      <c r="F1432" s="3">
        <v>44564</v>
      </c>
      <c r="G1432" s="1">
        <v>0</v>
      </c>
      <c r="H1432" s="2">
        <v>1.1349314840129354E-2</v>
      </c>
      <c r="I1432" s="1">
        <v>17.02</v>
      </c>
    </row>
    <row r="1433" spans="1:9" x14ac:dyDescent="0.25">
      <c r="A1433" t="s">
        <v>4</v>
      </c>
      <c r="B1433" t="s">
        <v>22</v>
      </c>
      <c r="C1433" t="s">
        <v>24</v>
      </c>
      <c r="D1433" s="1">
        <v>0</v>
      </c>
      <c r="E1433" s="1">
        <v>1867.41</v>
      </c>
      <c r="F1433" s="3">
        <v>44564</v>
      </c>
      <c r="G1433" s="1">
        <v>0</v>
      </c>
      <c r="H1433" s="2">
        <v>-9.8358395724192915E-3</v>
      </c>
      <c r="I1433" s="1">
        <v>-18.55</v>
      </c>
    </row>
    <row r="1434" spans="1:9" x14ac:dyDescent="0.25">
      <c r="A1434" t="s">
        <v>4</v>
      </c>
      <c r="B1434" t="s">
        <v>21</v>
      </c>
      <c r="C1434" t="s">
        <v>20</v>
      </c>
      <c r="D1434" s="1">
        <v>350</v>
      </c>
      <c r="E1434" s="1">
        <v>3050.69</v>
      </c>
      <c r="F1434" s="3">
        <v>44564</v>
      </c>
      <c r="G1434" s="1">
        <v>0</v>
      </c>
      <c r="H1434" s="2">
        <v>1.2099315909256836E-2</v>
      </c>
      <c r="I1434" s="1">
        <v>36.47</v>
      </c>
    </row>
    <row r="1435" spans="1:9" x14ac:dyDescent="0.25">
      <c r="A1435" t="s">
        <v>9</v>
      </c>
      <c r="B1435" t="s">
        <v>19</v>
      </c>
      <c r="C1435" s="2" t="s">
        <v>18</v>
      </c>
      <c r="D1435" s="1">
        <v>1800</v>
      </c>
      <c r="E1435" s="1">
        <v>13858.06</v>
      </c>
      <c r="F1435" s="3">
        <v>44564</v>
      </c>
      <c r="G1435" s="1">
        <v>0</v>
      </c>
      <c r="H1435" s="2">
        <v>9.638074949529063E-3</v>
      </c>
      <c r="I1435" s="1">
        <v>132.29</v>
      </c>
    </row>
    <row r="1436" spans="1:9" x14ac:dyDescent="0.25">
      <c r="A1436" t="s">
        <v>4</v>
      </c>
      <c r="B1436" t="s">
        <v>1</v>
      </c>
      <c r="C1436" t="s">
        <v>58</v>
      </c>
      <c r="D1436" s="1">
        <v>0</v>
      </c>
      <c r="E1436" s="1">
        <v>223.04</v>
      </c>
      <c r="F1436" s="3">
        <v>44564</v>
      </c>
      <c r="G1436" s="1">
        <v>0</v>
      </c>
      <c r="H1436" s="2">
        <v>2.6367861580230967E-2</v>
      </c>
      <c r="I1436" s="1">
        <v>5.73</v>
      </c>
    </row>
    <row r="1437" spans="1:9" x14ac:dyDescent="0.25">
      <c r="A1437" t="s">
        <v>4</v>
      </c>
      <c r="B1437" t="s">
        <v>1</v>
      </c>
      <c r="C1437" t="s">
        <v>57</v>
      </c>
      <c r="D1437" s="1">
        <v>0</v>
      </c>
      <c r="E1437" s="1">
        <v>282.70999999999998</v>
      </c>
      <c r="F1437" s="3">
        <v>44564</v>
      </c>
      <c r="G1437" s="1">
        <v>0</v>
      </c>
      <c r="H1437" s="2">
        <v>2.101917729062075E-2</v>
      </c>
      <c r="I1437" s="1">
        <v>5.82</v>
      </c>
    </row>
    <row r="1438" spans="1:9" x14ac:dyDescent="0.25">
      <c r="A1438" t="s">
        <v>2</v>
      </c>
      <c r="B1438" t="s">
        <v>1</v>
      </c>
      <c r="C1438" t="s">
        <v>67</v>
      </c>
      <c r="D1438" s="1">
        <v>0</v>
      </c>
      <c r="E1438" s="1">
        <v>3880.72</v>
      </c>
      <c r="F1438" s="3">
        <v>44564</v>
      </c>
      <c r="G1438" s="1">
        <v>0</v>
      </c>
      <c r="H1438" s="2">
        <v>3.4882848964246094E-3</v>
      </c>
      <c r="I1438" s="1">
        <v>13.49</v>
      </c>
    </row>
    <row r="1439" spans="1:9" x14ac:dyDescent="0.25">
      <c r="A1439" t="s">
        <v>4</v>
      </c>
      <c r="B1439" t="s">
        <v>1</v>
      </c>
      <c r="C1439" t="s">
        <v>17</v>
      </c>
      <c r="D1439" s="1">
        <v>0</v>
      </c>
      <c r="E1439" s="1">
        <v>355.29</v>
      </c>
      <c r="F1439" s="3">
        <v>44564</v>
      </c>
      <c r="G1439" s="1">
        <v>0</v>
      </c>
      <c r="H1439" s="2">
        <v>-1.1807371173145897E-3</v>
      </c>
      <c r="I1439" s="1">
        <v>-0.42</v>
      </c>
    </row>
    <row r="1440" spans="1:9" x14ac:dyDescent="0.25">
      <c r="A1440" t="s">
        <v>4</v>
      </c>
      <c r="B1440" t="s">
        <v>1</v>
      </c>
      <c r="C1440" t="s">
        <v>16</v>
      </c>
      <c r="D1440" s="1">
        <v>0</v>
      </c>
      <c r="E1440" s="1">
        <v>346.96</v>
      </c>
      <c r="F1440" s="3">
        <v>44564</v>
      </c>
      <c r="G1440" s="1">
        <v>0</v>
      </c>
      <c r="H1440" s="2">
        <v>8.076612437981634E-4</v>
      </c>
      <c r="I1440" s="1">
        <v>0.28000000000000003</v>
      </c>
    </row>
    <row r="1441" spans="1:9" x14ac:dyDescent="0.25">
      <c r="A1441" t="s">
        <v>2</v>
      </c>
      <c r="B1441" t="s">
        <v>1</v>
      </c>
      <c r="C1441" t="s">
        <v>66</v>
      </c>
      <c r="D1441" s="1">
        <v>0</v>
      </c>
      <c r="E1441" s="1">
        <v>787.91</v>
      </c>
      <c r="F1441" s="3">
        <v>44564</v>
      </c>
      <c r="G1441" s="1">
        <v>0</v>
      </c>
      <c r="H1441" s="2">
        <v>1.7642880206651501E-2</v>
      </c>
      <c r="I1441" s="1">
        <v>13.66</v>
      </c>
    </row>
    <row r="1442" spans="1:9" x14ac:dyDescent="0.25">
      <c r="A1442" t="s">
        <v>4</v>
      </c>
      <c r="B1442" t="s">
        <v>1</v>
      </c>
      <c r="C1442" t="s">
        <v>15</v>
      </c>
      <c r="D1442" s="1">
        <v>0</v>
      </c>
      <c r="E1442" s="1">
        <v>489.02</v>
      </c>
      <c r="F1442" s="3">
        <v>44564</v>
      </c>
      <c r="G1442" s="1">
        <v>0</v>
      </c>
      <c r="H1442" s="2">
        <v>3.0991735537190035E-2</v>
      </c>
      <c r="I1442" s="1">
        <v>14.7</v>
      </c>
    </row>
    <row r="1443" spans="1:9" x14ac:dyDescent="0.25">
      <c r="A1443" t="s">
        <v>4</v>
      </c>
      <c r="B1443" t="s">
        <v>1</v>
      </c>
      <c r="C1443" t="s">
        <v>56</v>
      </c>
      <c r="D1443" s="1">
        <v>0</v>
      </c>
      <c r="E1443" s="1">
        <v>310.27</v>
      </c>
      <c r="F1443" s="3">
        <v>44564</v>
      </c>
      <c r="G1443" s="1">
        <v>0</v>
      </c>
      <c r="H1443" s="2">
        <v>1.8949096880131355E-2</v>
      </c>
      <c r="I1443" s="1">
        <v>5.77</v>
      </c>
    </row>
    <row r="1444" spans="1:9" x14ac:dyDescent="0.25">
      <c r="A1444" t="s">
        <v>4</v>
      </c>
      <c r="B1444" t="s">
        <v>1</v>
      </c>
      <c r="C1444" t="s">
        <v>55</v>
      </c>
      <c r="D1444" s="1">
        <v>0</v>
      </c>
      <c r="E1444" s="1">
        <v>288.36</v>
      </c>
      <c r="F1444" s="3">
        <v>44564</v>
      </c>
      <c r="G1444" s="1">
        <v>0</v>
      </c>
      <c r="H1444" s="2">
        <v>7.2408791699207997E-2</v>
      </c>
      <c r="I1444" s="1">
        <v>19.47</v>
      </c>
    </row>
    <row r="1445" spans="1:9" x14ac:dyDescent="0.25">
      <c r="A1445" t="s">
        <v>4</v>
      </c>
      <c r="B1445" t="s">
        <v>1</v>
      </c>
      <c r="C1445" t="s">
        <v>14</v>
      </c>
      <c r="D1445" s="1">
        <v>0</v>
      </c>
      <c r="E1445" s="1">
        <v>239.42</v>
      </c>
      <c r="F1445" s="3">
        <v>44564</v>
      </c>
      <c r="G1445" s="1">
        <v>0</v>
      </c>
      <c r="H1445" s="2">
        <v>3.1049481073166518E-2</v>
      </c>
      <c r="I1445" s="1">
        <v>7.21</v>
      </c>
    </row>
    <row r="1446" spans="1:9" x14ac:dyDescent="0.25">
      <c r="A1446" t="s">
        <v>2</v>
      </c>
      <c r="B1446" t="s">
        <v>1</v>
      </c>
      <c r="C1446" t="s">
        <v>45</v>
      </c>
      <c r="D1446" s="1">
        <v>0</v>
      </c>
      <c r="E1446" s="1">
        <v>3918.71</v>
      </c>
      <c r="F1446" s="3">
        <v>44564</v>
      </c>
      <c r="G1446" s="1">
        <v>0</v>
      </c>
      <c r="H1446" s="2">
        <v>9.8518739949697842E-3</v>
      </c>
      <c r="I1446" s="1">
        <v>38.229999999999997</v>
      </c>
    </row>
    <row r="1447" spans="1:9" x14ac:dyDescent="0.25">
      <c r="A1447" t="s">
        <v>4</v>
      </c>
      <c r="B1447" t="s">
        <v>1</v>
      </c>
      <c r="C1447" t="s">
        <v>13</v>
      </c>
      <c r="D1447" s="1">
        <v>0</v>
      </c>
      <c r="E1447" s="1">
        <v>502.92</v>
      </c>
      <c r="F1447" s="3">
        <v>44564</v>
      </c>
      <c r="G1447" s="1">
        <v>0</v>
      </c>
      <c r="H1447" s="2">
        <v>0.10089092222489771</v>
      </c>
      <c r="I1447" s="1">
        <v>46.09</v>
      </c>
    </row>
    <row r="1448" spans="1:9" x14ac:dyDescent="0.25">
      <c r="A1448" t="s">
        <v>4</v>
      </c>
      <c r="B1448" t="s">
        <v>1</v>
      </c>
      <c r="C1448" t="s">
        <v>54</v>
      </c>
      <c r="D1448" s="1">
        <v>0</v>
      </c>
      <c r="E1448" s="1">
        <v>207.13</v>
      </c>
      <c r="F1448" s="3">
        <v>44564</v>
      </c>
      <c r="G1448" s="1">
        <v>0</v>
      </c>
      <c r="H1448" s="2">
        <v>8.5207907293796126E-3</v>
      </c>
      <c r="I1448" s="1">
        <v>1.75</v>
      </c>
    </row>
    <row r="1449" spans="1:9" x14ac:dyDescent="0.25">
      <c r="A1449" t="s">
        <v>2</v>
      </c>
      <c r="B1449" t="s">
        <v>1</v>
      </c>
      <c r="C1449" t="s">
        <v>65</v>
      </c>
      <c r="D1449" s="1">
        <v>0</v>
      </c>
      <c r="E1449" s="1">
        <v>1508.31</v>
      </c>
      <c r="F1449" s="3">
        <v>44564</v>
      </c>
      <c r="G1449" s="1">
        <v>0</v>
      </c>
      <c r="H1449" s="2">
        <v>5.9557950619588684E-3</v>
      </c>
      <c r="I1449" s="1">
        <v>8.93</v>
      </c>
    </row>
    <row r="1450" spans="1:9" x14ac:dyDescent="0.25">
      <c r="A1450" t="s">
        <v>4</v>
      </c>
      <c r="B1450" t="s">
        <v>1</v>
      </c>
      <c r="C1450" t="s">
        <v>53</v>
      </c>
      <c r="D1450" s="1">
        <v>0</v>
      </c>
      <c r="E1450" s="1">
        <v>354.39</v>
      </c>
      <c r="F1450" s="3">
        <v>44564</v>
      </c>
      <c r="G1450" s="1">
        <v>0</v>
      </c>
      <c r="H1450" s="2">
        <v>1.506602125282841E-2</v>
      </c>
      <c r="I1450" s="1">
        <v>5.26</v>
      </c>
    </row>
    <row r="1451" spans="1:9" x14ac:dyDescent="0.25">
      <c r="A1451" t="s">
        <v>4</v>
      </c>
      <c r="B1451" t="s">
        <v>1</v>
      </c>
      <c r="C1451" t="s">
        <v>12</v>
      </c>
      <c r="D1451" s="1">
        <v>0</v>
      </c>
      <c r="E1451" s="1">
        <v>346.38</v>
      </c>
      <c r="F1451" s="3">
        <v>44564</v>
      </c>
      <c r="G1451" s="1">
        <v>0</v>
      </c>
      <c r="H1451" s="2">
        <v>9.1029356179916698E-2</v>
      </c>
      <c r="I1451" s="1">
        <v>28.9</v>
      </c>
    </row>
    <row r="1452" spans="1:9" x14ac:dyDescent="0.25">
      <c r="A1452" t="s">
        <v>4</v>
      </c>
      <c r="B1452" t="s">
        <v>1</v>
      </c>
      <c r="C1452" t="s">
        <v>1</v>
      </c>
      <c r="D1452" s="1">
        <f>115.9+115.8+92.5</f>
        <v>324.2</v>
      </c>
      <c r="E1452" s="1">
        <v>480.95</v>
      </c>
      <c r="F1452" s="3">
        <v>44564</v>
      </c>
      <c r="G1452" s="1">
        <v>0</v>
      </c>
      <c r="H1452" s="2">
        <v>-9.578868208309832E-2</v>
      </c>
      <c r="I1452" s="1">
        <v>-50.95</v>
      </c>
    </row>
    <row r="1453" spans="1:9" x14ac:dyDescent="0.25">
      <c r="A1453" t="s">
        <v>4</v>
      </c>
      <c r="B1453" t="s">
        <v>1</v>
      </c>
      <c r="C1453" t="s">
        <v>52</v>
      </c>
      <c r="D1453" s="1">
        <v>0</v>
      </c>
      <c r="E1453" s="1">
        <v>189.54</v>
      </c>
      <c r="F1453" s="3">
        <v>44564</v>
      </c>
      <c r="G1453" s="1">
        <v>0</v>
      </c>
      <c r="H1453" s="2">
        <v>3.4437592097364078E-2</v>
      </c>
      <c r="I1453" s="1">
        <v>6.31</v>
      </c>
    </row>
    <row r="1454" spans="1:9" x14ac:dyDescent="0.25">
      <c r="A1454" t="s">
        <v>4</v>
      </c>
      <c r="B1454" t="s">
        <v>1</v>
      </c>
      <c r="C1454" t="s">
        <v>11</v>
      </c>
      <c r="D1454" s="1">
        <v>0</v>
      </c>
      <c r="E1454" s="1">
        <v>222.01</v>
      </c>
      <c r="F1454" s="3">
        <v>44564</v>
      </c>
      <c r="G1454" s="1">
        <v>0</v>
      </c>
      <c r="H1454" s="2">
        <v>5.3478219607098643E-2</v>
      </c>
      <c r="I1454" s="1">
        <v>11.27</v>
      </c>
    </row>
    <row r="1455" spans="1:9" x14ac:dyDescent="0.25">
      <c r="A1455" t="s">
        <v>4</v>
      </c>
      <c r="B1455" t="s">
        <v>1</v>
      </c>
      <c r="C1455" t="s">
        <v>10</v>
      </c>
      <c r="D1455" s="1">
        <v>0</v>
      </c>
      <c r="E1455" s="1">
        <v>147.31</v>
      </c>
      <c r="F1455" s="3">
        <v>44564</v>
      </c>
      <c r="G1455" s="1">
        <v>0</v>
      </c>
      <c r="H1455" s="2">
        <v>-7.6125033683642762E-3</v>
      </c>
      <c r="I1455" s="1">
        <v>-1.1299999999999999</v>
      </c>
    </row>
    <row r="1456" spans="1:9" x14ac:dyDescent="0.25">
      <c r="A1456" t="s">
        <v>4</v>
      </c>
      <c r="B1456" t="s">
        <v>1</v>
      </c>
      <c r="C1456" t="s">
        <v>51</v>
      </c>
      <c r="D1456" s="1">
        <v>0</v>
      </c>
      <c r="E1456" s="1">
        <v>453.69</v>
      </c>
      <c r="F1456" s="3">
        <v>44564</v>
      </c>
      <c r="G1456" s="1">
        <v>0</v>
      </c>
      <c r="H1456" s="2">
        <v>2.6447963800904972E-2</v>
      </c>
      <c r="I1456" s="1">
        <v>11.69</v>
      </c>
    </row>
    <row r="1457" spans="1:10" x14ac:dyDescent="0.25">
      <c r="A1457" t="s">
        <v>9</v>
      </c>
      <c r="B1457" t="s">
        <v>1</v>
      </c>
      <c r="C1457" t="s">
        <v>8</v>
      </c>
      <c r="D1457" s="1">
        <v>390</v>
      </c>
      <c r="E1457" s="1">
        <v>1407.74</v>
      </c>
      <c r="F1457" s="3">
        <v>44564</v>
      </c>
      <c r="G1457" s="1">
        <v>0</v>
      </c>
      <c r="H1457" s="2">
        <v>5.8087610119961219E-3</v>
      </c>
      <c r="I1457" s="1">
        <v>8.1300000000000008</v>
      </c>
    </row>
    <row r="1458" spans="1:10" x14ac:dyDescent="0.25">
      <c r="A1458" t="s">
        <v>4</v>
      </c>
      <c r="B1458" t="s">
        <v>1</v>
      </c>
      <c r="C1458" t="s">
        <v>7</v>
      </c>
      <c r="D1458" s="1">
        <v>120.8</v>
      </c>
      <c r="E1458" s="1">
        <v>826.18</v>
      </c>
      <c r="F1458" s="3">
        <v>44564</v>
      </c>
      <c r="G1458" s="1">
        <v>0</v>
      </c>
      <c r="H1458" s="2">
        <v>7.7143713902035005E-2</v>
      </c>
      <c r="I1458" s="1">
        <v>59.17</v>
      </c>
    </row>
    <row r="1459" spans="1:10" x14ac:dyDescent="0.25">
      <c r="A1459" t="s">
        <v>2</v>
      </c>
      <c r="B1459" t="s">
        <v>1</v>
      </c>
      <c r="C1459" t="s">
        <v>6</v>
      </c>
      <c r="D1459" s="1">
        <v>0</v>
      </c>
      <c r="E1459" s="1">
        <v>1307</v>
      </c>
      <c r="F1459" s="3">
        <v>44564</v>
      </c>
      <c r="G1459" s="1">
        <v>0</v>
      </c>
      <c r="H1459" s="2">
        <v>2.9466205625438224E-2</v>
      </c>
      <c r="I1459" s="1">
        <v>37.409999999999997</v>
      </c>
    </row>
    <row r="1460" spans="1:10" x14ac:dyDescent="0.25">
      <c r="A1460" t="s">
        <v>9</v>
      </c>
      <c r="B1460" t="s">
        <v>1</v>
      </c>
      <c r="C1460" t="s">
        <v>50</v>
      </c>
      <c r="D1460" s="1">
        <v>0</v>
      </c>
      <c r="E1460" s="1">
        <v>2919.29</v>
      </c>
      <c r="F1460" s="3">
        <v>44564</v>
      </c>
      <c r="G1460" s="1">
        <v>0</v>
      </c>
      <c r="H1460" s="2">
        <v>9.8344437295474485E-3</v>
      </c>
      <c r="I1460" s="1">
        <v>28.43</v>
      </c>
    </row>
    <row r="1461" spans="1:10" x14ac:dyDescent="0.25">
      <c r="A1461" t="s">
        <v>2</v>
      </c>
      <c r="B1461" t="s">
        <v>1</v>
      </c>
      <c r="C1461" t="s">
        <v>64</v>
      </c>
      <c r="D1461" s="1">
        <f>162.5+402.5</f>
        <v>565</v>
      </c>
      <c r="E1461" s="1">
        <v>4889.92</v>
      </c>
      <c r="F1461" s="3">
        <v>44564</v>
      </c>
      <c r="G1461" s="1">
        <v>0</v>
      </c>
      <c r="H1461" s="2">
        <v>4.4763172457113809E-2</v>
      </c>
      <c r="I1461" s="1">
        <v>209.51</v>
      </c>
    </row>
    <row r="1462" spans="1:10" x14ac:dyDescent="0.25">
      <c r="A1462" t="s">
        <v>2</v>
      </c>
      <c r="B1462" t="s">
        <v>1</v>
      </c>
      <c r="C1462" t="s">
        <v>63</v>
      </c>
      <c r="D1462" s="1">
        <v>0</v>
      </c>
      <c r="E1462" s="1">
        <v>1404.63</v>
      </c>
      <c r="F1462" s="3">
        <v>44564</v>
      </c>
      <c r="G1462" s="1">
        <v>0</v>
      </c>
      <c r="H1462" s="2">
        <v>5.0434119309896275E-2</v>
      </c>
      <c r="I1462" s="1">
        <v>67.44</v>
      </c>
    </row>
    <row r="1463" spans="1:10" x14ac:dyDescent="0.25">
      <c r="A1463" t="s">
        <v>9</v>
      </c>
      <c r="B1463" t="s">
        <v>41</v>
      </c>
      <c r="C1463" s="2" t="s">
        <v>18</v>
      </c>
      <c r="D1463" s="1">
        <v>0</v>
      </c>
      <c r="E1463" s="1">
        <v>5583.9450972568466</v>
      </c>
      <c r="F1463" s="3">
        <v>44595</v>
      </c>
      <c r="G1463" s="1">
        <v>389.95</v>
      </c>
      <c r="H1463" s="2">
        <v>6.52023876322394E-3</v>
      </c>
      <c r="I1463" s="1">
        <v>36.17</v>
      </c>
      <c r="J1463" s="4"/>
    </row>
    <row r="1464" spans="1:10" x14ac:dyDescent="0.25">
      <c r="A1464" t="s">
        <v>9</v>
      </c>
      <c r="B1464" t="s">
        <v>22</v>
      </c>
      <c r="C1464" t="s">
        <v>40</v>
      </c>
      <c r="D1464" s="1">
        <v>0</v>
      </c>
      <c r="E1464" s="1">
        <v>6453.8</v>
      </c>
      <c r="F1464" s="3">
        <v>44595</v>
      </c>
      <c r="G1464" s="1">
        <v>0</v>
      </c>
      <c r="H1464" s="2">
        <v>9.9732866776107709E-3</v>
      </c>
      <c r="I1464" s="1">
        <v>63.73</v>
      </c>
    </row>
    <row r="1465" spans="1:10" x14ac:dyDescent="0.25">
      <c r="A1465" t="s">
        <v>9</v>
      </c>
      <c r="B1465" t="s">
        <v>22</v>
      </c>
      <c r="C1465" t="s">
        <v>39</v>
      </c>
      <c r="D1465" s="1">
        <v>0</v>
      </c>
      <c r="E1465" s="1">
        <v>1056.53</v>
      </c>
      <c r="F1465" s="3">
        <v>44595</v>
      </c>
      <c r="G1465" s="1">
        <v>0</v>
      </c>
      <c r="H1465" s="2">
        <v>1.0607973676155513E-2</v>
      </c>
      <c r="I1465" s="1">
        <v>11.09</v>
      </c>
    </row>
    <row r="1466" spans="1:10" x14ac:dyDescent="0.25">
      <c r="A1466" t="s">
        <v>9</v>
      </c>
      <c r="B1466" t="s">
        <v>22</v>
      </c>
      <c r="C1466" t="s">
        <v>48</v>
      </c>
      <c r="D1466" s="1">
        <v>0</v>
      </c>
      <c r="E1466" s="1">
        <v>4375.6099999999997</v>
      </c>
      <c r="F1466" s="3">
        <v>44595</v>
      </c>
      <c r="G1466" s="1">
        <v>0</v>
      </c>
      <c r="H1466" s="2">
        <v>8.57921948003737E-3</v>
      </c>
      <c r="I1466" s="1">
        <v>37.22</v>
      </c>
    </row>
    <row r="1467" spans="1:10" x14ac:dyDescent="0.25">
      <c r="A1467" t="s">
        <v>9</v>
      </c>
      <c r="B1467" t="s">
        <v>22</v>
      </c>
      <c r="C1467" t="s">
        <v>36</v>
      </c>
      <c r="D1467" s="1">
        <v>0</v>
      </c>
      <c r="E1467" s="1">
        <v>3784.2</v>
      </c>
      <c r="F1467" s="3">
        <v>44595</v>
      </c>
      <c r="G1467" s="1">
        <v>0</v>
      </c>
      <c r="H1467" s="2">
        <v>1.0327003994105022E-2</v>
      </c>
      <c r="I1467" s="1">
        <v>38.68</v>
      </c>
    </row>
    <row r="1468" spans="1:10" x14ac:dyDescent="0.25">
      <c r="A1468" t="s">
        <v>9</v>
      </c>
      <c r="B1468" t="s">
        <v>22</v>
      </c>
      <c r="C1468" t="s">
        <v>33</v>
      </c>
      <c r="D1468" s="1">
        <v>0</v>
      </c>
      <c r="E1468" s="1">
        <v>919.47</v>
      </c>
      <c r="F1468" s="3">
        <v>44595</v>
      </c>
      <c r="G1468" s="1">
        <v>0</v>
      </c>
      <c r="H1468" s="2">
        <v>1.2175119164254067E-2</v>
      </c>
      <c r="I1468" s="1">
        <v>11.06</v>
      </c>
    </row>
    <row r="1469" spans="1:10" x14ac:dyDescent="0.25">
      <c r="A1469" t="s">
        <v>9</v>
      </c>
      <c r="B1469" t="s">
        <v>22</v>
      </c>
      <c r="C1469" t="s">
        <v>32</v>
      </c>
      <c r="D1469" s="1">
        <v>0</v>
      </c>
      <c r="E1469" s="1">
        <f>1052.74+1245.57</f>
        <v>2298.31</v>
      </c>
      <c r="F1469" s="3">
        <v>44595</v>
      </c>
      <c r="G1469" s="1">
        <v>0</v>
      </c>
      <c r="H1469" s="2">
        <v>1.1553392075913438E-2</v>
      </c>
      <c r="I1469" s="1">
        <v>26.25</v>
      </c>
    </row>
    <row r="1470" spans="1:10" x14ac:dyDescent="0.25">
      <c r="A1470" t="s">
        <v>9</v>
      </c>
      <c r="B1470" t="s">
        <v>22</v>
      </c>
      <c r="C1470" t="s">
        <v>31</v>
      </c>
      <c r="D1470" s="1">
        <v>0</v>
      </c>
      <c r="E1470" s="1">
        <f>1158.53</f>
        <v>1158.53</v>
      </c>
      <c r="F1470" s="3">
        <v>44595</v>
      </c>
      <c r="G1470" s="1">
        <v>0</v>
      </c>
      <c r="H1470" s="2">
        <v>9.7969998866895835E-3</v>
      </c>
      <c r="I1470" s="1">
        <v>11.24</v>
      </c>
    </row>
    <row r="1471" spans="1:10" x14ac:dyDescent="0.25">
      <c r="A1471" t="s">
        <v>9</v>
      </c>
      <c r="B1471" t="s">
        <v>22</v>
      </c>
      <c r="C1471" t="s">
        <v>43</v>
      </c>
      <c r="D1471" s="1">
        <v>1289.95</v>
      </c>
      <c r="E1471" s="1">
        <f>1214.11+1241.81+1303.25</f>
        <v>3759.17</v>
      </c>
      <c r="F1471" s="3">
        <v>44595</v>
      </c>
      <c r="G1471" s="1">
        <v>0</v>
      </c>
      <c r="H1471" s="2">
        <v>1.0719759094453218E-2</v>
      </c>
      <c r="I1471" s="1">
        <v>39.869999999999997</v>
      </c>
    </row>
    <row r="1472" spans="1:10" x14ac:dyDescent="0.25">
      <c r="A1472" t="s">
        <v>9</v>
      </c>
      <c r="B1472" t="s">
        <v>22</v>
      </c>
      <c r="C1472" t="s">
        <v>30</v>
      </c>
      <c r="D1472" s="1">
        <v>0</v>
      </c>
      <c r="E1472" s="1">
        <v>2326.08</v>
      </c>
      <c r="F1472" s="3">
        <v>44595</v>
      </c>
      <c r="G1472" s="1">
        <v>0</v>
      </c>
      <c r="H1472" s="2">
        <v>1.1325939226879633E-2</v>
      </c>
      <c r="I1472" s="1">
        <v>26.05</v>
      </c>
    </row>
    <row r="1473" spans="1:9" x14ac:dyDescent="0.25">
      <c r="A1473" t="s">
        <v>9</v>
      </c>
      <c r="B1473" t="s">
        <v>22</v>
      </c>
      <c r="C1473" t="s">
        <v>47</v>
      </c>
      <c r="D1473" s="1">
        <v>0</v>
      </c>
      <c r="E1473" s="1">
        <f>1354.91+1354.52</f>
        <v>2709.4300000000003</v>
      </c>
      <c r="F1473" s="3">
        <v>44595</v>
      </c>
      <c r="G1473" s="1">
        <v>0</v>
      </c>
      <c r="H1473" s="2">
        <v>1.1657039589875184E-2</v>
      </c>
      <c r="I1473" s="1">
        <v>31.22</v>
      </c>
    </row>
    <row r="1474" spans="1:9" x14ac:dyDescent="0.25">
      <c r="A1474" t="s">
        <v>9</v>
      </c>
      <c r="B1474" t="s">
        <v>22</v>
      </c>
      <c r="C1474" t="s">
        <v>29</v>
      </c>
      <c r="D1474" s="1">
        <v>0</v>
      </c>
      <c r="E1474" s="1">
        <f>4118.02+1353.65</f>
        <v>5471.67</v>
      </c>
      <c r="F1474" s="3">
        <v>44595</v>
      </c>
      <c r="G1474" s="1">
        <v>0</v>
      </c>
      <c r="H1474" s="2">
        <v>3.1353374813630763E-2</v>
      </c>
      <c r="I1474" s="1">
        <v>166.34</v>
      </c>
    </row>
    <row r="1475" spans="1:9" x14ac:dyDescent="0.25">
      <c r="A1475" t="s">
        <v>9</v>
      </c>
      <c r="B1475" t="s">
        <v>22</v>
      </c>
      <c r="C1475" t="s">
        <v>46</v>
      </c>
      <c r="D1475" s="1">
        <v>0</v>
      </c>
      <c r="E1475" s="1">
        <v>1733.77</v>
      </c>
      <c r="F1475" s="3">
        <v>44595</v>
      </c>
      <c r="G1475" s="1">
        <v>0</v>
      </c>
      <c r="H1475" s="2">
        <v>1.0832619126743825E-2</v>
      </c>
      <c r="I1475" s="1">
        <v>18.579999999999998</v>
      </c>
    </row>
    <row r="1476" spans="1:9" x14ac:dyDescent="0.25">
      <c r="A1476" t="s">
        <v>9</v>
      </c>
      <c r="B1476" t="s">
        <v>22</v>
      </c>
      <c r="C1476" t="s">
        <v>28</v>
      </c>
      <c r="D1476" s="1">
        <v>0</v>
      </c>
      <c r="E1476" s="1">
        <v>1246.47</v>
      </c>
      <c r="F1476" s="3">
        <v>44595</v>
      </c>
      <c r="G1476" s="1">
        <v>0</v>
      </c>
      <c r="H1476" s="2">
        <v>1.0891779666515333E-2</v>
      </c>
      <c r="I1476" s="1">
        <v>13.43</v>
      </c>
    </row>
    <row r="1477" spans="1:9" x14ac:dyDescent="0.25">
      <c r="A1477" t="s">
        <v>9</v>
      </c>
      <c r="B1477" t="s">
        <v>22</v>
      </c>
      <c r="C1477" t="s">
        <v>60</v>
      </c>
      <c r="D1477" s="1">
        <v>0</v>
      </c>
      <c r="E1477" s="1">
        <v>1040.83</v>
      </c>
      <c r="F1477" s="3">
        <v>44595</v>
      </c>
      <c r="G1477" s="1">
        <v>0</v>
      </c>
      <c r="H1477" s="2">
        <v>6.7806774873768738E-3</v>
      </c>
      <c r="I1477" s="1">
        <v>7.01</v>
      </c>
    </row>
    <row r="1478" spans="1:9" x14ac:dyDescent="0.25">
      <c r="A1478" t="s">
        <v>9</v>
      </c>
      <c r="B1478" t="s">
        <v>22</v>
      </c>
      <c r="C1478" t="s">
        <v>62</v>
      </c>
      <c r="D1478" s="1">
        <v>0</v>
      </c>
      <c r="E1478" s="1">
        <v>149.93</v>
      </c>
      <c r="F1478" s="3">
        <v>44595</v>
      </c>
      <c r="G1478" s="1">
        <v>0</v>
      </c>
      <c r="H1478" s="2">
        <v>6.8497750318985418E-3</v>
      </c>
      <c r="I1478" s="1">
        <v>1.02</v>
      </c>
    </row>
    <row r="1479" spans="1:9" x14ac:dyDescent="0.25">
      <c r="A1479" t="s">
        <v>2</v>
      </c>
      <c r="B1479" t="s">
        <v>22</v>
      </c>
      <c r="C1479" t="s">
        <v>59</v>
      </c>
      <c r="D1479" s="1">
        <v>200</v>
      </c>
      <c r="E1479" s="1">
        <v>1000.72</v>
      </c>
      <c r="F1479" s="3">
        <v>44595</v>
      </c>
      <c r="G1479" s="1">
        <v>0</v>
      </c>
      <c r="H1479" s="2">
        <v>-2.6764179568972257E-2</v>
      </c>
      <c r="I1479" s="1">
        <v>-27.52</v>
      </c>
    </row>
    <row r="1480" spans="1:9" x14ac:dyDescent="0.25">
      <c r="A1480" t="s">
        <v>2</v>
      </c>
      <c r="B1480" t="s">
        <v>22</v>
      </c>
      <c r="C1480" t="s">
        <v>27</v>
      </c>
      <c r="D1480" s="1">
        <v>0</v>
      </c>
      <c r="E1480" s="1">
        <v>1723.11</v>
      </c>
      <c r="F1480" s="3">
        <v>44595</v>
      </c>
      <c r="G1480" s="1">
        <v>0</v>
      </c>
      <c r="H1480" s="2">
        <v>-4.5465574414493837E-3</v>
      </c>
      <c r="I1480" s="1">
        <v>-7.87</v>
      </c>
    </row>
    <row r="1481" spans="1:9" x14ac:dyDescent="0.25">
      <c r="A1481" t="s">
        <v>2</v>
      </c>
      <c r="B1481" t="s">
        <v>22</v>
      </c>
      <c r="C1481" t="s">
        <v>26</v>
      </c>
      <c r="D1481" s="1">
        <v>0</v>
      </c>
      <c r="E1481" s="1">
        <v>4483.0600000000004</v>
      </c>
      <c r="F1481" s="3">
        <v>44595</v>
      </c>
      <c r="G1481" s="1">
        <v>0</v>
      </c>
      <c r="H1481" s="2">
        <v>1.557162612905616E-3</v>
      </c>
      <c r="I1481" s="1">
        <v>6.97</v>
      </c>
    </row>
    <row r="1482" spans="1:9" x14ac:dyDescent="0.25">
      <c r="A1482" t="s">
        <v>4</v>
      </c>
      <c r="B1482" t="s">
        <v>22</v>
      </c>
      <c r="C1482" t="s">
        <v>25</v>
      </c>
      <c r="D1482" s="1">
        <v>0</v>
      </c>
      <c r="E1482" s="1">
        <v>1650.02</v>
      </c>
      <c r="F1482" s="3">
        <v>44595</v>
      </c>
      <c r="G1482" s="1">
        <v>0</v>
      </c>
      <c r="H1482" s="2">
        <v>8.7922883685969788E-2</v>
      </c>
      <c r="I1482" s="1">
        <v>133.35</v>
      </c>
    </row>
    <row r="1483" spans="1:9" x14ac:dyDescent="0.25">
      <c r="A1483" t="s">
        <v>4</v>
      </c>
      <c r="B1483" t="s">
        <v>22</v>
      </c>
      <c r="C1483" t="s">
        <v>24</v>
      </c>
      <c r="D1483" s="1">
        <v>0</v>
      </c>
      <c r="E1483" s="1">
        <v>1946.71</v>
      </c>
      <c r="F1483" s="3">
        <v>44595</v>
      </c>
      <c r="G1483" s="1">
        <v>0</v>
      </c>
      <c r="H1483" s="2">
        <v>4.2465232594877333E-2</v>
      </c>
      <c r="I1483" s="1">
        <v>79.3</v>
      </c>
    </row>
    <row r="1484" spans="1:9" x14ac:dyDescent="0.25">
      <c r="A1484" t="s">
        <v>4</v>
      </c>
      <c r="B1484" t="s">
        <v>21</v>
      </c>
      <c r="C1484" t="s">
        <v>20</v>
      </c>
      <c r="D1484" s="1">
        <v>250</v>
      </c>
      <c r="E1484" s="1">
        <v>2185</v>
      </c>
      <c r="F1484" s="3">
        <v>44595</v>
      </c>
      <c r="G1484" s="1">
        <v>0</v>
      </c>
      <c r="H1484" s="2">
        <v>-0.33801720246372724</v>
      </c>
      <c r="I1484" s="1">
        <v>-1115.69</v>
      </c>
    </row>
    <row r="1485" spans="1:9" x14ac:dyDescent="0.25">
      <c r="A1485" t="s">
        <v>9</v>
      </c>
      <c r="B1485" t="s">
        <v>19</v>
      </c>
      <c r="C1485" s="2" t="s">
        <v>18</v>
      </c>
      <c r="D1485" s="1">
        <v>900</v>
      </c>
      <c r="E1485" s="1">
        <v>14904.52</v>
      </c>
      <c r="F1485" s="3">
        <v>44595</v>
      </c>
      <c r="G1485" s="1">
        <v>0</v>
      </c>
      <c r="H1485" s="2">
        <v>9.924068610644099E-3</v>
      </c>
      <c r="I1485" s="1">
        <v>146.46</v>
      </c>
    </row>
    <row r="1486" spans="1:9" x14ac:dyDescent="0.25">
      <c r="A1486" t="s">
        <v>4</v>
      </c>
      <c r="B1486" t="s">
        <v>1</v>
      </c>
      <c r="C1486" t="s">
        <v>58</v>
      </c>
      <c r="D1486" s="1">
        <v>0</v>
      </c>
      <c r="E1486" s="1">
        <v>238.45</v>
      </c>
      <c r="F1486" s="3">
        <v>44595</v>
      </c>
      <c r="G1486" s="1">
        <v>0</v>
      </c>
      <c r="H1486" s="2">
        <v>6.909074605451937E-2</v>
      </c>
      <c r="I1486" s="1">
        <v>15.41</v>
      </c>
    </row>
    <row r="1487" spans="1:9" x14ac:dyDescent="0.25">
      <c r="A1487" t="s">
        <v>4</v>
      </c>
      <c r="B1487" t="s">
        <v>1</v>
      </c>
      <c r="C1487" t="s">
        <v>57</v>
      </c>
      <c r="D1487" s="1">
        <v>0</v>
      </c>
      <c r="E1487" s="1">
        <v>302.04000000000002</v>
      </c>
      <c r="F1487" s="3">
        <v>44595</v>
      </c>
      <c r="G1487" s="1">
        <v>0</v>
      </c>
      <c r="H1487" s="2">
        <v>6.837395210639885E-2</v>
      </c>
      <c r="I1487" s="1">
        <v>19.329999999999998</v>
      </c>
    </row>
    <row r="1488" spans="1:9" x14ac:dyDescent="0.25">
      <c r="A1488" t="s">
        <v>2</v>
      </c>
      <c r="B1488" t="s">
        <v>1</v>
      </c>
      <c r="C1488" t="s">
        <v>67</v>
      </c>
      <c r="D1488" s="1">
        <v>0</v>
      </c>
      <c r="E1488" s="1">
        <v>3646.51</v>
      </c>
      <c r="F1488" s="3">
        <v>44595</v>
      </c>
      <c r="G1488" s="1">
        <v>0</v>
      </c>
      <c r="H1488" s="2">
        <v>-6.0352202684037959E-2</v>
      </c>
      <c r="I1488" s="1">
        <v>-234.21</v>
      </c>
    </row>
    <row r="1489" spans="1:9" x14ac:dyDescent="0.25">
      <c r="A1489" t="s">
        <v>4</v>
      </c>
      <c r="B1489" t="s">
        <v>1</v>
      </c>
      <c r="C1489" t="s">
        <v>17</v>
      </c>
      <c r="D1489" s="1">
        <v>0</v>
      </c>
      <c r="E1489" s="1">
        <v>330.69</v>
      </c>
      <c r="F1489" s="3">
        <v>44595</v>
      </c>
      <c r="G1489" s="1">
        <v>0</v>
      </c>
      <c r="H1489" s="2">
        <v>-6.9239213037237235E-2</v>
      </c>
      <c r="I1489" s="1">
        <v>-24.6</v>
      </c>
    </row>
    <row r="1490" spans="1:9" x14ac:dyDescent="0.25">
      <c r="A1490" t="s">
        <v>4</v>
      </c>
      <c r="B1490" t="s">
        <v>1</v>
      </c>
      <c r="C1490" t="s">
        <v>16</v>
      </c>
      <c r="D1490" s="1">
        <v>0</v>
      </c>
      <c r="E1490" s="1">
        <v>353.81</v>
      </c>
      <c r="F1490" s="3">
        <v>44595</v>
      </c>
      <c r="G1490" s="1">
        <v>0</v>
      </c>
      <c r="H1490" s="2">
        <v>1.97429098455153E-2</v>
      </c>
      <c r="I1490" s="1">
        <v>6.85</v>
      </c>
    </row>
    <row r="1491" spans="1:9" x14ac:dyDescent="0.25">
      <c r="A1491" t="s">
        <v>2</v>
      </c>
      <c r="B1491" t="s">
        <v>1</v>
      </c>
      <c r="C1491" t="s">
        <v>66</v>
      </c>
      <c r="D1491" s="1">
        <v>0</v>
      </c>
      <c r="E1491" s="1">
        <v>824.37</v>
      </c>
      <c r="F1491" s="3">
        <v>44595</v>
      </c>
      <c r="G1491" s="1">
        <v>0</v>
      </c>
      <c r="H1491" s="2">
        <v>4.6274320671142677E-2</v>
      </c>
      <c r="I1491" s="1">
        <v>36.46</v>
      </c>
    </row>
    <row r="1492" spans="1:9" x14ac:dyDescent="0.25">
      <c r="A1492" t="s">
        <v>4</v>
      </c>
      <c r="B1492" t="s">
        <v>1</v>
      </c>
      <c r="C1492" t="s">
        <v>15</v>
      </c>
      <c r="D1492" s="1">
        <v>0</v>
      </c>
      <c r="E1492" s="1">
        <v>506.36</v>
      </c>
      <c r="F1492" s="3">
        <v>44595</v>
      </c>
      <c r="G1492" s="1">
        <v>0</v>
      </c>
      <c r="H1492" s="2">
        <v>3.5458672446934791E-2</v>
      </c>
      <c r="I1492" s="1">
        <v>17.34</v>
      </c>
    </row>
    <row r="1493" spans="1:9" x14ac:dyDescent="0.25">
      <c r="A1493" t="s">
        <v>4</v>
      </c>
      <c r="B1493" t="s">
        <v>1</v>
      </c>
      <c r="C1493" t="s">
        <v>56</v>
      </c>
      <c r="D1493" s="1">
        <v>0</v>
      </c>
      <c r="E1493" s="1">
        <v>328.49</v>
      </c>
      <c r="F1493" s="3">
        <v>44595</v>
      </c>
      <c r="G1493" s="1">
        <v>0</v>
      </c>
      <c r="H1493" s="2">
        <v>5.8723047668160167E-2</v>
      </c>
      <c r="I1493" s="1">
        <v>18.22</v>
      </c>
    </row>
    <row r="1494" spans="1:9" x14ac:dyDescent="0.25">
      <c r="A1494" t="s">
        <v>4</v>
      </c>
      <c r="B1494" t="s">
        <v>1</v>
      </c>
      <c r="C1494" t="s">
        <v>55</v>
      </c>
      <c r="D1494" s="1">
        <v>100</v>
      </c>
      <c r="E1494" s="1">
        <v>389.54</v>
      </c>
      <c r="F1494" s="3">
        <v>44595</v>
      </c>
      <c r="G1494" s="1">
        <v>0</v>
      </c>
      <c r="H1494" s="2">
        <v>3.0384179627149788E-3</v>
      </c>
      <c r="I1494" s="1">
        <v>1.18</v>
      </c>
    </row>
    <row r="1495" spans="1:9" x14ac:dyDescent="0.25">
      <c r="A1495" t="s">
        <v>4</v>
      </c>
      <c r="B1495" t="s">
        <v>1</v>
      </c>
      <c r="C1495" t="s">
        <v>14</v>
      </c>
      <c r="D1495" s="1">
        <v>0</v>
      </c>
      <c r="E1495" s="1">
        <v>255.57</v>
      </c>
      <c r="F1495" s="3">
        <v>44595</v>
      </c>
      <c r="G1495" s="1">
        <v>0</v>
      </c>
      <c r="H1495" s="2">
        <v>6.7454682148525569E-2</v>
      </c>
      <c r="I1495" s="1">
        <v>16.149999999999999</v>
      </c>
    </row>
    <row r="1496" spans="1:9" x14ac:dyDescent="0.25">
      <c r="A1496" t="s">
        <v>2</v>
      </c>
      <c r="B1496" t="s">
        <v>1</v>
      </c>
      <c r="C1496" t="s">
        <v>45</v>
      </c>
      <c r="D1496" s="1">
        <v>0</v>
      </c>
      <c r="E1496" s="1">
        <v>3966.61</v>
      </c>
      <c r="F1496" s="3">
        <v>44595</v>
      </c>
      <c r="G1496" s="1">
        <v>0</v>
      </c>
      <c r="H1496" s="2">
        <v>1.2223410254905254E-2</v>
      </c>
      <c r="I1496" s="1">
        <v>47.9</v>
      </c>
    </row>
    <row r="1497" spans="1:9" x14ac:dyDescent="0.25">
      <c r="A1497" t="s">
        <v>4</v>
      </c>
      <c r="B1497" t="s">
        <v>1</v>
      </c>
      <c r="C1497" t="s">
        <v>13</v>
      </c>
      <c r="D1497" s="1">
        <v>0</v>
      </c>
      <c r="E1497" s="1">
        <v>545</v>
      </c>
      <c r="F1497" s="3">
        <v>44595</v>
      </c>
      <c r="G1497" s="1">
        <v>0</v>
      </c>
      <c r="H1497" s="2">
        <v>8.3671359261910494E-2</v>
      </c>
      <c r="I1497" s="1">
        <v>42.08</v>
      </c>
    </row>
    <row r="1498" spans="1:9" x14ac:dyDescent="0.25">
      <c r="A1498" t="s">
        <v>4</v>
      </c>
      <c r="B1498" t="s">
        <v>1</v>
      </c>
      <c r="C1498" t="s">
        <v>54</v>
      </c>
      <c r="D1498" s="1">
        <v>0</v>
      </c>
      <c r="E1498" s="1">
        <v>220.65</v>
      </c>
      <c r="F1498" s="3">
        <v>44595</v>
      </c>
      <c r="G1498" s="1">
        <v>0</v>
      </c>
      <c r="H1498" s="2">
        <v>6.5273016945879503E-2</v>
      </c>
      <c r="I1498" s="1">
        <v>13.52</v>
      </c>
    </row>
    <row r="1499" spans="1:9" x14ac:dyDescent="0.25">
      <c r="A1499" t="s">
        <v>2</v>
      </c>
      <c r="B1499" t="s">
        <v>1</v>
      </c>
      <c r="C1499" t="s">
        <v>65</v>
      </c>
      <c r="D1499" s="1">
        <v>0</v>
      </c>
      <c r="E1499" s="1">
        <v>1518.21</v>
      </c>
      <c r="F1499" s="3">
        <v>44595</v>
      </c>
      <c r="G1499" s="1">
        <v>0</v>
      </c>
      <c r="H1499" s="2">
        <v>6.5636374485351645E-3</v>
      </c>
      <c r="I1499" s="1">
        <v>9.9</v>
      </c>
    </row>
    <row r="1500" spans="1:9" x14ac:dyDescent="0.25">
      <c r="A1500" t="s">
        <v>4</v>
      </c>
      <c r="B1500" t="s">
        <v>1</v>
      </c>
      <c r="C1500" t="s">
        <v>53</v>
      </c>
      <c r="D1500" s="1">
        <v>0</v>
      </c>
      <c r="E1500" s="1">
        <v>361.03</v>
      </c>
      <c r="F1500" s="3">
        <v>44595</v>
      </c>
      <c r="G1500" s="1">
        <v>0</v>
      </c>
      <c r="H1500" s="2">
        <v>1.8736420327887249E-2</v>
      </c>
      <c r="I1500" s="1">
        <v>6.64</v>
      </c>
    </row>
    <row r="1501" spans="1:9" x14ac:dyDescent="0.25">
      <c r="A1501" t="s">
        <v>4</v>
      </c>
      <c r="B1501" t="s">
        <v>1</v>
      </c>
      <c r="C1501" t="s">
        <v>12</v>
      </c>
      <c r="D1501" s="1">
        <v>100</v>
      </c>
      <c r="E1501" s="1">
        <v>474.56</v>
      </c>
      <c r="F1501" s="3">
        <v>44595</v>
      </c>
      <c r="G1501" s="1">
        <v>0</v>
      </c>
      <c r="H1501" s="2">
        <v>6.3130068551458418E-2</v>
      </c>
      <c r="I1501" s="1">
        <v>28.18</v>
      </c>
    </row>
    <row r="1502" spans="1:9" x14ac:dyDescent="0.25">
      <c r="A1502" t="s">
        <v>4</v>
      </c>
      <c r="B1502" t="s">
        <v>1</v>
      </c>
      <c r="C1502" t="s">
        <v>1</v>
      </c>
      <c r="D1502" s="1">
        <v>0</v>
      </c>
      <c r="E1502" s="1">
        <v>539.66999999999996</v>
      </c>
      <c r="F1502" s="3">
        <v>44595</v>
      </c>
      <c r="G1502" s="1">
        <v>0</v>
      </c>
      <c r="H1502" s="2">
        <v>0.12209169352323523</v>
      </c>
      <c r="I1502" s="1">
        <v>58.72</v>
      </c>
    </row>
    <row r="1503" spans="1:9" x14ac:dyDescent="0.25">
      <c r="A1503" t="s">
        <v>4</v>
      </c>
      <c r="B1503" t="s">
        <v>1</v>
      </c>
      <c r="C1503" t="s">
        <v>52</v>
      </c>
      <c r="D1503" s="1">
        <v>0</v>
      </c>
      <c r="E1503" s="1">
        <v>203.79</v>
      </c>
      <c r="F1503" s="3">
        <v>44595</v>
      </c>
      <c r="G1503" s="1">
        <v>0</v>
      </c>
      <c r="H1503" s="2">
        <v>7.5182019626464092E-2</v>
      </c>
      <c r="I1503" s="1">
        <v>14.25</v>
      </c>
    </row>
    <row r="1504" spans="1:9" x14ac:dyDescent="0.25">
      <c r="A1504" t="s">
        <v>4</v>
      </c>
      <c r="B1504" t="s">
        <v>1</v>
      </c>
      <c r="C1504" t="s">
        <v>11</v>
      </c>
      <c r="D1504" s="1">
        <v>0</v>
      </c>
      <c r="E1504" s="1">
        <v>229.96</v>
      </c>
      <c r="F1504" s="3">
        <v>44595</v>
      </c>
      <c r="G1504" s="1">
        <v>0</v>
      </c>
      <c r="H1504" s="2">
        <v>3.5809197783883695E-2</v>
      </c>
      <c r="I1504" s="1">
        <v>7.95</v>
      </c>
    </row>
    <row r="1505" spans="1:9" x14ac:dyDescent="0.25">
      <c r="A1505" t="s">
        <v>4</v>
      </c>
      <c r="B1505" t="s">
        <v>1</v>
      </c>
      <c r="C1505" t="s">
        <v>10</v>
      </c>
      <c r="D1505" s="1">
        <v>0</v>
      </c>
      <c r="E1505" s="1">
        <v>163.49</v>
      </c>
      <c r="F1505" s="3">
        <v>44595</v>
      </c>
      <c r="G1505" s="1">
        <v>0</v>
      </c>
      <c r="H1505" s="2">
        <v>0.10983639942977397</v>
      </c>
      <c r="I1505" s="1">
        <v>16.18</v>
      </c>
    </row>
    <row r="1506" spans="1:9" x14ac:dyDescent="0.25">
      <c r="A1506" t="s">
        <v>4</v>
      </c>
      <c r="B1506" t="s">
        <v>1</v>
      </c>
      <c r="C1506" t="s">
        <v>51</v>
      </c>
      <c r="D1506" s="1">
        <v>0</v>
      </c>
      <c r="E1506" s="1">
        <v>411.53</v>
      </c>
      <c r="F1506" s="3">
        <v>44595</v>
      </c>
      <c r="G1506" s="1">
        <v>0</v>
      </c>
      <c r="H1506" s="2">
        <v>-9.2926888403976338E-2</v>
      </c>
      <c r="I1506" s="1">
        <v>-42.16</v>
      </c>
    </row>
    <row r="1507" spans="1:9" x14ac:dyDescent="0.25">
      <c r="A1507" t="s">
        <v>9</v>
      </c>
      <c r="B1507" t="s">
        <v>1</v>
      </c>
      <c r="C1507" t="s">
        <v>8</v>
      </c>
      <c r="D1507" s="1">
        <v>0</v>
      </c>
      <c r="E1507" s="1">
        <v>1416.69</v>
      </c>
      <c r="F1507" s="3">
        <v>44595</v>
      </c>
      <c r="G1507" s="1">
        <v>0</v>
      </c>
      <c r="H1507" s="2">
        <v>6.3577080995069757E-3</v>
      </c>
      <c r="I1507" s="1">
        <v>8.9499999999999993</v>
      </c>
    </row>
    <row r="1508" spans="1:9" x14ac:dyDescent="0.25">
      <c r="A1508" t="s">
        <v>4</v>
      </c>
      <c r="B1508" t="s">
        <v>1</v>
      </c>
      <c r="C1508" t="s">
        <v>7</v>
      </c>
      <c r="D1508" s="1">
        <v>0</v>
      </c>
      <c r="E1508" s="1">
        <v>954.52</v>
      </c>
      <c r="F1508" s="3">
        <v>44595</v>
      </c>
      <c r="G1508" s="1">
        <v>0</v>
      </c>
      <c r="H1508" s="2">
        <v>0.15534145101551733</v>
      </c>
      <c r="I1508" s="1">
        <v>128.34</v>
      </c>
    </row>
    <row r="1509" spans="1:9" x14ac:dyDescent="0.25">
      <c r="A1509" t="s">
        <v>2</v>
      </c>
      <c r="B1509" t="s">
        <v>1</v>
      </c>
      <c r="C1509" t="s">
        <v>6</v>
      </c>
      <c r="D1509" s="1">
        <v>0</v>
      </c>
      <c r="E1509" s="1">
        <v>1304.68</v>
      </c>
      <c r="F1509" s="3">
        <v>44595</v>
      </c>
      <c r="G1509" s="1">
        <v>0</v>
      </c>
      <c r="H1509" s="2">
        <v>-1.7750573833205108E-3</v>
      </c>
      <c r="I1509" s="1">
        <v>-2.3199999999999998</v>
      </c>
    </row>
    <row r="1510" spans="1:9" x14ac:dyDescent="0.25">
      <c r="A1510" t="s">
        <v>9</v>
      </c>
      <c r="B1510" t="s">
        <v>1</v>
      </c>
      <c r="C1510" t="s">
        <v>50</v>
      </c>
      <c r="D1510" s="1">
        <v>0</v>
      </c>
      <c r="E1510" s="1">
        <v>2941.19</v>
      </c>
      <c r="F1510" s="3">
        <v>44595</v>
      </c>
      <c r="G1510" s="1">
        <v>0</v>
      </c>
      <c r="H1510" s="2">
        <v>7.5018240736617336E-3</v>
      </c>
      <c r="I1510" s="1">
        <v>21.9</v>
      </c>
    </row>
    <row r="1511" spans="1:9" x14ac:dyDescent="0.25">
      <c r="A1511" t="s">
        <v>2</v>
      </c>
      <c r="B1511" t="s">
        <v>1</v>
      </c>
      <c r="C1511" t="s">
        <v>64</v>
      </c>
      <c r="D1511" s="1">
        <v>250</v>
      </c>
      <c r="E1511" s="1">
        <v>4934.3</v>
      </c>
      <c r="F1511" s="3">
        <v>44595</v>
      </c>
      <c r="G1511" s="1">
        <v>0</v>
      </c>
      <c r="H1511" s="2">
        <v>-4.0004513688928989E-2</v>
      </c>
      <c r="I1511" s="1">
        <v>-205.62</v>
      </c>
    </row>
    <row r="1512" spans="1:9" x14ac:dyDescent="0.25">
      <c r="A1512" t="s">
        <v>2</v>
      </c>
      <c r="B1512" t="s">
        <v>1</v>
      </c>
      <c r="C1512" t="s">
        <v>63</v>
      </c>
      <c r="D1512" s="1">
        <v>300</v>
      </c>
      <c r="E1512" s="1">
        <v>1668.37</v>
      </c>
      <c r="F1512" s="3">
        <v>44595</v>
      </c>
      <c r="G1512" s="1">
        <v>0</v>
      </c>
      <c r="H1512" s="2">
        <v>-2.1271478268011346E-2</v>
      </c>
      <c r="I1512" s="1">
        <v>-36.26</v>
      </c>
    </row>
    <row r="1513" spans="1:9" x14ac:dyDescent="0.25">
      <c r="A1513" t="s">
        <v>9</v>
      </c>
      <c r="B1513" t="s">
        <v>41</v>
      </c>
      <c r="C1513" s="2" t="s">
        <v>18</v>
      </c>
      <c r="D1513" s="1">
        <f>30.13+29.11</f>
        <v>59.239999999999995</v>
      </c>
      <c r="E1513" s="1">
        <v>5396.5671297334884</v>
      </c>
      <c r="F1513" s="3">
        <v>44623</v>
      </c>
      <c r="G1513" s="1">
        <v>280</v>
      </c>
      <c r="H1513" s="2">
        <v>6.2242863853423369E-3</v>
      </c>
      <c r="I1513" s="1">
        <v>33.380000000000003</v>
      </c>
    </row>
    <row r="1514" spans="1:9" x14ac:dyDescent="0.25">
      <c r="A1514" t="s">
        <v>9</v>
      </c>
      <c r="B1514" t="s">
        <v>22</v>
      </c>
      <c r="C1514" t="s">
        <v>40</v>
      </c>
      <c r="D1514" s="1">
        <v>0</v>
      </c>
      <c r="E1514" s="1">
        <v>6515.2</v>
      </c>
      <c r="F1514" s="3">
        <v>44623</v>
      </c>
      <c r="G1514" s="1">
        <v>0</v>
      </c>
      <c r="H1514" s="2">
        <v>9.5137748303324443E-3</v>
      </c>
      <c r="I1514" s="1">
        <v>61.4</v>
      </c>
    </row>
    <row r="1515" spans="1:9" x14ac:dyDescent="0.25">
      <c r="A1515" t="s">
        <v>9</v>
      </c>
      <c r="B1515" t="s">
        <v>22</v>
      </c>
      <c r="C1515" t="s">
        <v>39</v>
      </c>
      <c r="D1515" s="1">
        <v>0</v>
      </c>
      <c r="E1515" s="1">
        <v>1064.93</v>
      </c>
      <c r="F1515" s="3">
        <v>44623</v>
      </c>
      <c r="G1515" s="1">
        <v>0</v>
      </c>
      <c r="H1515" s="2">
        <v>7.9505551191163537E-3</v>
      </c>
      <c r="I1515" s="1">
        <v>8.4</v>
      </c>
    </row>
    <row r="1516" spans="1:9" x14ac:dyDescent="0.25">
      <c r="A1516" t="s">
        <v>9</v>
      </c>
      <c r="B1516" t="s">
        <v>22</v>
      </c>
      <c r="C1516" t="s">
        <v>61</v>
      </c>
      <c r="D1516" s="1">
        <v>1000</v>
      </c>
      <c r="E1516" s="1">
        <v>1007.09</v>
      </c>
      <c r="F1516" s="3">
        <v>44623</v>
      </c>
      <c r="G1516" s="1">
        <v>0</v>
      </c>
      <c r="H1516" s="2">
        <v>7.0900000000000407E-3</v>
      </c>
      <c r="I1516" s="1">
        <v>7.09</v>
      </c>
    </row>
    <row r="1517" spans="1:9" x14ac:dyDescent="0.25">
      <c r="A1517" t="s">
        <v>9</v>
      </c>
      <c r="B1517" t="s">
        <v>22</v>
      </c>
      <c r="C1517" t="s">
        <v>48</v>
      </c>
      <c r="D1517" s="1">
        <v>0</v>
      </c>
      <c r="E1517" s="1">
        <v>4411.24</v>
      </c>
      <c r="F1517" s="3">
        <v>44623</v>
      </c>
      <c r="G1517" s="1">
        <v>0</v>
      </c>
      <c r="H1517" s="2">
        <v>8.1428646520143033E-3</v>
      </c>
      <c r="I1517" s="1">
        <v>35.630000000000003</v>
      </c>
    </row>
    <row r="1518" spans="1:9" x14ac:dyDescent="0.25">
      <c r="A1518" t="s">
        <v>9</v>
      </c>
      <c r="B1518" t="s">
        <v>22</v>
      </c>
      <c r="C1518" t="s">
        <v>36</v>
      </c>
      <c r="D1518" s="1">
        <v>0</v>
      </c>
      <c r="E1518" s="1">
        <v>3822.25</v>
      </c>
      <c r="F1518" s="3">
        <v>44623</v>
      </c>
      <c r="G1518" s="1">
        <v>0</v>
      </c>
      <c r="H1518" s="2">
        <v>1.0054965382379377E-2</v>
      </c>
      <c r="I1518" s="1">
        <v>38.049999999999997</v>
      </c>
    </row>
    <row r="1519" spans="1:9" x14ac:dyDescent="0.25">
      <c r="A1519" t="s">
        <v>9</v>
      </c>
      <c r="B1519" t="s">
        <v>22</v>
      </c>
      <c r="C1519" t="s">
        <v>33</v>
      </c>
      <c r="D1519" s="1">
        <v>0</v>
      </c>
      <c r="E1519" s="1">
        <v>927.73</v>
      </c>
      <c r="F1519" s="3">
        <v>44623</v>
      </c>
      <c r="G1519" s="1">
        <v>0</v>
      </c>
      <c r="H1519" s="2">
        <v>8.9834361099327964E-3</v>
      </c>
      <c r="I1519" s="1">
        <v>8.26</v>
      </c>
    </row>
    <row r="1520" spans="1:9" x14ac:dyDescent="0.25">
      <c r="A1520" t="s">
        <v>9</v>
      </c>
      <c r="B1520" t="s">
        <v>22</v>
      </c>
      <c r="C1520" t="s">
        <v>32</v>
      </c>
      <c r="D1520" s="1">
        <v>0</v>
      </c>
      <c r="E1520" s="1">
        <f>1064.86+1258.87</f>
        <v>2323.7299999999996</v>
      </c>
      <c r="F1520" s="3">
        <v>44623</v>
      </c>
      <c r="G1520" s="1">
        <v>0</v>
      </c>
      <c r="H1520" s="2">
        <v>1.1060300829740077E-2</v>
      </c>
      <c r="I1520" s="1">
        <v>25.42</v>
      </c>
    </row>
    <row r="1521" spans="1:9" x14ac:dyDescent="0.25">
      <c r="A1521" t="s">
        <v>9</v>
      </c>
      <c r="B1521" t="s">
        <v>22</v>
      </c>
      <c r="C1521" t="s">
        <v>31</v>
      </c>
      <c r="D1521" s="1">
        <v>0</v>
      </c>
      <c r="E1521" s="1">
        <v>1169.3699999999999</v>
      </c>
      <c r="F1521" s="3">
        <v>44623</v>
      </c>
      <c r="G1521" s="1">
        <v>0</v>
      </c>
      <c r="H1521" s="2">
        <v>9.3566847643133944E-3</v>
      </c>
      <c r="I1521" s="1">
        <v>10.84</v>
      </c>
    </row>
    <row r="1522" spans="1:9" x14ac:dyDescent="0.25">
      <c r="A1522" t="s">
        <v>9</v>
      </c>
      <c r="B1522" t="s">
        <v>22</v>
      </c>
      <c r="C1522" t="s">
        <v>43</v>
      </c>
      <c r="D1522" s="1">
        <v>0</v>
      </c>
      <c r="E1522" s="1">
        <f>1255.02+1317.51+1197.5</f>
        <v>3770.0299999999997</v>
      </c>
      <c r="F1522" s="3">
        <v>44623</v>
      </c>
      <c r="G1522" s="1">
        <v>29.11</v>
      </c>
      <c r="H1522" s="2">
        <v>1.071564532474012E-2</v>
      </c>
      <c r="I1522" s="1">
        <v>39.97</v>
      </c>
    </row>
    <row r="1523" spans="1:9" x14ac:dyDescent="0.25">
      <c r="A1523" t="s">
        <v>9</v>
      </c>
      <c r="B1523" t="s">
        <v>22</v>
      </c>
      <c r="C1523" t="s">
        <v>30</v>
      </c>
      <c r="D1523" s="1">
        <v>0</v>
      </c>
      <c r="E1523" s="1">
        <v>2351.39</v>
      </c>
      <c r="F1523" s="3">
        <v>44623</v>
      </c>
      <c r="G1523" s="1">
        <v>0</v>
      </c>
      <c r="H1523" s="2">
        <v>1.0880967120649343E-2</v>
      </c>
      <c r="I1523" s="1">
        <v>25.31</v>
      </c>
    </row>
    <row r="1524" spans="1:9" x14ac:dyDescent="0.25">
      <c r="A1524" t="s">
        <v>9</v>
      </c>
      <c r="B1524" t="s">
        <v>22</v>
      </c>
      <c r="C1524" t="s">
        <v>47</v>
      </c>
      <c r="D1524" s="1">
        <v>0</v>
      </c>
      <c r="E1524" s="1">
        <f>1370.01+1369.62</f>
        <v>2739.63</v>
      </c>
      <c r="F1524" s="3">
        <v>44623</v>
      </c>
      <c r="G1524" s="1">
        <v>0</v>
      </c>
      <c r="H1524" s="2">
        <v>1.1146255854552534E-2</v>
      </c>
      <c r="I1524" s="1">
        <v>30.2</v>
      </c>
    </row>
    <row r="1525" spans="1:9" x14ac:dyDescent="0.25">
      <c r="A1525" t="s">
        <v>9</v>
      </c>
      <c r="B1525" t="s">
        <v>22</v>
      </c>
      <c r="C1525" t="s">
        <v>29</v>
      </c>
      <c r="D1525" s="1">
        <v>0</v>
      </c>
      <c r="E1525" s="1">
        <f>4161.54+1368.2</f>
        <v>5529.74</v>
      </c>
      <c r="F1525" s="3">
        <v>44623</v>
      </c>
      <c r="G1525" s="1">
        <v>0</v>
      </c>
      <c r="H1525" s="2">
        <v>1.0612847631527478E-2</v>
      </c>
      <c r="I1525" s="1">
        <v>58.07</v>
      </c>
    </row>
    <row r="1526" spans="1:9" x14ac:dyDescent="0.25">
      <c r="A1526" t="s">
        <v>9</v>
      </c>
      <c r="B1526" t="s">
        <v>22</v>
      </c>
      <c r="C1526" t="s">
        <v>46</v>
      </c>
      <c r="D1526" s="1">
        <v>0</v>
      </c>
      <c r="E1526" s="1">
        <v>1751.97</v>
      </c>
      <c r="F1526" s="3">
        <v>44623</v>
      </c>
      <c r="G1526" s="1">
        <v>0</v>
      </c>
      <c r="H1526" s="2">
        <v>1.0497355473909398E-2</v>
      </c>
      <c r="I1526" s="1">
        <v>18.2</v>
      </c>
    </row>
    <row r="1527" spans="1:9" x14ac:dyDescent="0.25">
      <c r="A1527" t="s">
        <v>9</v>
      </c>
      <c r="B1527" t="s">
        <v>22</v>
      </c>
      <c r="C1527" t="s">
        <v>28</v>
      </c>
      <c r="D1527" s="1">
        <v>0</v>
      </c>
      <c r="E1527" s="1">
        <v>1229.25</v>
      </c>
      <c r="F1527" s="3">
        <v>44623</v>
      </c>
      <c r="G1527" s="1">
        <v>30.13</v>
      </c>
      <c r="H1527" s="2">
        <v>1.0613808639031719E-2</v>
      </c>
      <c r="I1527" s="1">
        <v>12.91</v>
      </c>
    </row>
    <row r="1528" spans="1:9" x14ac:dyDescent="0.25">
      <c r="A1528" t="s">
        <v>9</v>
      </c>
      <c r="B1528" t="s">
        <v>22</v>
      </c>
      <c r="C1528" t="s">
        <v>60</v>
      </c>
      <c r="D1528" s="1">
        <v>0</v>
      </c>
      <c r="E1528" s="1">
        <v>1051.96</v>
      </c>
      <c r="F1528" s="3">
        <v>44623</v>
      </c>
      <c r="G1528" s="1">
        <v>0</v>
      </c>
      <c r="H1528" s="2">
        <v>1.0693388929988723E-2</v>
      </c>
      <c r="I1528" s="1">
        <v>11.13</v>
      </c>
    </row>
    <row r="1529" spans="1:9" x14ac:dyDescent="0.25">
      <c r="A1529" t="s">
        <v>9</v>
      </c>
      <c r="B1529" t="s">
        <v>22</v>
      </c>
      <c r="C1529" t="s">
        <v>62</v>
      </c>
      <c r="D1529" s="1">
        <v>0</v>
      </c>
      <c r="E1529" s="1">
        <v>151.93</v>
      </c>
      <c r="F1529" s="3">
        <v>44623</v>
      </c>
      <c r="G1529" s="1">
        <v>0</v>
      </c>
      <c r="H1529" s="2">
        <v>1.3339558460614853E-2</v>
      </c>
      <c r="I1529" s="1">
        <v>2</v>
      </c>
    </row>
    <row r="1530" spans="1:9" x14ac:dyDescent="0.25">
      <c r="A1530" t="s">
        <v>2</v>
      </c>
      <c r="B1530" t="s">
        <v>22</v>
      </c>
      <c r="C1530" t="s">
        <v>59</v>
      </c>
      <c r="D1530" s="1">
        <v>330</v>
      </c>
      <c r="E1530" s="1">
        <f>1000.36+336.94</f>
        <v>1337.3</v>
      </c>
      <c r="F1530" s="3">
        <v>44623</v>
      </c>
      <c r="G1530" s="1">
        <v>0</v>
      </c>
      <c r="H1530" s="2">
        <v>4.9446915955271287E-3</v>
      </c>
      <c r="I1530" s="1">
        <v>6.58</v>
      </c>
    </row>
    <row r="1531" spans="1:9" x14ac:dyDescent="0.25">
      <c r="A1531" t="s">
        <v>2</v>
      </c>
      <c r="B1531" t="s">
        <v>22</v>
      </c>
      <c r="C1531" t="s">
        <v>27</v>
      </c>
      <c r="D1531" s="1">
        <v>0</v>
      </c>
      <c r="E1531" s="1">
        <v>1752.55</v>
      </c>
      <c r="F1531" s="3">
        <v>44623</v>
      </c>
      <c r="G1531" s="1">
        <v>0</v>
      </c>
      <c r="H1531" s="2">
        <v>1.7085386307316375E-2</v>
      </c>
      <c r="I1531" s="1">
        <v>29.44</v>
      </c>
    </row>
    <row r="1532" spans="1:9" x14ac:dyDescent="0.25">
      <c r="A1532" t="s">
        <v>2</v>
      </c>
      <c r="B1532" t="s">
        <v>22</v>
      </c>
      <c r="C1532" t="s">
        <v>26</v>
      </c>
      <c r="D1532" s="1">
        <v>0</v>
      </c>
      <c r="E1532" s="1">
        <v>4522.59</v>
      </c>
      <c r="F1532" s="3">
        <v>44623</v>
      </c>
      <c r="G1532" s="1">
        <v>0</v>
      </c>
      <c r="H1532" s="2">
        <v>8.8176379526483384E-3</v>
      </c>
      <c r="I1532" s="1">
        <v>39.53</v>
      </c>
    </row>
    <row r="1533" spans="1:9" x14ac:dyDescent="0.25">
      <c r="A1533" t="s">
        <v>4</v>
      </c>
      <c r="B1533" t="s">
        <v>22</v>
      </c>
      <c r="C1533" t="s">
        <v>25</v>
      </c>
      <c r="D1533" s="1">
        <v>0</v>
      </c>
      <c r="E1533" s="1">
        <v>1613.89</v>
      </c>
      <c r="F1533" s="3">
        <v>44623</v>
      </c>
      <c r="G1533" s="1">
        <v>0</v>
      </c>
      <c r="H1533" s="2">
        <v>-2.1896704282372226E-2</v>
      </c>
      <c r="I1533" s="1">
        <v>-36.130000000000003</v>
      </c>
    </row>
    <row r="1534" spans="1:9" x14ac:dyDescent="0.25">
      <c r="A1534" t="s">
        <v>4</v>
      </c>
      <c r="B1534" t="s">
        <v>22</v>
      </c>
      <c r="C1534" t="s">
        <v>24</v>
      </c>
      <c r="D1534" s="1">
        <v>0</v>
      </c>
      <c r="E1534" s="1">
        <v>1916.43</v>
      </c>
      <c r="F1534" s="3">
        <v>44623</v>
      </c>
      <c r="G1534" s="1">
        <v>0</v>
      </c>
      <c r="H1534" s="2">
        <v>-1.5554448274267885E-2</v>
      </c>
      <c r="I1534" s="1">
        <v>-30.28</v>
      </c>
    </row>
    <row r="1535" spans="1:9" x14ac:dyDescent="0.25">
      <c r="A1535" t="s">
        <v>4</v>
      </c>
      <c r="B1535" t="s">
        <v>21</v>
      </c>
      <c r="C1535" t="s">
        <v>20</v>
      </c>
      <c r="D1535" s="1">
        <v>245</v>
      </c>
      <c r="E1535" s="1">
        <v>2405</v>
      </c>
      <c r="F1535" s="3">
        <v>44623</v>
      </c>
      <c r="G1535" s="1">
        <v>0</v>
      </c>
      <c r="H1535" s="2">
        <v>-1.0288065843621408E-2</v>
      </c>
      <c r="I1535" s="1">
        <v>-25</v>
      </c>
    </row>
    <row r="1536" spans="1:9" x14ac:dyDescent="0.25">
      <c r="A1536" t="s">
        <v>9</v>
      </c>
      <c r="B1536" t="s">
        <v>19</v>
      </c>
      <c r="C1536" s="2" t="s">
        <v>18</v>
      </c>
      <c r="D1536" s="1">
        <v>900</v>
      </c>
      <c r="E1536" s="1">
        <v>15952.48</v>
      </c>
      <c r="F1536" s="3">
        <v>44623</v>
      </c>
      <c r="G1536" s="1">
        <v>0</v>
      </c>
      <c r="H1536" s="2">
        <v>9.361878753672892E-3</v>
      </c>
      <c r="I1536" s="1">
        <v>147.96</v>
      </c>
    </row>
    <row r="1537" spans="1:9" x14ac:dyDescent="0.25">
      <c r="A1537" t="s">
        <v>4</v>
      </c>
      <c r="B1537" t="s">
        <v>1</v>
      </c>
      <c r="C1537" t="s">
        <v>58</v>
      </c>
      <c r="D1537" s="1">
        <v>0</v>
      </c>
      <c r="E1537" s="1">
        <v>242.96</v>
      </c>
      <c r="F1537" s="3">
        <v>44623</v>
      </c>
      <c r="G1537" s="1">
        <v>0</v>
      </c>
      <c r="H1537" s="2">
        <v>1.8913818410568384E-2</v>
      </c>
      <c r="I1537" s="1">
        <v>4.51</v>
      </c>
    </row>
    <row r="1538" spans="1:9" x14ac:dyDescent="0.25">
      <c r="A1538" t="s">
        <v>4</v>
      </c>
      <c r="B1538" t="s">
        <v>1</v>
      </c>
      <c r="C1538" t="s">
        <v>57</v>
      </c>
      <c r="D1538" s="1">
        <v>0</v>
      </c>
      <c r="E1538" s="1">
        <v>306.24</v>
      </c>
      <c r="F1538" s="3">
        <v>44623</v>
      </c>
      <c r="G1538" s="1">
        <v>0</v>
      </c>
      <c r="H1538" s="2">
        <v>1.3905442987683703E-2</v>
      </c>
      <c r="I1538" s="1">
        <v>4.2</v>
      </c>
    </row>
    <row r="1539" spans="1:9" x14ac:dyDescent="0.25">
      <c r="A1539" t="s">
        <v>2</v>
      </c>
      <c r="B1539" t="s">
        <v>1</v>
      </c>
      <c r="C1539" t="s">
        <v>67</v>
      </c>
      <c r="D1539" s="1">
        <v>0</v>
      </c>
      <c r="E1539" s="1">
        <v>3522.48</v>
      </c>
      <c r="F1539" s="3">
        <v>44623</v>
      </c>
      <c r="G1539" s="1">
        <v>0</v>
      </c>
      <c r="H1539" s="2">
        <v>-3.4013344266161427E-2</v>
      </c>
      <c r="I1539" s="1">
        <v>-124.03</v>
      </c>
    </row>
    <row r="1540" spans="1:9" x14ac:dyDescent="0.25">
      <c r="A1540" t="s">
        <v>4</v>
      </c>
      <c r="B1540" t="s">
        <v>1</v>
      </c>
      <c r="C1540" t="s">
        <v>17</v>
      </c>
      <c r="D1540" s="1">
        <v>0</v>
      </c>
      <c r="E1540" s="1">
        <v>311.39999999999998</v>
      </c>
      <c r="F1540" s="3">
        <v>44623</v>
      </c>
      <c r="G1540" s="1">
        <v>0</v>
      </c>
      <c r="H1540" s="2">
        <v>-5.8332577338292668E-2</v>
      </c>
      <c r="I1540" s="1">
        <v>-19.29</v>
      </c>
    </row>
    <row r="1541" spans="1:9" x14ac:dyDescent="0.25">
      <c r="A1541" t="s">
        <v>4</v>
      </c>
      <c r="B1541" t="s">
        <v>1</v>
      </c>
      <c r="C1541" t="s">
        <v>16</v>
      </c>
      <c r="D1541" s="1">
        <v>0</v>
      </c>
      <c r="E1541" s="1">
        <v>354.01</v>
      </c>
      <c r="F1541" s="3">
        <v>44623</v>
      </c>
      <c r="G1541" s="1">
        <v>0</v>
      </c>
      <c r="H1541" s="2">
        <v>5.652751476781237E-4</v>
      </c>
      <c r="I1541" s="1">
        <v>0.2</v>
      </c>
    </row>
    <row r="1542" spans="1:9" x14ac:dyDescent="0.25">
      <c r="A1542" t="s">
        <v>2</v>
      </c>
      <c r="B1542" t="s">
        <v>1</v>
      </c>
      <c r="C1542" t="s">
        <v>66</v>
      </c>
      <c r="D1542" s="1">
        <v>0</v>
      </c>
      <c r="E1542" s="1">
        <v>801.36</v>
      </c>
      <c r="F1542" s="3">
        <v>44623</v>
      </c>
      <c r="G1542" s="1">
        <v>0</v>
      </c>
      <c r="H1542" s="2">
        <v>-2.7912223880053877E-2</v>
      </c>
      <c r="I1542" s="1">
        <v>-23.01</v>
      </c>
    </row>
    <row r="1543" spans="1:9" x14ac:dyDescent="0.25">
      <c r="A1543" t="s">
        <v>4</v>
      </c>
      <c r="B1543" t="s">
        <v>1</v>
      </c>
      <c r="C1543" t="s">
        <v>15</v>
      </c>
      <c r="D1543" s="1">
        <v>0</v>
      </c>
      <c r="E1543" s="1">
        <v>486.28</v>
      </c>
      <c r="F1543" s="3">
        <v>44623</v>
      </c>
      <c r="G1543" s="1">
        <v>0</v>
      </c>
      <c r="H1543" s="2">
        <v>-3.965558100955846E-2</v>
      </c>
      <c r="I1543" s="1">
        <v>-20.079999999999998</v>
      </c>
    </row>
    <row r="1544" spans="1:9" x14ac:dyDescent="0.25">
      <c r="A1544" t="s">
        <v>4</v>
      </c>
      <c r="B1544" t="s">
        <v>1</v>
      </c>
      <c r="C1544" t="s">
        <v>56</v>
      </c>
      <c r="D1544" s="1">
        <v>0</v>
      </c>
      <c r="E1544" s="1">
        <v>329.89</v>
      </c>
      <c r="F1544" s="3">
        <v>44623</v>
      </c>
      <c r="G1544" s="1">
        <v>0</v>
      </c>
      <c r="H1544" s="2">
        <v>4.261925781606779E-3</v>
      </c>
      <c r="I1544" s="1">
        <v>1.4</v>
      </c>
    </row>
    <row r="1545" spans="1:9" x14ac:dyDescent="0.25">
      <c r="A1545" t="s">
        <v>4</v>
      </c>
      <c r="B1545" t="s">
        <v>1</v>
      </c>
      <c r="C1545" t="s">
        <v>55</v>
      </c>
      <c r="D1545" s="1">
        <v>0</v>
      </c>
      <c r="E1545" s="1">
        <v>386.81</v>
      </c>
      <c r="F1545" s="3">
        <v>44623</v>
      </c>
      <c r="G1545" s="1">
        <v>0</v>
      </c>
      <c r="H1545" s="2">
        <v>-7.0082661600863183E-3</v>
      </c>
      <c r="I1545" s="1">
        <v>-2.73</v>
      </c>
    </row>
    <row r="1546" spans="1:9" x14ac:dyDescent="0.25">
      <c r="A1546" t="s">
        <v>4</v>
      </c>
      <c r="B1546" t="s">
        <v>1</v>
      </c>
      <c r="C1546" t="s">
        <v>14</v>
      </c>
      <c r="D1546" s="1">
        <v>0</v>
      </c>
      <c r="E1546" s="1">
        <v>257.14999999999998</v>
      </c>
      <c r="F1546" s="3">
        <v>44623</v>
      </c>
      <c r="G1546" s="1">
        <v>0</v>
      </c>
      <c r="H1546" s="2">
        <v>6.1822592636067153E-3</v>
      </c>
      <c r="I1546" s="1">
        <v>1.58</v>
      </c>
    </row>
    <row r="1547" spans="1:9" x14ac:dyDescent="0.25">
      <c r="A1547" t="s">
        <v>2</v>
      </c>
      <c r="B1547" t="s">
        <v>1</v>
      </c>
      <c r="C1547" t="s">
        <v>45</v>
      </c>
      <c r="D1547" s="1">
        <v>0</v>
      </c>
      <c r="E1547" s="1">
        <v>3994.23</v>
      </c>
      <c r="F1547" s="3">
        <v>44623</v>
      </c>
      <c r="G1547" s="1">
        <v>0</v>
      </c>
      <c r="H1547" s="2">
        <v>6.9631246832937421E-3</v>
      </c>
      <c r="I1547" s="1">
        <v>27.62</v>
      </c>
    </row>
    <row r="1548" spans="1:9" x14ac:dyDescent="0.25">
      <c r="A1548" t="s">
        <v>4</v>
      </c>
      <c r="B1548" t="s">
        <v>1</v>
      </c>
      <c r="C1548" t="s">
        <v>13</v>
      </c>
      <c r="D1548" s="1">
        <v>0</v>
      </c>
      <c r="E1548" s="1">
        <v>627.73</v>
      </c>
      <c r="F1548" s="3">
        <v>44623</v>
      </c>
      <c r="G1548" s="1">
        <v>0</v>
      </c>
      <c r="H1548" s="2">
        <v>0.15179816513761479</v>
      </c>
      <c r="I1548" s="1">
        <v>82.73</v>
      </c>
    </row>
    <row r="1549" spans="1:9" x14ac:dyDescent="0.25">
      <c r="A1549" t="s">
        <v>4</v>
      </c>
      <c r="B1549" t="s">
        <v>1</v>
      </c>
      <c r="C1549" t="s">
        <v>54</v>
      </c>
      <c r="D1549" s="1">
        <v>0</v>
      </c>
      <c r="E1549" s="1">
        <v>217.81</v>
      </c>
      <c r="F1549" s="3">
        <v>44623</v>
      </c>
      <c r="G1549" s="1">
        <v>0</v>
      </c>
      <c r="H1549" s="2">
        <v>-1.2871062769091335E-2</v>
      </c>
      <c r="I1549" s="1">
        <v>-2.84</v>
      </c>
    </row>
    <row r="1550" spans="1:9" x14ac:dyDescent="0.25">
      <c r="A1550" t="s">
        <v>2</v>
      </c>
      <c r="B1550" t="s">
        <v>1</v>
      </c>
      <c r="C1550" t="s">
        <v>65</v>
      </c>
      <c r="D1550" s="1">
        <v>0</v>
      </c>
      <c r="E1550" s="1">
        <v>1527.41</v>
      </c>
      <c r="F1550" s="3">
        <v>44623</v>
      </c>
      <c r="G1550" s="1">
        <v>0</v>
      </c>
      <c r="H1550" s="2">
        <v>6.0597677528142491E-3</v>
      </c>
      <c r="I1550" s="1">
        <v>9.1999999999999993</v>
      </c>
    </row>
    <row r="1551" spans="1:9" x14ac:dyDescent="0.25">
      <c r="A1551" t="s">
        <v>4</v>
      </c>
      <c r="B1551" t="s">
        <v>1</v>
      </c>
      <c r="C1551" t="s">
        <v>53</v>
      </c>
      <c r="D1551" s="1">
        <v>0</v>
      </c>
      <c r="E1551" s="1">
        <v>357.04</v>
      </c>
      <c r="F1551" s="3">
        <v>44623</v>
      </c>
      <c r="G1551" s="1">
        <v>0</v>
      </c>
      <c r="H1551" s="2">
        <v>-1.1051713154031417E-2</v>
      </c>
      <c r="I1551" s="1">
        <v>-3.99</v>
      </c>
    </row>
    <row r="1552" spans="1:9" x14ac:dyDescent="0.25">
      <c r="A1552" t="s">
        <v>4</v>
      </c>
      <c r="B1552" t="s">
        <v>1</v>
      </c>
      <c r="C1552" t="s">
        <v>12</v>
      </c>
      <c r="D1552" s="1">
        <v>0</v>
      </c>
      <c r="E1552" s="1">
        <v>458.6</v>
      </c>
      <c r="F1552" s="3">
        <v>44623</v>
      </c>
      <c r="G1552" s="1">
        <v>0</v>
      </c>
      <c r="H1552" s="2">
        <v>-3.3631153068105157E-2</v>
      </c>
      <c r="I1552" s="1">
        <v>-15.96</v>
      </c>
    </row>
    <row r="1553" spans="1:9" x14ac:dyDescent="0.25">
      <c r="A1553" t="s">
        <v>4</v>
      </c>
      <c r="B1553" t="s">
        <v>1</v>
      </c>
      <c r="C1553" t="s">
        <v>1</v>
      </c>
      <c r="D1553" s="1">
        <v>80</v>
      </c>
      <c r="E1553" s="1">
        <v>667.84</v>
      </c>
      <c r="F1553" s="3">
        <v>44623</v>
      </c>
      <c r="G1553" s="1">
        <v>0</v>
      </c>
      <c r="H1553" s="2">
        <v>7.7734923426985514E-2</v>
      </c>
      <c r="I1553" s="1">
        <v>48.17</v>
      </c>
    </row>
    <row r="1554" spans="1:9" x14ac:dyDescent="0.25">
      <c r="A1554" t="s">
        <v>4</v>
      </c>
      <c r="B1554" t="s">
        <v>1</v>
      </c>
      <c r="C1554" t="s">
        <v>52</v>
      </c>
      <c r="D1554" s="1">
        <v>0</v>
      </c>
      <c r="E1554" s="1">
        <v>206.93</v>
      </c>
      <c r="F1554" s="3">
        <v>44623</v>
      </c>
      <c r="G1554" s="1">
        <v>0</v>
      </c>
      <c r="H1554" s="2">
        <v>1.5408018057804673E-2</v>
      </c>
      <c r="I1554" s="1">
        <v>3.14</v>
      </c>
    </row>
    <row r="1555" spans="1:9" x14ac:dyDescent="0.25">
      <c r="A1555" t="s">
        <v>4</v>
      </c>
      <c r="B1555" t="s">
        <v>1</v>
      </c>
      <c r="C1555" t="s">
        <v>11</v>
      </c>
      <c r="D1555" s="1">
        <v>0</v>
      </c>
      <c r="E1555" s="1">
        <v>228.77</v>
      </c>
      <c r="F1555" s="3">
        <v>44623</v>
      </c>
      <c r="G1555" s="1">
        <v>0</v>
      </c>
      <c r="H1555" s="2">
        <v>-5.1748130109584567E-3</v>
      </c>
      <c r="I1555" s="1">
        <v>-1.19</v>
      </c>
    </row>
    <row r="1556" spans="1:9" x14ac:dyDescent="0.25">
      <c r="A1556" t="s">
        <v>4</v>
      </c>
      <c r="B1556" t="s">
        <v>1</v>
      </c>
      <c r="C1556" t="s">
        <v>10</v>
      </c>
      <c r="D1556" s="1">
        <v>0</v>
      </c>
      <c r="E1556" s="1">
        <v>169.84</v>
      </c>
      <c r="F1556" s="3">
        <v>44623</v>
      </c>
      <c r="G1556" s="1">
        <v>0</v>
      </c>
      <c r="H1556" s="2">
        <v>3.8840296042571332E-2</v>
      </c>
      <c r="I1556" s="1">
        <v>6.35</v>
      </c>
    </row>
    <row r="1557" spans="1:9" x14ac:dyDescent="0.25">
      <c r="A1557" t="s">
        <v>4</v>
      </c>
      <c r="B1557" t="s">
        <v>1</v>
      </c>
      <c r="C1557" t="s">
        <v>51</v>
      </c>
      <c r="D1557" s="1">
        <v>0</v>
      </c>
      <c r="E1557" s="1">
        <v>384.79</v>
      </c>
      <c r="F1557" s="3">
        <v>44623</v>
      </c>
      <c r="G1557" s="1">
        <v>0</v>
      </c>
      <c r="H1557" s="2">
        <v>-6.4977036911039177E-2</v>
      </c>
      <c r="I1557" s="1">
        <v>-26.74</v>
      </c>
    </row>
    <row r="1558" spans="1:9" x14ac:dyDescent="0.25">
      <c r="A1558" t="s">
        <v>9</v>
      </c>
      <c r="B1558" t="s">
        <v>1</v>
      </c>
      <c r="C1558" t="s">
        <v>8</v>
      </c>
      <c r="D1558" s="1">
        <v>0</v>
      </c>
      <c r="E1558" s="1">
        <v>1425.71</v>
      </c>
      <c r="F1558" s="3">
        <v>44623</v>
      </c>
      <c r="G1558" s="1">
        <v>0</v>
      </c>
      <c r="H1558" s="2">
        <v>6.3669539560524679E-3</v>
      </c>
      <c r="I1558" s="1">
        <v>9.02</v>
      </c>
    </row>
    <row r="1559" spans="1:9" x14ac:dyDescent="0.25">
      <c r="A1559" t="s">
        <v>4</v>
      </c>
      <c r="B1559" t="s">
        <v>1</v>
      </c>
      <c r="C1559" t="s">
        <v>7</v>
      </c>
      <c r="D1559" s="1">
        <v>80</v>
      </c>
      <c r="E1559" s="1">
        <v>1071.48</v>
      </c>
      <c r="F1559" s="3">
        <v>44623</v>
      </c>
      <c r="G1559" s="1">
        <v>0</v>
      </c>
      <c r="H1559" s="2">
        <v>3.5726713838301949E-2</v>
      </c>
      <c r="I1559" s="1">
        <v>36.96</v>
      </c>
    </row>
    <row r="1560" spans="1:9" x14ac:dyDescent="0.25">
      <c r="A1560" t="s">
        <v>2</v>
      </c>
      <c r="B1560" t="s">
        <v>1</v>
      </c>
      <c r="C1560" t="s">
        <v>6</v>
      </c>
      <c r="D1560" s="1">
        <v>0</v>
      </c>
      <c r="E1560" s="1">
        <v>1385.4</v>
      </c>
      <c r="F1560" s="3">
        <v>44623</v>
      </c>
      <c r="G1560" s="1">
        <v>0</v>
      </c>
      <c r="H1560" s="2">
        <v>6.1869577214336058E-2</v>
      </c>
      <c r="I1560" s="1">
        <v>80.72</v>
      </c>
    </row>
    <row r="1561" spans="1:9" x14ac:dyDescent="0.25">
      <c r="A1561" t="s">
        <v>9</v>
      </c>
      <c r="B1561" t="s">
        <v>1</v>
      </c>
      <c r="C1561" t="s">
        <v>50</v>
      </c>
      <c r="D1561" s="1">
        <v>0</v>
      </c>
      <c r="E1561" s="1">
        <v>2954.69</v>
      </c>
      <c r="F1561" s="3">
        <v>44623</v>
      </c>
      <c r="G1561" s="1">
        <v>0</v>
      </c>
      <c r="H1561" s="2">
        <v>4.5899788860970236E-3</v>
      </c>
      <c r="I1561" s="1">
        <v>13.5</v>
      </c>
    </row>
    <row r="1562" spans="1:9" x14ac:dyDescent="0.25">
      <c r="A1562" t="s">
        <v>2</v>
      </c>
      <c r="B1562" t="s">
        <v>1</v>
      </c>
      <c r="C1562" t="s">
        <v>64</v>
      </c>
      <c r="D1562" s="1">
        <v>0</v>
      </c>
      <c r="E1562" s="1">
        <v>4777.42</v>
      </c>
      <c r="F1562" s="3">
        <v>44623</v>
      </c>
      <c r="G1562" s="1">
        <v>0</v>
      </c>
      <c r="H1562" s="2">
        <v>-3.1793770139634803E-2</v>
      </c>
      <c r="I1562" s="1">
        <v>-156.88</v>
      </c>
    </row>
    <row r="1563" spans="1:9" x14ac:dyDescent="0.25">
      <c r="A1563" t="s">
        <v>2</v>
      </c>
      <c r="B1563" t="s">
        <v>1</v>
      </c>
      <c r="C1563" t="s">
        <v>63</v>
      </c>
      <c r="D1563" s="1">
        <v>345</v>
      </c>
      <c r="E1563" s="1">
        <v>1870.19</v>
      </c>
      <c r="F1563" s="3">
        <v>44623</v>
      </c>
      <c r="G1563" s="1">
        <v>0</v>
      </c>
      <c r="H1563" s="2">
        <v>-7.1114598906311222E-2</v>
      </c>
      <c r="I1563" s="1">
        <v>-143.18</v>
      </c>
    </row>
    <row r="1564" spans="1:9" x14ac:dyDescent="0.25">
      <c r="A1564" t="s">
        <v>9</v>
      </c>
      <c r="B1564" t="s">
        <v>41</v>
      </c>
      <c r="C1564" s="2" t="s">
        <v>18</v>
      </c>
      <c r="D1564" s="1">
        <f>37.96+146.53</f>
        <v>184.49</v>
      </c>
      <c r="E1564" s="1">
        <v>5334.5764471692237</v>
      </c>
      <c r="F1564" s="3">
        <v>44654</v>
      </c>
      <c r="G1564" s="1">
        <v>280</v>
      </c>
      <c r="H1564" s="2">
        <v>6.3231350592318769E-3</v>
      </c>
      <c r="I1564" s="1">
        <v>33.520000000000003</v>
      </c>
    </row>
    <row r="1565" spans="1:9" x14ac:dyDescent="0.25">
      <c r="A1565" t="s">
        <v>9</v>
      </c>
      <c r="B1565" t="s">
        <v>22</v>
      </c>
      <c r="C1565" t="s">
        <v>40</v>
      </c>
      <c r="D1565" s="1">
        <v>0</v>
      </c>
      <c r="E1565" s="1">
        <v>6575.82</v>
      </c>
      <c r="F1565" s="3">
        <v>44654</v>
      </c>
      <c r="G1565" s="1">
        <v>37.96</v>
      </c>
      <c r="H1565" s="2">
        <v>1.5219445319302638E-2</v>
      </c>
      <c r="I1565" s="1">
        <v>98.58</v>
      </c>
    </row>
    <row r="1566" spans="1:9" x14ac:dyDescent="0.25">
      <c r="A1566" t="s">
        <v>9</v>
      </c>
      <c r="B1566" t="s">
        <v>22</v>
      </c>
      <c r="C1566" t="s">
        <v>39</v>
      </c>
      <c r="D1566" s="1">
        <v>0</v>
      </c>
      <c r="E1566" s="1">
        <v>1078.7</v>
      </c>
      <c r="F1566" s="3">
        <v>44654</v>
      </c>
      <c r="G1566" s="1">
        <v>0</v>
      </c>
      <c r="H1566" s="2">
        <v>1.2930427352032536E-2</v>
      </c>
      <c r="I1566" s="1">
        <v>13.77</v>
      </c>
    </row>
    <row r="1567" spans="1:9" x14ac:dyDescent="0.25">
      <c r="A1567" t="s">
        <v>9</v>
      </c>
      <c r="B1567" t="s">
        <v>22</v>
      </c>
      <c r="C1567" t="s">
        <v>61</v>
      </c>
      <c r="D1567" s="1">
        <v>0</v>
      </c>
      <c r="E1567" s="1">
        <v>1019.2</v>
      </c>
      <c r="F1567" s="3">
        <v>44654</v>
      </c>
      <c r="G1567" s="1">
        <v>0</v>
      </c>
      <c r="H1567" s="2">
        <v>1.2024744561062173E-2</v>
      </c>
      <c r="I1567" s="1">
        <v>12.11</v>
      </c>
    </row>
    <row r="1568" spans="1:9" x14ac:dyDescent="0.25">
      <c r="A1568" t="s">
        <v>9</v>
      </c>
      <c r="B1568" t="s">
        <v>22</v>
      </c>
      <c r="C1568" t="s">
        <v>38</v>
      </c>
      <c r="D1568" s="1">
        <v>1000</v>
      </c>
      <c r="E1568" s="1">
        <v>1010.99</v>
      </c>
      <c r="F1568" s="3">
        <v>44654</v>
      </c>
      <c r="G1568" s="1">
        <v>0</v>
      </c>
      <c r="H1568" s="2">
        <v>1.0990000000000055E-2</v>
      </c>
      <c r="I1568" s="1">
        <v>10.99</v>
      </c>
    </row>
    <row r="1569" spans="1:9" x14ac:dyDescent="0.25">
      <c r="A1569" t="s">
        <v>9</v>
      </c>
      <c r="B1569" t="s">
        <v>22</v>
      </c>
      <c r="C1569" t="s">
        <v>48</v>
      </c>
      <c r="D1569" s="1">
        <v>0</v>
      </c>
      <c r="E1569" s="1">
        <v>4453.16</v>
      </c>
      <c r="F1569" s="3">
        <v>44654</v>
      </c>
      <c r="G1569" s="1">
        <v>0</v>
      </c>
      <c r="H1569" s="2">
        <v>9.5029968897635264E-3</v>
      </c>
      <c r="I1569" s="1">
        <v>41.92</v>
      </c>
    </row>
    <row r="1570" spans="1:9" x14ac:dyDescent="0.25">
      <c r="A1570" t="s">
        <v>9</v>
      </c>
      <c r="B1570" t="s">
        <v>22</v>
      </c>
      <c r="C1570" t="s">
        <v>36</v>
      </c>
      <c r="D1570" s="1">
        <v>0</v>
      </c>
      <c r="E1570" s="1">
        <v>3731.63</v>
      </c>
      <c r="F1570" s="3">
        <v>44654</v>
      </c>
      <c r="G1570" s="1">
        <v>146.53</v>
      </c>
      <c r="H1570" s="2">
        <v>1.5210625401282041E-2</v>
      </c>
      <c r="I1570" s="1">
        <v>55.91</v>
      </c>
    </row>
    <row r="1571" spans="1:9" x14ac:dyDescent="0.25">
      <c r="A1571" t="s">
        <v>9</v>
      </c>
      <c r="B1571" t="s">
        <v>22</v>
      </c>
      <c r="C1571" t="s">
        <v>33</v>
      </c>
      <c r="D1571" s="1">
        <v>0</v>
      </c>
      <c r="E1571" s="1">
        <v>938.18</v>
      </c>
      <c r="F1571" s="3">
        <v>44654</v>
      </c>
      <c r="G1571" s="1">
        <v>0</v>
      </c>
      <c r="H1571" s="2">
        <v>1.1264053118902995E-2</v>
      </c>
      <c r="I1571" s="1">
        <v>10.45</v>
      </c>
    </row>
    <row r="1572" spans="1:9" x14ac:dyDescent="0.25">
      <c r="A1572" t="s">
        <v>9</v>
      </c>
      <c r="B1572" t="s">
        <v>22</v>
      </c>
      <c r="C1572" t="s">
        <v>32</v>
      </c>
      <c r="D1572" s="1">
        <v>0</v>
      </c>
      <c r="E1572" s="1">
        <f>1278.6+1082.54</f>
        <v>2361.14</v>
      </c>
      <c r="F1572" s="3">
        <v>44654</v>
      </c>
      <c r="G1572" s="1">
        <v>0</v>
      </c>
      <c r="H1572" s="2">
        <v>1.6099116506650857E-2</v>
      </c>
      <c r="I1572" s="1">
        <v>37.409999999999997</v>
      </c>
    </row>
    <row r="1573" spans="1:9" x14ac:dyDescent="0.25">
      <c r="A1573" t="s">
        <v>9</v>
      </c>
      <c r="B1573" t="s">
        <v>22</v>
      </c>
      <c r="C1573" t="s">
        <v>31</v>
      </c>
      <c r="D1573" s="1">
        <v>0</v>
      </c>
      <c r="E1573" s="1">
        <v>1185.1400000000001</v>
      </c>
      <c r="F1573" s="3">
        <v>44654</v>
      </c>
      <c r="G1573" s="1">
        <v>0</v>
      </c>
      <c r="H1573" s="2">
        <v>1.3485894113924868E-2</v>
      </c>
      <c r="I1573" s="1">
        <v>15.77</v>
      </c>
    </row>
    <row r="1574" spans="1:9" x14ac:dyDescent="0.25">
      <c r="A1574" t="s">
        <v>9</v>
      </c>
      <c r="B1574" t="s">
        <v>22</v>
      </c>
      <c r="C1574" t="s">
        <v>43</v>
      </c>
      <c r="D1574" s="1">
        <v>0</v>
      </c>
      <c r="E1574" s="1">
        <f>1274.64+1215.97+1338.76</f>
        <v>3829.37</v>
      </c>
      <c r="F1574" s="3">
        <v>44654</v>
      </c>
      <c r="G1574" s="1">
        <v>0</v>
      </c>
      <c r="H1574" s="2">
        <v>1.5739927798982922E-2</v>
      </c>
      <c r="I1574" s="1">
        <v>59.34</v>
      </c>
    </row>
    <row r="1575" spans="1:9" x14ac:dyDescent="0.25">
      <c r="A1575" t="s">
        <v>9</v>
      </c>
      <c r="B1575" t="s">
        <v>22</v>
      </c>
      <c r="C1575" t="s">
        <v>30</v>
      </c>
      <c r="D1575" s="1">
        <v>0</v>
      </c>
      <c r="E1575" s="1">
        <v>2388.7600000000002</v>
      </c>
      <c r="F1575" s="3">
        <v>44654</v>
      </c>
      <c r="G1575" s="1">
        <v>0</v>
      </c>
      <c r="H1575" s="2">
        <v>1.5892727280459873E-2</v>
      </c>
      <c r="I1575" s="1">
        <v>37.369999999999997</v>
      </c>
    </row>
    <row r="1576" spans="1:9" x14ac:dyDescent="0.25">
      <c r="A1576" t="s">
        <v>9</v>
      </c>
      <c r="B1576" t="s">
        <v>22</v>
      </c>
      <c r="C1576" t="s">
        <v>47</v>
      </c>
      <c r="D1576" s="1">
        <v>0</v>
      </c>
      <c r="E1576" s="1">
        <f>1392.19+1391.8</f>
        <v>2783.99</v>
      </c>
      <c r="F1576" s="3">
        <v>44654</v>
      </c>
      <c r="G1576" s="1">
        <v>0</v>
      </c>
      <c r="H1576" s="2">
        <v>1.6191967528461859E-2</v>
      </c>
      <c r="I1576" s="1">
        <v>44.36</v>
      </c>
    </row>
    <row r="1577" spans="1:9" x14ac:dyDescent="0.25">
      <c r="A1577" t="s">
        <v>9</v>
      </c>
      <c r="B1577" t="s">
        <v>22</v>
      </c>
      <c r="C1577" t="s">
        <v>29</v>
      </c>
      <c r="D1577" s="1">
        <v>0</v>
      </c>
      <c r="E1577" s="1">
        <f>4226.23+1389.76</f>
        <v>5615.99</v>
      </c>
      <c r="F1577" s="3">
        <v>44654</v>
      </c>
      <c r="G1577" s="1">
        <v>0</v>
      </c>
      <c r="H1577" s="2">
        <v>1.559747836245462E-2</v>
      </c>
      <c r="I1577" s="1">
        <v>86.25</v>
      </c>
    </row>
    <row r="1578" spans="1:9" x14ac:dyDescent="0.25">
      <c r="A1578" t="s">
        <v>9</v>
      </c>
      <c r="B1578" t="s">
        <v>22</v>
      </c>
      <c r="C1578" t="s">
        <v>46</v>
      </c>
      <c r="D1578" s="1">
        <v>0</v>
      </c>
      <c r="E1578" s="1">
        <v>1778.5</v>
      </c>
      <c r="F1578" s="3">
        <v>44654</v>
      </c>
      <c r="G1578" s="1">
        <v>0</v>
      </c>
      <c r="H1578" s="2">
        <v>1.5142953361073408E-2</v>
      </c>
      <c r="I1578" s="1">
        <v>26.53</v>
      </c>
    </row>
    <row r="1579" spans="1:9" x14ac:dyDescent="0.25">
      <c r="A1579" t="s">
        <v>9</v>
      </c>
      <c r="B1579" t="s">
        <v>22</v>
      </c>
      <c r="C1579" t="s">
        <v>28</v>
      </c>
      <c r="D1579" s="1">
        <v>0</v>
      </c>
      <c r="E1579" s="1">
        <v>1248.3</v>
      </c>
      <c r="F1579" s="3">
        <v>44654</v>
      </c>
      <c r="G1579" s="1">
        <v>0</v>
      </c>
      <c r="H1579" s="2">
        <v>1.5497254423428863E-2</v>
      </c>
      <c r="I1579" s="1">
        <v>19.05</v>
      </c>
    </row>
    <row r="1580" spans="1:9" x14ac:dyDescent="0.25">
      <c r="A1580" t="s">
        <v>9</v>
      </c>
      <c r="B1580" t="s">
        <v>22</v>
      </c>
      <c r="C1580" t="s">
        <v>60</v>
      </c>
      <c r="D1580" s="1">
        <v>0</v>
      </c>
      <c r="E1580" s="1">
        <v>1064.3499999999999</v>
      </c>
      <c r="F1580" s="3">
        <v>44654</v>
      </c>
      <c r="G1580" s="1">
        <v>0</v>
      </c>
      <c r="H1580" s="2">
        <v>1.1778014373170054E-2</v>
      </c>
      <c r="I1580" s="1">
        <v>12.39</v>
      </c>
    </row>
    <row r="1581" spans="1:9" x14ac:dyDescent="0.25">
      <c r="A1581" t="s">
        <v>9</v>
      </c>
      <c r="B1581" t="s">
        <v>22</v>
      </c>
      <c r="C1581" t="s">
        <v>62</v>
      </c>
      <c r="D1581" s="1">
        <v>0</v>
      </c>
      <c r="E1581" s="1">
        <v>152.18</v>
      </c>
      <c r="F1581" s="3">
        <v>44654</v>
      </c>
      <c r="G1581" s="1">
        <v>0</v>
      </c>
      <c r="H1581" s="2">
        <v>1.6454946356874167E-3</v>
      </c>
      <c r="I1581" s="1">
        <v>0.25</v>
      </c>
    </row>
    <row r="1582" spans="1:9" x14ac:dyDescent="0.25">
      <c r="A1582" t="s">
        <v>2</v>
      </c>
      <c r="B1582" t="s">
        <v>22</v>
      </c>
      <c r="C1582" t="s">
        <v>59</v>
      </c>
      <c r="D1582" s="1">
        <v>0</v>
      </c>
      <c r="E1582" s="1">
        <f>348.12+1007.58</f>
        <v>1355.7</v>
      </c>
      <c r="F1582" s="3">
        <v>44654</v>
      </c>
      <c r="G1582" s="1">
        <v>0</v>
      </c>
      <c r="H1582" s="2">
        <v>1.3759066776340534E-2</v>
      </c>
      <c r="I1582" s="1">
        <v>18.399999999999999</v>
      </c>
    </row>
    <row r="1583" spans="1:9" x14ac:dyDescent="0.25">
      <c r="A1583" t="s">
        <v>2</v>
      </c>
      <c r="B1583" t="s">
        <v>22</v>
      </c>
      <c r="C1583" t="s">
        <v>27</v>
      </c>
      <c r="D1583" s="1">
        <v>330</v>
      </c>
      <c r="E1583" s="1">
        <v>2134.14</v>
      </c>
      <c r="F1583" s="3">
        <v>44654</v>
      </c>
      <c r="G1583" s="1">
        <v>0</v>
      </c>
      <c r="H1583" s="2">
        <v>2.4772514465438933E-2</v>
      </c>
      <c r="I1583" s="1">
        <v>51.59</v>
      </c>
    </row>
    <row r="1584" spans="1:9" x14ac:dyDescent="0.25">
      <c r="A1584" t="s">
        <v>2</v>
      </c>
      <c r="B1584" t="s">
        <v>22</v>
      </c>
      <c r="C1584" t="s">
        <v>26</v>
      </c>
      <c r="D1584" s="1">
        <v>0</v>
      </c>
      <c r="E1584" s="1">
        <v>4648.6099999999997</v>
      </c>
      <c r="F1584" s="3">
        <v>44654</v>
      </c>
      <c r="G1584" s="1">
        <v>0</v>
      </c>
      <c r="H1584" s="2">
        <v>2.7864564331500308E-2</v>
      </c>
      <c r="I1584" s="1">
        <v>126.02</v>
      </c>
    </row>
    <row r="1585" spans="1:9" x14ac:dyDescent="0.25">
      <c r="A1585" t="s">
        <v>4</v>
      </c>
      <c r="B1585" t="s">
        <v>22</v>
      </c>
      <c r="C1585" t="s">
        <v>25</v>
      </c>
      <c r="D1585" s="1">
        <v>0</v>
      </c>
      <c r="E1585" s="1">
        <v>1731.57</v>
      </c>
      <c r="F1585" s="3">
        <v>44654</v>
      </c>
      <c r="G1585" s="1">
        <v>0</v>
      </c>
      <c r="H1585" s="2">
        <v>7.2916989385893638E-2</v>
      </c>
      <c r="I1585" s="1">
        <v>117.68</v>
      </c>
    </row>
    <row r="1586" spans="1:9" x14ac:dyDescent="0.25">
      <c r="A1586" t="s">
        <v>4</v>
      </c>
      <c r="B1586" t="s">
        <v>22</v>
      </c>
      <c r="C1586" t="s">
        <v>24</v>
      </c>
      <c r="D1586" s="1">
        <v>0</v>
      </c>
      <c r="E1586" s="1">
        <v>2010.21</v>
      </c>
      <c r="F1586" s="3">
        <v>44654</v>
      </c>
      <c r="G1586" s="1">
        <v>0</v>
      </c>
      <c r="H1586" s="2">
        <v>4.8934738028521663E-2</v>
      </c>
      <c r="I1586" s="1">
        <v>93.78</v>
      </c>
    </row>
    <row r="1587" spans="1:9" x14ac:dyDescent="0.25">
      <c r="A1587" t="s">
        <v>4</v>
      </c>
      <c r="B1587" t="s">
        <v>21</v>
      </c>
      <c r="C1587" t="s">
        <v>20</v>
      </c>
      <c r="D1587" s="1">
        <v>250</v>
      </c>
      <c r="E1587" s="1">
        <v>2913.86</v>
      </c>
      <c r="F1587" s="3">
        <v>44654</v>
      </c>
      <c r="G1587" s="1">
        <v>0</v>
      </c>
      <c r="H1587" s="2">
        <v>9.7499058380414283E-2</v>
      </c>
      <c r="I1587" s="1">
        <v>258.86</v>
      </c>
    </row>
    <row r="1588" spans="1:9" x14ac:dyDescent="0.25">
      <c r="A1588" t="s">
        <v>9</v>
      </c>
      <c r="B1588" t="s">
        <v>19</v>
      </c>
      <c r="C1588" s="2" t="s">
        <v>18</v>
      </c>
      <c r="D1588" s="1">
        <v>900</v>
      </c>
      <c r="E1588" s="1">
        <v>17082.830000000002</v>
      </c>
      <c r="F1588" s="3">
        <v>44654</v>
      </c>
      <c r="G1588" s="1">
        <v>0</v>
      </c>
      <c r="H1588" s="2">
        <v>1.3668611385386775E-2</v>
      </c>
      <c r="I1588" s="1">
        <v>230.35</v>
      </c>
    </row>
    <row r="1589" spans="1:9" x14ac:dyDescent="0.25">
      <c r="A1589" t="s">
        <v>4</v>
      </c>
      <c r="B1589" t="s">
        <v>1</v>
      </c>
      <c r="C1589" t="s">
        <v>58</v>
      </c>
      <c r="D1589" s="1">
        <v>0</v>
      </c>
      <c r="E1589" s="1">
        <v>254.65</v>
      </c>
      <c r="F1589" s="3">
        <v>44654</v>
      </c>
      <c r="G1589" s="1">
        <v>0</v>
      </c>
      <c r="H1589" s="2">
        <v>4.8114916035561395E-2</v>
      </c>
      <c r="I1589" s="1">
        <v>11.69</v>
      </c>
    </row>
    <row r="1590" spans="1:9" x14ac:dyDescent="0.25">
      <c r="A1590" t="s">
        <v>4</v>
      </c>
      <c r="B1590" t="s">
        <v>1</v>
      </c>
      <c r="C1590" t="s">
        <v>57</v>
      </c>
      <c r="D1590" s="1">
        <v>0</v>
      </c>
      <c r="E1590" s="1">
        <v>319.60000000000002</v>
      </c>
      <c r="F1590" s="3">
        <v>44654</v>
      </c>
      <c r="G1590" s="1">
        <v>0</v>
      </c>
      <c r="H1590" s="2">
        <v>4.3625914315569503E-2</v>
      </c>
      <c r="I1590" s="1">
        <v>13.36</v>
      </c>
    </row>
    <row r="1591" spans="1:9" x14ac:dyDescent="0.25">
      <c r="A1591" t="s">
        <v>2</v>
      </c>
      <c r="B1591" t="s">
        <v>1</v>
      </c>
      <c r="C1591" t="s">
        <v>67</v>
      </c>
      <c r="D1591" s="1">
        <v>0</v>
      </c>
      <c r="E1591" s="1">
        <v>0</v>
      </c>
      <c r="F1591" s="3">
        <v>44654</v>
      </c>
      <c r="G1591" s="1">
        <v>3307.64</v>
      </c>
      <c r="H1591" s="2">
        <v>-6.0991119892802814E-2</v>
      </c>
      <c r="I1591" s="1">
        <v>-214.84</v>
      </c>
    </row>
    <row r="1592" spans="1:9" x14ac:dyDescent="0.25">
      <c r="A1592" t="s">
        <v>4</v>
      </c>
      <c r="B1592" t="s">
        <v>1</v>
      </c>
      <c r="C1592" t="s">
        <v>17</v>
      </c>
      <c r="D1592" s="1">
        <v>0</v>
      </c>
      <c r="E1592" s="1">
        <v>322.20999999999998</v>
      </c>
      <c r="F1592" s="3">
        <v>44654</v>
      </c>
      <c r="G1592" s="1">
        <v>0</v>
      </c>
      <c r="H1592" s="2">
        <v>3.4714193962748885E-2</v>
      </c>
      <c r="I1592" s="1">
        <v>10.81</v>
      </c>
    </row>
    <row r="1593" spans="1:9" x14ac:dyDescent="0.25">
      <c r="A1593" t="s">
        <v>4</v>
      </c>
      <c r="B1593" t="s">
        <v>1</v>
      </c>
      <c r="C1593" t="s">
        <v>16</v>
      </c>
      <c r="D1593" s="1">
        <v>0</v>
      </c>
      <c r="E1593" s="1">
        <v>387.16</v>
      </c>
      <c r="F1593" s="3">
        <v>44654</v>
      </c>
      <c r="G1593" s="1">
        <v>0</v>
      </c>
      <c r="H1593" s="2">
        <v>9.3641422558684795E-2</v>
      </c>
      <c r="I1593" s="1">
        <v>33.15</v>
      </c>
    </row>
    <row r="1594" spans="1:9" x14ac:dyDescent="0.25">
      <c r="A1594" t="s">
        <v>2</v>
      </c>
      <c r="B1594" t="s">
        <v>1</v>
      </c>
      <c r="C1594" t="s">
        <v>66</v>
      </c>
      <c r="D1594" s="1">
        <v>50</v>
      </c>
      <c r="E1594" s="1">
        <v>931.97</v>
      </c>
      <c r="F1594" s="3">
        <v>44654</v>
      </c>
      <c r="G1594" s="1">
        <v>0</v>
      </c>
      <c r="H1594" s="2">
        <v>9.4683800037586918E-2</v>
      </c>
      <c r="I1594" s="1">
        <v>80.61</v>
      </c>
    </row>
    <row r="1595" spans="1:9" x14ac:dyDescent="0.25">
      <c r="A1595" t="s">
        <v>4</v>
      </c>
      <c r="B1595" t="s">
        <v>1</v>
      </c>
      <c r="C1595" t="s">
        <v>15</v>
      </c>
      <c r="D1595" s="1">
        <v>0</v>
      </c>
      <c r="E1595" s="1">
        <v>533.96</v>
      </c>
      <c r="F1595" s="3">
        <v>44654</v>
      </c>
      <c r="G1595" s="1">
        <v>0</v>
      </c>
      <c r="H1595" s="2">
        <v>9.8050505881385419E-2</v>
      </c>
      <c r="I1595" s="1">
        <v>47.68</v>
      </c>
    </row>
    <row r="1596" spans="1:9" x14ac:dyDescent="0.25">
      <c r="A1596" t="s">
        <v>4</v>
      </c>
      <c r="B1596" t="s">
        <v>1</v>
      </c>
      <c r="C1596" t="s">
        <v>56</v>
      </c>
      <c r="D1596" s="1">
        <v>0</v>
      </c>
      <c r="E1596" s="1">
        <v>352.81</v>
      </c>
      <c r="F1596" s="3">
        <v>44654</v>
      </c>
      <c r="G1596" s="1">
        <v>0</v>
      </c>
      <c r="H1596" s="2">
        <v>6.9477704689441921E-2</v>
      </c>
      <c r="I1596" s="1">
        <v>22.92</v>
      </c>
    </row>
    <row r="1597" spans="1:9" x14ac:dyDescent="0.25">
      <c r="A1597" t="s">
        <v>4</v>
      </c>
      <c r="B1597" t="s">
        <v>1</v>
      </c>
      <c r="C1597" t="s">
        <v>55</v>
      </c>
      <c r="D1597" s="1">
        <v>0</v>
      </c>
      <c r="E1597" s="1">
        <v>392.88</v>
      </c>
      <c r="F1597" s="3">
        <v>44654</v>
      </c>
      <c r="G1597" s="1">
        <v>0</v>
      </c>
      <c r="H1597" s="2">
        <v>1.5692458829916545E-2</v>
      </c>
      <c r="I1597" s="1">
        <v>6.07</v>
      </c>
    </row>
    <row r="1598" spans="1:9" x14ac:dyDescent="0.25">
      <c r="A1598" t="s">
        <v>4</v>
      </c>
      <c r="B1598" t="s">
        <v>1</v>
      </c>
      <c r="C1598" t="s">
        <v>14</v>
      </c>
      <c r="D1598" s="1">
        <v>0</v>
      </c>
      <c r="E1598" s="1">
        <v>265.39999999999998</v>
      </c>
      <c r="F1598" s="3">
        <v>44654</v>
      </c>
      <c r="G1598" s="1">
        <v>0</v>
      </c>
      <c r="H1598" s="2">
        <v>3.2082442154384605E-2</v>
      </c>
      <c r="I1598" s="1">
        <v>8.25</v>
      </c>
    </row>
    <row r="1599" spans="1:9" x14ac:dyDescent="0.25">
      <c r="A1599" t="s">
        <v>2</v>
      </c>
      <c r="B1599" t="s">
        <v>1</v>
      </c>
      <c r="C1599" t="s">
        <v>45</v>
      </c>
      <c r="D1599" s="1">
        <v>0</v>
      </c>
      <c r="E1599" s="1">
        <v>4044.3</v>
      </c>
      <c r="F1599" s="3">
        <v>44654</v>
      </c>
      <c r="G1599" s="1">
        <v>0</v>
      </c>
      <c r="H1599" s="2">
        <v>1.2535582577868576E-2</v>
      </c>
      <c r="I1599" s="1">
        <v>50.07</v>
      </c>
    </row>
    <row r="1600" spans="1:9" x14ac:dyDescent="0.25">
      <c r="A1600" t="s">
        <v>4</v>
      </c>
      <c r="B1600" t="s">
        <v>1</v>
      </c>
      <c r="C1600" t="s">
        <v>13</v>
      </c>
      <c r="D1600" s="1">
        <v>0</v>
      </c>
      <c r="E1600" s="1">
        <v>631.87</v>
      </c>
      <c r="F1600" s="3">
        <v>44654</v>
      </c>
      <c r="G1600" s="1">
        <v>0</v>
      </c>
      <c r="H1600" s="2">
        <v>6.5951922004683361E-3</v>
      </c>
      <c r="I1600" s="1">
        <v>4.1399999999999997</v>
      </c>
    </row>
    <row r="1601" spans="1:9" x14ac:dyDescent="0.25">
      <c r="A1601" t="s">
        <v>4</v>
      </c>
      <c r="B1601" t="s">
        <v>1</v>
      </c>
      <c r="C1601" t="s">
        <v>54</v>
      </c>
      <c r="D1601" s="1">
        <v>0</v>
      </c>
      <c r="E1601" s="1">
        <v>230.41</v>
      </c>
      <c r="F1601" s="3">
        <v>44654</v>
      </c>
      <c r="G1601" s="1">
        <v>0</v>
      </c>
      <c r="H1601" s="2">
        <v>5.7848583627932548E-2</v>
      </c>
      <c r="I1601" s="1">
        <v>12.6</v>
      </c>
    </row>
    <row r="1602" spans="1:9" x14ac:dyDescent="0.25">
      <c r="A1602" t="s">
        <v>2</v>
      </c>
      <c r="B1602" t="s">
        <v>1</v>
      </c>
      <c r="C1602" t="s">
        <v>65</v>
      </c>
      <c r="D1602" s="1">
        <v>140</v>
      </c>
      <c r="E1602" s="1">
        <v>1680.1</v>
      </c>
      <c r="F1602" s="3">
        <v>44654</v>
      </c>
      <c r="G1602" s="1">
        <v>0</v>
      </c>
      <c r="H1602" s="2">
        <v>7.61060566987104E-3</v>
      </c>
      <c r="I1602" s="1">
        <v>12.69</v>
      </c>
    </row>
    <row r="1603" spans="1:9" x14ac:dyDescent="0.25">
      <c r="A1603" t="s">
        <v>4</v>
      </c>
      <c r="B1603" t="s">
        <v>1</v>
      </c>
      <c r="C1603" t="s">
        <v>53</v>
      </c>
      <c r="D1603" s="1">
        <v>0</v>
      </c>
      <c r="E1603" s="1">
        <v>373.61</v>
      </c>
      <c r="F1603" s="3">
        <v>44654</v>
      </c>
      <c r="G1603" s="1">
        <v>0</v>
      </c>
      <c r="H1603" s="2">
        <v>4.6409365897378319E-2</v>
      </c>
      <c r="I1603" s="1">
        <v>16.57</v>
      </c>
    </row>
    <row r="1604" spans="1:9" x14ac:dyDescent="0.25">
      <c r="A1604" t="s">
        <v>4</v>
      </c>
      <c r="B1604" t="s">
        <v>1</v>
      </c>
      <c r="C1604" t="s">
        <v>12</v>
      </c>
      <c r="D1604" s="1">
        <v>0</v>
      </c>
      <c r="E1604" s="1">
        <v>467.92</v>
      </c>
      <c r="F1604" s="3">
        <v>44654</v>
      </c>
      <c r="G1604" s="1">
        <v>0</v>
      </c>
      <c r="H1604" s="2">
        <v>2.0322721325774173E-2</v>
      </c>
      <c r="I1604" s="1">
        <v>9.32</v>
      </c>
    </row>
    <row r="1605" spans="1:9" x14ac:dyDescent="0.25">
      <c r="A1605" t="s">
        <v>4</v>
      </c>
      <c r="B1605" t="s">
        <v>1</v>
      </c>
      <c r="C1605" t="s">
        <v>1</v>
      </c>
      <c r="D1605" s="1">
        <v>0</v>
      </c>
      <c r="E1605" s="1">
        <v>669.64</v>
      </c>
      <c r="F1605" s="3">
        <v>44654</v>
      </c>
      <c r="G1605" s="1">
        <v>0</v>
      </c>
      <c r="H1605" s="2">
        <v>2.6952563488260584E-3</v>
      </c>
      <c r="I1605" s="1">
        <v>1.8</v>
      </c>
    </row>
    <row r="1606" spans="1:9" x14ac:dyDescent="0.25">
      <c r="A1606" t="s">
        <v>4</v>
      </c>
      <c r="B1606" t="s">
        <v>1</v>
      </c>
      <c r="C1606" t="s">
        <v>52</v>
      </c>
      <c r="D1606" s="1">
        <v>0</v>
      </c>
      <c r="E1606" s="1">
        <v>216.35</v>
      </c>
      <c r="F1606" s="3">
        <v>44654</v>
      </c>
      <c r="G1606" s="1">
        <v>0</v>
      </c>
      <c r="H1606" s="2">
        <v>4.5522640506451495E-2</v>
      </c>
      <c r="I1606" s="1">
        <v>9.42</v>
      </c>
    </row>
    <row r="1607" spans="1:9" x14ac:dyDescent="0.25">
      <c r="A1607" t="s">
        <v>4</v>
      </c>
      <c r="B1607" t="s">
        <v>1</v>
      </c>
      <c r="C1607" t="s">
        <v>11</v>
      </c>
      <c r="D1607" s="1">
        <v>0</v>
      </c>
      <c r="E1607" s="1">
        <v>241.51</v>
      </c>
      <c r="F1607" s="3">
        <v>44654</v>
      </c>
      <c r="G1607" s="1">
        <v>0</v>
      </c>
      <c r="H1607" s="2">
        <v>5.5689120076933163E-2</v>
      </c>
      <c r="I1607" s="1">
        <v>12.74</v>
      </c>
    </row>
    <row r="1608" spans="1:9" x14ac:dyDescent="0.25">
      <c r="A1608" t="s">
        <v>4</v>
      </c>
      <c r="B1608" t="s">
        <v>1</v>
      </c>
      <c r="C1608" t="s">
        <v>10</v>
      </c>
      <c r="D1608" s="1">
        <v>155</v>
      </c>
      <c r="E1608" s="1">
        <v>364.51</v>
      </c>
      <c r="F1608" s="3">
        <v>44654</v>
      </c>
      <c r="G1608" s="1">
        <v>0</v>
      </c>
      <c r="H1608" s="2">
        <v>0.12212165989410173</v>
      </c>
      <c r="I1608" s="1">
        <v>39.67</v>
      </c>
    </row>
    <row r="1609" spans="1:9" x14ac:dyDescent="0.25">
      <c r="A1609" t="s">
        <v>4</v>
      </c>
      <c r="B1609" t="s">
        <v>1</v>
      </c>
      <c r="C1609" t="s">
        <v>51</v>
      </c>
      <c r="D1609" s="1">
        <v>0</v>
      </c>
      <c r="E1609" s="1">
        <v>364.4</v>
      </c>
      <c r="F1609" s="3">
        <v>44654</v>
      </c>
      <c r="G1609" s="1">
        <v>0</v>
      </c>
      <c r="H1609" s="2">
        <v>-5.2989942566075143E-2</v>
      </c>
      <c r="I1609" s="1">
        <v>-20.39</v>
      </c>
    </row>
    <row r="1610" spans="1:9" x14ac:dyDescent="0.25">
      <c r="A1610" t="s">
        <v>9</v>
      </c>
      <c r="B1610" t="s">
        <v>1</v>
      </c>
      <c r="C1610" t="s">
        <v>8</v>
      </c>
      <c r="D1610" s="1">
        <v>0</v>
      </c>
      <c r="E1610" s="1">
        <v>1436.63</v>
      </c>
      <c r="F1610" s="3">
        <v>44654</v>
      </c>
      <c r="G1610" s="1">
        <v>0</v>
      </c>
      <c r="H1610" s="2">
        <v>7.6593416613477405E-3</v>
      </c>
      <c r="I1610" s="1">
        <v>10.92</v>
      </c>
    </row>
    <row r="1611" spans="1:9" x14ac:dyDescent="0.25">
      <c r="A1611" t="s">
        <v>4</v>
      </c>
      <c r="B1611" t="s">
        <v>1</v>
      </c>
      <c r="C1611" t="s">
        <v>7</v>
      </c>
      <c r="D1611" s="1">
        <v>0</v>
      </c>
      <c r="E1611" s="1">
        <v>1013.64</v>
      </c>
      <c r="F1611" s="3">
        <v>44654</v>
      </c>
      <c r="G1611" s="1">
        <v>0</v>
      </c>
      <c r="H1611" s="2">
        <v>-5.3981408892373239E-2</v>
      </c>
      <c r="I1611" s="1">
        <v>-57.84</v>
      </c>
    </row>
    <row r="1612" spans="1:9" x14ac:dyDescent="0.25">
      <c r="A1612" t="s">
        <v>2</v>
      </c>
      <c r="B1612" t="s">
        <v>1</v>
      </c>
      <c r="C1612" t="s">
        <v>6</v>
      </c>
      <c r="D1612" s="1">
        <f>1307.64+155</f>
        <v>1462.64</v>
      </c>
      <c r="E1612" s="1">
        <v>2853.77</v>
      </c>
      <c r="F1612" s="3">
        <v>44654</v>
      </c>
      <c r="G1612" s="1">
        <v>0</v>
      </c>
      <c r="H1612" s="2">
        <v>2.0119099450850442E-3</v>
      </c>
      <c r="I1612" s="1">
        <v>5.73</v>
      </c>
    </row>
    <row r="1613" spans="1:9" x14ac:dyDescent="0.25">
      <c r="A1613" t="s">
        <v>9</v>
      </c>
      <c r="B1613" t="s">
        <v>1</v>
      </c>
      <c r="C1613" t="s">
        <v>50</v>
      </c>
      <c r="D1613" s="1">
        <v>0</v>
      </c>
      <c r="E1613" s="1">
        <v>2989.44</v>
      </c>
      <c r="F1613" s="3">
        <v>44654</v>
      </c>
      <c r="G1613" s="1">
        <v>0</v>
      </c>
      <c r="H1613" s="2">
        <v>1.1760963079036957E-2</v>
      </c>
      <c r="I1613" s="1">
        <v>34.75</v>
      </c>
    </row>
    <row r="1614" spans="1:9" x14ac:dyDescent="0.25">
      <c r="A1614" t="s">
        <v>2</v>
      </c>
      <c r="B1614" t="s">
        <v>1</v>
      </c>
      <c r="C1614" t="s">
        <v>64</v>
      </c>
      <c r="D1614" s="1">
        <v>1000</v>
      </c>
      <c r="E1614" s="1">
        <v>5973.42</v>
      </c>
      <c r="F1614" s="3">
        <v>44654</v>
      </c>
      <c r="G1614" s="1">
        <v>0</v>
      </c>
      <c r="H1614" s="2">
        <v>3.3925177674463791E-2</v>
      </c>
      <c r="I1614" s="1">
        <v>196</v>
      </c>
    </row>
    <row r="1615" spans="1:9" x14ac:dyDescent="0.25">
      <c r="A1615" t="s">
        <v>2</v>
      </c>
      <c r="B1615" t="s">
        <v>1</v>
      </c>
      <c r="C1615" t="s">
        <v>63</v>
      </c>
      <c r="D1615" s="1">
        <v>0</v>
      </c>
      <c r="E1615" s="1">
        <v>1953.31</v>
      </c>
      <c r="F1615" s="3">
        <v>44654</v>
      </c>
      <c r="G1615" s="1">
        <v>0</v>
      </c>
      <c r="H1615" s="2">
        <v>4.4444682091124399E-2</v>
      </c>
      <c r="I1615" s="1">
        <v>83.12</v>
      </c>
    </row>
    <row r="1616" spans="1:9" x14ac:dyDescent="0.25">
      <c r="A1616" t="s">
        <v>2</v>
      </c>
      <c r="B1616" t="s">
        <v>1</v>
      </c>
      <c r="C1616" t="s">
        <v>49</v>
      </c>
      <c r="D1616" s="1">
        <v>1000</v>
      </c>
      <c r="E1616" s="1">
        <v>992.86</v>
      </c>
      <c r="F1616" s="3">
        <v>44654</v>
      </c>
      <c r="G1616" s="1">
        <v>0</v>
      </c>
      <c r="H1616" s="2">
        <v>-7.1400000000000352E-3</v>
      </c>
      <c r="I1616" s="1">
        <v>-7.14</v>
      </c>
    </row>
    <row r="1617" spans="1:9" x14ac:dyDescent="0.25">
      <c r="A1617" t="s">
        <v>9</v>
      </c>
      <c r="B1617" t="s">
        <v>41</v>
      </c>
      <c r="C1617" s="2" t="s">
        <v>18</v>
      </c>
      <c r="D1617" s="1">
        <f>720+801.43</f>
        <v>1521.4299999999998</v>
      </c>
      <c r="E1617" s="1">
        <f>6878.32807021463+137.67</f>
        <v>7015.9980702146304</v>
      </c>
      <c r="F1617" s="3">
        <v>44684</v>
      </c>
      <c r="G1617" s="1">
        <v>0</v>
      </c>
      <c r="H1617" s="2">
        <v>2.33359904681536E-2</v>
      </c>
      <c r="I1617" s="1">
        <v>159.99</v>
      </c>
    </row>
    <row r="1618" spans="1:9" x14ac:dyDescent="0.25">
      <c r="A1618" t="s">
        <v>9</v>
      </c>
      <c r="B1618" t="s">
        <v>22</v>
      </c>
      <c r="C1618" t="s">
        <v>40</v>
      </c>
      <c r="D1618" s="1">
        <v>0</v>
      </c>
      <c r="E1618" s="1">
        <v>6704.88</v>
      </c>
      <c r="F1618" s="3">
        <v>44684</v>
      </c>
      <c r="G1618" s="1">
        <v>0</v>
      </c>
      <c r="H1618" s="2">
        <v>1.9626449629095655E-2</v>
      </c>
      <c r="I1618" s="1">
        <v>129.06</v>
      </c>
    </row>
    <row r="1619" spans="1:9" x14ac:dyDescent="0.25">
      <c r="A1619" t="s">
        <v>9</v>
      </c>
      <c r="B1619" t="s">
        <v>22</v>
      </c>
      <c r="C1619" t="s">
        <v>39</v>
      </c>
      <c r="D1619" s="1">
        <v>0</v>
      </c>
      <c r="E1619" s="1">
        <v>1098.67</v>
      </c>
      <c r="F1619" s="3">
        <v>44684</v>
      </c>
      <c r="G1619" s="1">
        <v>0</v>
      </c>
      <c r="H1619" s="2">
        <v>1.8513024937424793E-2</v>
      </c>
      <c r="I1619" s="1">
        <v>19.97</v>
      </c>
    </row>
    <row r="1620" spans="1:9" x14ac:dyDescent="0.25">
      <c r="A1620" t="s">
        <v>9</v>
      </c>
      <c r="B1620" t="s">
        <v>22</v>
      </c>
      <c r="C1620" t="s">
        <v>61</v>
      </c>
      <c r="D1620" s="1">
        <v>0</v>
      </c>
      <c r="E1620" s="1">
        <v>1038.03</v>
      </c>
      <c r="F1620" s="3">
        <v>44684</v>
      </c>
      <c r="G1620" s="1">
        <v>0</v>
      </c>
      <c r="H1620" s="2">
        <v>1.8475274725274549E-2</v>
      </c>
      <c r="I1620" s="1">
        <v>18.829999999999998</v>
      </c>
    </row>
    <row r="1621" spans="1:9" x14ac:dyDescent="0.25">
      <c r="A1621" t="s">
        <v>9</v>
      </c>
      <c r="B1621" t="s">
        <v>22</v>
      </c>
      <c r="C1621" t="s">
        <v>38</v>
      </c>
      <c r="D1621" s="1">
        <v>0</v>
      </c>
      <c r="E1621" s="1">
        <v>1030.3900000000001</v>
      </c>
      <c r="F1621" s="3">
        <v>44684</v>
      </c>
      <c r="G1621" s="1">
        <v>0</v>
      </c>
      <c r="H1621" s="2">
        <v>1.9189111662825553E-2</v>
      </c>
      <c r="I1621" s="1">
        <v>19.399999999999999</v>
      </c>
    </row>
    <row r="1622" spans="1:9" x14ac:dyDescent="0.25">
      <c r="A1622" t="s">
        <v>9</v>
      </c>
      <c r="B1622" t="s">
        <v>22</v>
      </c>
      <c r="C1622" t="s">
        <v>48</v>
      </c>
      <c r="D1622" s="1">
        <v>0</v>
      </c>
      <c r="E1622" s="1">
        <v>4501.67</v>
      </c>
      <c r="F1622" s="3">
        <v>44684</v>
      </c>
      <c r="G1622" s="1">
        <v>0</v>
      </c>
      <c r="H1622" s="2">
        <v>1.0893388066002707E-2</v>
      </c>
      <c r="I1622" s="1">
        <v>48.51</v>
      </c>
    </row>
    <row r="1623" spans="1:9" x14ac:dyDescent="0.25">
      <c r="A1623" t="s">
        <v>9</v>
      </c>
      <c r="B1623" t="s">
        <v>22</v>
      </c>
      <c r="C1623" t="s">
        <v>36</v>
      </c>
      <c r="D1623" s="1">
        <v>0</v>
      </c>
      <c r="E1623" s="1">
        <v>3800.84</v>
      </c>
      <c r="F1623" s="3">
        <v>44684</v>
      </c>
      <c r="G1623" s="1">
        <v>0</v>
      </c>
      <c r="H1623" s="2">
        <v>1.8546854859672557E-2</v>
      </c>
      <c r="I1623" s="1">
        <v>69.209999999999994</v>
      </c>
    </row>
    <row r="1624" spans="1:9" x14ac:dyDescent="0.25">
      <c r="A1624" t="s">
        <v>9</v>
      </c>
      <c r="B1624" t="s">
        <v>22</v>
      </c>
      <c r="C1624" t="s">
        <v>33</v>
      </c>
      <c r="D1624" s="1">
        <v>0</v>
      </c>
      <c r="E1624" s="1">
        <v>955.98</v>
      </c>
      <c r="F1624" s="3">
        <v>44684</v>
      </c>
      <c r="G1624" s="1">
        <v>0</v>
      </c>
      <c r="H1624" s="2">
        <v>1.897290498625015E-2</v>
      </c>
      <c r="I1624" s="1">
        <v>17.8</v>
      </c>
    </row>
    <row r="1625" spans="1:9" x14ac:dyDescent="0.25">
      <c r="A1625" t="s">
        <v>9</v>
      </c>
      <c r="B1625" t="s">
        <v>22</v>
      </c>
      <c r="C1625" t="s">
        <v>32</v>
      </c>
      <c r="D1625" s="1">
        <v>0</v>
      </c>
      <c r="E1625" s="1">
        <f>1077.36+1303.29</f>
        <v>2380.6499999999996</v>
      </c>
      <c r="F1625" s="3">
        <v>44684</v>
      </c>
      <c r="G1625" s="1">
        <v>26.94</v>
      </c>
      <c r="H1625" s="2">
        <v>1.9899751520863873E-2</v>
      </c>
      <c r="I1625" s="1">
        <v>46.45</v>
      </c>
    </row>
    <row r="1626" spans="1:9" x14ac:dyDescent="0.25">
      <c r="A1626" t="s">
        <v>9</v>
      </c>
      <c r="B1626" t="s">
        <v>22</v>
      </c>
      <c r="C1626" t="s">
        <v>31</v>
      </c>
      <c r="D1626" s="1">
        <v>0</v>
      </c>
      <c r="E1626" s="1">
        <v>1207.9100000000001</v>
      </c>
      <c r="F1626" s="3">
        <v>44684</v>
      </c>
      <c r="G1626" s="1">
        <v>0</v>
      </c>
      <c r="H1626" s="2">
        <v>1.9212919992574795E-2</v>
      </c>
      <c r="I1626" s="1">
        <v>22.77</v>
      </c>
    </row>
    <row r="1627" spans="1:9" x14ac:dyDescent="0.25">
      <c r="A1627" t="s">
        <v>9</v>
      </c>
      <c r="B1627" t="s">
        <v>22</v>
      </c>
      <c r="C1627" t="s">
        <v>43</v>
      </c>
      <c r="D1627" s="1">
        <v>0</v>
      </c>
      <c r="E1627" s="1">
        <f>1299.2+1239.12+1322.74</f>
        <v>3861.0599999999995</v>
      </c>
      <c r="F1627" s="3">
        <v>44684</v>
      </c>
      <c r="G1627" s="1">
        <v>41.68</v>
      </c>
      <c r="H1627" s="2">
        <v>1.9370645432968292E-2</v>
      </c>
      <c r="I1627" s="1">
        <v>73.37</v>
      </c>
    </row>
    <row r="1628" spans="1:9" x14ac:dyDescent="0.25">
      <c r="A1628" t="s">
        <v>9</v>
      </c>
      <c r="B1628" t="s">
        <v>22</v>
      </c>
      <c r="C1628" t="s">
        <v>30</v>
      </c>
      <c r="D1628" s="1">
        <v>0</v>
      </c>
      <c r="E1628" s="1">
        <v>2438.4699999999998</v>
      </c>
      <c r="F1628" s="3">
        <v>44684</v>
      </c>
      <c r="G1628" s="1">
        <v>0</v>
      </c>
      <c r="H1628" s="2">
        <v>2.0809959979235959E-2</v>
      </c>
      <c r="I1628" s="1">
        <v>49.71</v>
      </c>
    </row>
    <row r="1629" spans="1:9" x14ac:dyDescent="0.25">
      <c r="A1629" t="s">
        <v>9</v>
      </c>
      <c r="B1629" t="s">
        <v>22</v>
      </c>
      <c r="C1629" t="s">
        <v>47</v>
      </c>
      <c r="D1629" s="1">
        <v>0</v>
      </c>
      <c r="E1629" s="1">
        <f>1376.65+1376.25</f>
        <v>2752.9</v>
      </c>
      <c r="F1629" s="3">
        <v>44684</v>
      </c>
      <c r="G1629" s="1">
        <f>42.84+42.84</f>
        <v>85.68</v>
      </c>
      <c r="H1629" s="2">
        <v>2.0231181739681636E-2</v>
      </c>
      <c r="I1629" s="1">
        <v>54.59</v>
      </c>
    </row>
    <row r="1630" spans="1:9" x14ac:dyDescent="0.25">
      <c r="A1630" t="s">
        <v>9</v>
      </c>
      <c r="B1630" t="s">
        <v>22</v>
      </c>
      <c r="C1630" t="s">
        <v>29</v>
      </c>
      <c r="D1630" s="1">
        <v>0</v>
      </c>
      <c r="E1630" s="1">
        <f>1416.72+4307.26</f>
        <v>5723.9800000000005</v>
      </c>
      <c r="F1630" s="3">
        <v>44684</v>
      </c>
      <c r="G1630" s="1">
        <v>0</v>
      </c>
      <c r="H1630" s="2">
        <v>1.9229022843701538E-2</v>
      </c>
      <c r="I1630" s="1">
        <v>107.99</v>
      </c>
    </row>
    <row r="1631" spans="1:9" x14ac:dyDescent="0.25">
      <c r="A1631" t="s">
        <v>9</v>
      </c>
      <c r="B1631" t="s">
        <v>22</v>
      </c>
      <c r="C1631" t="s">
        <v>46</v>
      </c>
      <c r="D1631" s="1">
        <v>0</v>
      </c>
      <c r="E1631" s="1">
        <f>1159.65</f>
        <v>1159.6500000000001</v>
      </c>
      <c r="F1631" s="3">
        <v>44684</v>
      </c>
      <c r="G1631" s="1">
        <v>647.13</v>
      </c>
      <c r="H1631" s="2">
        <v>2.4996243492403147E-2</v>
      </c>
      <c r="I1631" s="1">
        <v>28.28</v>
      </c>
    </row>
    <row r="1632" spans="1:9" x14ac:dyDescent="0.25">
      <c r="A1632" t="s">
        <v>9</v>
      </c>
      <c r="B1632" t="s">
        <v>22</v>
      </c>
      <c r="C1632" t="s">
        <v>28</v>
      </c>
      <c r="D1632" s="1">
        <v>0</v>
      </c>
      <c r="E1632" s="1">
        <v>1272.1600000000001</v>
      </c>
      <c r="F1632" s="3">
        <v>44684</v>
      </c>
      <c r="G1632" s="1">
        <v>0</v>
      </c>
      <c r="H1632" s="2">
        <v>1.911399503324529E-2</v>
      </c>
      <c r="I1632" s="1">
        <v>23.86</v>
      </c>
    </row>
    <row r="1633" spans="1:9" x14ac:dyDescent="0.25">
      <c r="A1633" t="s">
        <v>9</v>
      </c>
      <c r="B1633" t="s">
        <v>22</v>
      </c>
      <c r="C1633" t="s">
        <v>60</v>
      </c>
      <c r="D1633" s="1">
        <v>0</v>
      </c>
      <c r="E1633" s="1">
        <v>1077.8399999999999</v>
      </c>
      <c r="F1633" s="3">
        <v>44684</v>
      </c>
      <c r="G1633" s="1">
        <v>0</v>
      </c>
      <c r="H1633" s="2">
        <v>1.267440221731575E-2</v>
      </c>
      <c r="I1633" s="1">
        <v>13.49</v>
      </c>
    </row>
    <row r="1634" spans="1:9" x14ac:dyDescent="0.25">
      <c r="A1634" t="s">
        <v>9</v>
      </c>
      <c r="B1634" t="s">
        <v>22</v>
      </c>
      <c r="C1634" t="s">
        <v>62</v>
      </c>
      <c r="D1634" s="1">
        <v>0</v>
      </c>
      <c r="E1634" s="1">
        <v>153.44999999999999</v>
      </c>
      <c r="F1634" s="3">
        <v>44684</v>
      </c>
      <c r="G1634" s="1">
        <v>0</v>
      </c>
      <c r="H1634" s="2">
        <v>8.3453804704953782E-3</v>
      </c>
      <c r="I1634" s="1">
        <v>1.27</v>
      </c>
    </row>
    <row r="1635" spans="1:9" x14ac:dyDescent="0.25">
      <c r="A1635" t="s">
        <v>2</v>
      </c>
      <c r="B1635" t="s">
        <v>22</v>
      </c>
      <c r="C1635" t="s">
        <v>59</v>
      </c>
      <c r="D1635" s="1">
        <v>0</v>
      </c>
      <c r="E1635" s="1">
        <f>364.29+986.38</f>
        <v>1350.67</v>
      </c>
      <c r="F1635" s="3">
        <v>44684</v>
      </c>
      <c r="G1635" s="1">
        <v>0</v>
      </c>
      <c r="H1635" s="2">
        <v>-3.7102603820904356E-3</v>
      </c>
      <c r="I1635" s="1">
        <v>-5.03</v>
      </c>
    </row>
    <row r="1636" spans="1:9" x14ac:dyDescent="0.25">
      <c r="A1636" t="s">
        <v>2</v>
      </c>
      <c r="B1636" t="s">
        <v>22</v>
      </c>
      <c r="C1636" t="s">
        <v>27</v>
      </c>
      <c r="D1636" s="1">
        <v>330</v>
      </c>
      <c r="E1636" s="1">
        <v>2510.7399999999998</v>
      </c>
      <c r="F1636" s="3">
        <v>44684</v>
      </c>
      <c r="G1636" s="1">
        <v>0</v>
      </c>
      <c r="H1636" s="2">
        <v>1.8911263158749136E-2</v>
      </c>
      <c r="I1636" s="1">
        <v>46.6</v>
      </c>
    </row>
    <row r="1637" spans="1:9" x14ac:dyDescent="0.25">
      <c r="A1637" t="s">
        <v>2</v>
      </c>
      <c r="B1637" t="s">
        <v>22</v>
      </c>
      <c r="C1637" t="s">
        <v>26</v>
      </c>
      <c r="D1637" s="1">
        <v>0</v>
      </c>
      <c r="E1637" s="1">
        <v>4732.9399999999996</v>
      </c>
      <c r="F1637" s="3">
        <v>44684</v>
      </c>
      <c r="G1637" s="1">
        <v>0</v>
      </c>
      <c r="H1637" s="2">
        <v>1.814090663660739E-2</v>
      </c>
      <c r="I1637" s="1">
        <v>84.33</v>
      </c>
    </row>
    <row r="1638" spans="1:9" x14ac:dyDescent="0.25">
      <c r="A1638" t="s">
        <v>4</v>
      </c>
      <c r="B1638" t="s">
        <v>22</v>
      </c>
      <c r="C1638" t="s">
        <v>25</v>
      </c>
      <c r="D1638" s="1">
        <v>0</v>
      </c>
      <c r="E1638" s="1">
        <v>1538.94</v>
      </c>
      <c r="F1638" s="3">
        <v>44684</v>
      </c>
      <c r="G1638" s="1">
        <v>0</v>
      </c>
      <c r="H1638" s="2">
        <v>-0.11124586358045008</v>
      </c>
      <c r="I1638" s="1">
        <v>-192.63</v>
      </c>
    </row>
    <row r="1639" spans="1:9" x14ac:dyDescent="0.25">
      <c r="A1639" t="s">
        <v>4</v>
      </c>
      <c r="B1639" t="s">
        <v>22</v>
      </c>
      <c r="C1639" t="s">
        <v>24</v>
      </c>
      <c r="D1639" s="1">
        <v>0</v>
      </c>
      <c r="E1639" s="1">
        <v>1755.33</v>
      </c>
      <c r="F1639" s="3">
        <v>44684</v>
      </c>
      <c r="G1639" s="1">
        <v>0</v>
      </c>
      <c r="H1639" s="2">
        <v>-0.12679272314832779</v>
      </c>
      <c r="I1639" s="1">
        <v>-254.88</v>
      </c>
    </row>
    <row r="1640" spans="1:9" x14ac:dyDescent="0.25">
      <c r="A1640" t="s">
        <v>4</v>
      </c>
      <c r="B1640" t="s">
        <v>21</v>
      </c>
      <c r="C1640" t="s">
        <v>20</v>
      </c>
      <c r="D1640" s="1">
        <v>250</v>
      </c>
      <c r="E1640" s="1">
        <v>2258.34</v>
      </c>
      <c r="F1640" s="3">
        <v>44684</v>
      </c>
      <c r="G1640" s="1">
        <v>0</v>
      </c>
      <c r="H1640" s="2">
        <v>-0.28620735430771271</v>
      </c>
      <c r="I1640" s="1">
        <v>-905.52</v>
      </c>
    </row>
    <row r="1641" spans="1:9" x14ac:dyDescent="0.25">
      <c r="A1641" t="s">
        <v>9</v>
      </c>
      <c r="B1641" t="s">
        <v>19</v>
      </c>
      <c r="C1641" s="2" t="s">
        <v>18</v>
      </c>
      <c r="D1641" s="1">
        <v>900</v>
      </c>
      <c r="E1641" s="1">
        <f>19183.13-900</f>
        <v>18283.13</v>
      </c>
      <c r="F1641" s="3">
        <v>44684</v>
      </c>
      <c r="G1641" s="1">
        <v>0</v>
      </c>
      <c r="H1641" s="2">
        <v>1.6699262574355611E-2</v>
      </c>
      <c r="I1641" s="1">
        <v>300.3</v>
      </c>
    </row>
    <row r="1642" spans="1:9" x14ac:dyDescent="0.25">
      <c r="A1642" t="s">
        <v>4</v>
      </c>
      <c r="B1642" t="s">
        <v>1</v>
      </c>
      <c r="C1642" t="s">
        <v>58</v>
      </c>
      <c r="D1642" s="1">
        <v>0</v>
      </c>
      <c r="E1642" s="1">
        <v>224.18</v>
      </c>
      <c r="F1642" s="3">
        <v>44684</v>
      </c>
      <c r="G1642" s="1">
        <v>0</v>
      </c>
      <c r="H1642" s="2">
        <v>-0.11965442764578837</v>
      </c>
      <c r="I1642" s="1">
        <v>-30.47</v>
      </c>
    </row>
    <row r="1643" spans="1:9" x14ac:dyDescent="0.25">
      <c r="A1643" t="s">
        <v>4</v>
      </c>
      <c r="B1643" t="s">
        <v>1</v>
      </c>
      <c r="C1643" t="s">
        <v>57</v>
      </c>
      <c r="D1643" s="1">
        <v>0</v>
      </c>
      <c r="E1643" s="1">
        <v>281.2</v>
      </c>
      <c r="F1643" s="3">
        <v>44684</v>
      </c>
      <c r="G1643" s="1">
        <v>0</v>
      </c>
      <c r="H1643" s="2">
        <v>-0.12015018773466846</v>
      </c>
      <c r="I1643" s="1">
        <v>-38.4</v>
      </c>
    </row>
    <row r="1644" spans="1:9" x14ac:dyDescent="0.25">
      <c r="A1644" t="s">
        <v>4</v>
      </c>
      <c r="B1644" t="s">
        <v>1</v>
      </c>
      <c r="C1644" t="s">
        <v>17</v>
      </c>
      <c r="D1644" s="1">
        <v>0</v>
      </c>
      <c r="E1644" s="1">
        <v>278.99</v>
      </c>
      <c r="F1644" s="3">
        <v>44684</v>
      </c>
      <c r="G1644" s="1">
        <v>0</v>
      </c>
      <c r="H1644" s="2">
        <v>-0.1341361224046429</v>
      </c>
      <c r="I1644" s="1">
        <v>-43.22</v>
      </c>
    </row>
    <row r="1645" spans="1:9" x14ac:dyDescent="0.25">
      <c r="A1645" t="s">
        <v>4</v>
      </c>
      <c r="B1645" t="s">
        <v>1</v>
      </c>
      <c r="C1645" t="s">
        <v>16</v>
      </c>
      <c r="D1645" s="1">
        <v>0</v>
      </c>
      <c r="E1645" s="1">
        <v>362.61</v>
      </c>
      <c r="F1645" s="3">
        <v>44684</v>
      </c>
      <c r="G1645" s="1">
        <v>0</v>
      </c>
      <c r="H1645" s="2">
        <v>-6.3410476288872863E-2</v>
      </c>
      <c r="I1645" s="1">
        <v>-24.55</v>
      </c>
    </row>
    <row r="1646" spans="1:9" x14ac:dyDescent="0.25">
      <c r="A1646" t="s">
        <v>2</v>
      </c>
      <c r="B1646" t="s">
        <v>1</v>
      </c>
      <c r="C1646" t="s">
        <v>66</v>
      </c>
      <c r="D1646" s="1">
        <v>345</v>
      </c>
      <c r="E1646" s="1">
        <v>1085.98</v>
      </c>
      <c r="F1646" s="3">
        <v>44684</v>
      </c>
      <c r="G1646" s="1">
        <v>0</v>
      </c>
      <c r="H1646" s="2">
        <v>-0.14956498586497724</v>
      </c>
      <c r="I1646" s="1">
        <v>-190.99</v>
      </c>
    </row>
    <row r="1647" spans="1:9" x14ac:dyDescent="0.25">
      <c r="A1647" t="s">
        <v>4</v>
      </c>
      <c r="B1647" t="s">
        <v>1</v>
      </c>
      <c r="C1647" t="s">
        <v>15</v>
      </c>
      <c r="D1647" s="1">
        <v>0</v>
      </c>
      <c r="E1647" s="1">
        <v>461.42</v>
      </c>
      <c r="F1647" s="3">
        <v>44684</v>
      </c>
      <c r="G1647" s="1">
        <v>0</v>
      </c>
      <c r="H1647" s="2">
        <v>-0.13585287287437264</v>
      </c>
      <c r="I1647" s="1">
        <v>-72.540000000000006</v>
      </c>
    </row>
    <row r="1648" spans="1:9" x14ac:dyDescent="0.25">
      <c r="A1648" t="s">
        <v>4</v>
      </c>
      <c r="B1648" t="s">
        <v>1</v>
      </c>
      <c r="C1648" t="s">
        <v>56</v>
      </c>
      <c r="D1648" s="1">
        <v>0</v>
      </c>
      <c r="E1648" s="1">
        <v>323.06</v>
      </c>
      <c r="F1648" s="3">
        <v>44684</v>
      </c>
      <c r="G1648" s="1">
        <v>0</v>
      </c>
      <c r="H1648" s="2">
        <v>-8.4323006717496707E-2</v>
      </c>
      <c r="I1648" s="1">
        <v>-29.75</v>
      </c>
    </row>
    <row r="1649" spans="1:9" x14ac:dyDescent="0.25">
      <c r="A1649" t="s">
        <v>4</v>
      </c>
      <c r="B1649" t="s">
        <v>1</v>
      </c>
      <c r="C1649" t="s">
        <v>55</v>
      </c>
      <c r="D1649" s="1">
        <v>0</v>
      </c>
      <c r="E1649" s="1">
        <v>354.68</v>
      </c>
      <c r="F1649" s="3">
        <v>44684</v>
      </c>
      <c r="G1649" s="1">
        <v>0</v>
      </c>
      <c r="H1649" s="2">
        <v>-9.723070657707189E-2</v>
      </c>
      <c r="I1649" s="1">
        <v>-38.200000000000003</v>
      </c>
    </row>
    <row r="1650" spans="1:9" x14ac:dyDescent="0.25">
      <c r="A1650" t="s">
        <v>4</v>
      </c>
      <c r="B1650" t="s">
        <v>1</v>
      </c>
      <c r="C1650" t="s">
        <v>14</v>
      </c>
      <c r="D1650" s="1">
        <v>0</v>
      </c>
      <c r="E1650" s="1">
        <v>240.9</v>
      </c>
      <c r="F1650" s="3">
        <v>44684</v>
      </c>
      <c r="G1650" s="1">
        <v>0</v>
      </c>
      <c r="H1650" s="2">
        <v>-9.231348907309711E-2</v>
      </c>
      <c r="I1650" s="1">
        <v>-24.5</v>
      </c>
    </row>
    <row r="1651" spans="1:9" x14ac:dyDescent="0.25">
      <c r="A1651" t="s">
        <v>2</v>
      </c>
      <c r="B1651" t="s">
        <v>1</v>
      </c>
      <c r="C1651" t="s">
        <v>45</v>
      </c>
      <c r="D1651" s="1">
        <v>0</v>
      </c>
      <c r="E1651" s="1">
        <v>4096.05</v>
      </c>
      <c r="F1651" s="3">
        <v>44684</v>
      </c>
      <c r="G1651" s="1">
        <v>0</v>
      </c>
      <c r="H1651" s="2">
        <v>1.2795786662710418E-2</v>
      </c>
      <c r="I1651" s="1">
        <v>51.75</v>
      </c>
    </row>
    <row r="1652" spans="1:9" x14ac:dyDescent="0.25">
      <c r="A1652" t="s">
        <v>4</v>
      </c>
      <c r="B1652" t="s">
        <v>1</v>
      </c>
      <c r="C1652" t="s">
        <v>13</v>
      </c>
      <c r="D1652" s="1">
        <v>0</v>
      </c>
      <c r="E1652" s="1">
        <v>527.29999999999995</v>
      </c>
      <c r="F1652" s="3">
        <v>44684</v>
      </c>
      <c r="G1652" s="1">
        <v>0</v>
      </c>
      <c r="H1652" s="2">
        <v>-0.16549290202098543</v>
      </c>
      <c r="I1652" s="1">
        <v>-104.57</v>
      </c>
    </row>
    <row r="1653" spans="1:9" x14ac:dyDescent="0.25">
      <c r="A1653" t="s">
        <v>4</v>
      </c>
      <c r="B1653" t="s">
        <v>1</v>
      </c>
      <c r="C1653" t="s">
        <v>54</v>
      </c>
      <c r="D1653" s="1">
        <v>0</v>
      </c>
      <c r="E1653" s="1">
        <v>203.16</v>
      </c>
      <c r="F1653" s="3">
        <v>44684</v>
      </c>
      <c r="G1653" s="1">
        <v>0</v>
      </c>
      <c r="H1653" s="2">
        <v>-0.11826743630918801</v>
      </c>
      <c r="I1653" s="1">
        <v>-27.25</v>
      </c>
    </row>
    <row r="1654" spans="1:9" x14ac:dyDescent="0.25">
      <c r="A1654" t="s">
        <v>2</v>
      </c>
      <c r="B1654" t="s">
        <v>1</v>
      </c>
      <c r="C1654" t="s">
        <v>65</v>
      </c>
      <c r="D1654" s="1">
        <v>0</v>
      </c>
      <c r="E1654" s="1">
        <v>1695.74</v>
      </c>
      <c r="F1654" s="3">
        <v>44684</v>
      </c>
      <c r="G1654" s="1">
        <v>0</v>
      </c>
      <c r="H1654" s="2">
        <v>9.3089697041843777E-3</v>
      </c>
      <c r="I1654" s="1">
        <v>15.64</v>
      </c>
    </row>
    <row r="1655" spans="1:9" x14ac:dyDescent="0.25">
      <c r="A1655" t="s">
        <v>4</v>
      </c>
      <c r="B1655" t="s">
        <v>1</v>
      </c>
      <c r="C1655" t="s">
        <v>53</v>
      </c>
      <c r="D1655" s="1">
        <v>0</v>
      </c>
      <c r="E1655" s="1">
        <v>333.56</v>
      </c>
      <c r="F1655" s="3">
        <v>44684</v>
      </c>
      <c r="G1655" s="1">
        <v>0</v>
      </c>
      <c r="H1655" s="2">
        <v>-0.10719734482481735</v>
      </c>
      <c r="I1655" s="1">
        <v>-40.049999999999997</v>
      </c>
    </row>
    <row r="1656" spans="1:9" x14ac:dyDescent="0.25">
      <c r="A1656" t="s">
        <v>4</v>
      </c>
      <c r="B1656" t="s">
        <v>1</v>
      </c>
      <c r="C1656" t="s">
        <v>12</v>
      </c>
      <c r="D1656" s="1">
        <v>0</v>
      </c>
      <c r="E1656" s="1">
        <v>412.74</v>
      </c>
      <c r="F1656" s="3">
        <v>44684</v>
      </c>
      <c r="G1656" s="1">
        <v>0</v>
      </c>
      <c r="H1656" s="2">
        <v>-0.11792614122072154</v>
      </c>
      <c r="I1656" s="1">
        <v>-55.18</v>
      </c>
    </row>
    <row r="1657" spans="1:9" x14ac:dyDescent="0.25">
      <c r="A1657" t="s">
        <v>4</v>
      </c>
      <c r="B1657" t="s">
        <v>1</v>
      </c>
      <c r="C1657" t="s">
        <v>1</v>
      </c>
      <c r="D1657" s="1">
        <v>0</v>
      </c>
      <c r="E1657" s="1">
        <v>655.25</v>
      </c>
      <c r="F1657" s="3">
        <v>44684</v>
      </c>
      <c r="G1657" s="1">
        <v>0</v>
      </c>
      <c r="H1657" s="2">
        <v>-2.1489158353742321E-2</v>
      </c>
      <c r="I1657" s="1">
        <v>-14.39</v>
      </c>
    </row>
    <row r="1658" spans="1:9" x14ac:dyDescent="0.25">
      <c r="A1658" t="s">
        <v>4</v>
      </c>
      <c r="B1658" t="s">
        <v>1</v>
      </c>
      <c r="C1658" t="s">
        <v>52</v>
      </c>
      <c r="D1658" s="1">
        <v>0</v>
      </c>
      <c r="E1658" s="1">
        <v>189.33</v>
      </c>
      <c r="F1658" s="3">
        <v>44684</v>
      </c>
      <c r="G1658" s="1">
        <v>0</v>
      </c>
      <c r="H1658" s="2">
        <v>-0.12489022417379236</v>
      </c>
      <c r="I1658" s="1">
        <v>-27.02</v>
      </c>
    </row>
    <row r="1659" spans="1:9" x14ac:dyDescent="0.25">
      <c r="A1659" t="s">
        <v>4</v>
      </c>
      <c r="B1659" t="s">
        <v>1</v>
      </c>
      <c r="C1659" t="s">
        <v>11</v>
      </c>
      <c r="D1659" s="1">
        <v>0</v>
      </c>
      <c r="E1659" s="1">
        <v>218.24</v>
      </c>
      <c r="F1659" s="3">
        <v>44684</v>
      </c>
      <c r="G1659" s="1">
        <v>0</v>
      </c>
      <c r="H1659" s="2">
        <v>-9.6352117924723535E-2</v>
      </c>
      <c r="I1659" s="1">
        <v>-23.27</v>
      </c>
    </row>
    <row r="1660" spans="1:9" x14ac:dyDescent="0.25">
      <c r="A1660" t="s">
        <v>4</v>
      </c>
      <c r="B1660" t="s">
        <v>1</v>
      </c>
      <c r="C1660" t="s">
        <v>10</v>
      </c>
      <c r="D1660" s="1">
        <v>155</v>
      </c>
      <c r="E1660" s="1">
        <v>504.48</v>
      </c>
      <c r="F1660" s="3">
        <v>44684</v>
      </c>
      <c r="G1660" s="1">
        <v>0</v>
      </c>
      <c r="H1660" s="2">
        <v>-2.8931108159611862E-2</v>
      </c>
      <c r="I1660" s="1">
        <v>-15.03</v>
      </c>
    </row>
    <row r="1661" spans="1:9" x14ac:dyDescent="0.25">
      <c r="A1661" t="s">
        <v>4</v>
      </c>
      <c r="B1661" t="s">
        <v>1</v>
      </c>
      <c r="C1661" t="s">
        <v>51</v>
      </c>
      <c r="D1661" s="1">
        <v>0</v>
      </c>
      <c r="E1661" s="1">
        <v>355.67</v>
      </c>
      <c r="F1661" s="3">
        <v>44684</v>
      </c>
      <c r="G1661" s="1">
        <v>0</v>
      </c>
      <c r="H1661" s="2">
        <v>-2.3957189901207321E-2</v>
      </c>
      <c r="I1661" s="1">
        <v>-8.73</v>
      </c>
    </row>
    <row r="1662" spans="1:9" x14ac:dyDescent="0.25">
      <c r="A1662" t="s">
        <v>9</v>
      </c>
      <c r="B1662" t="s">
        <v>1</v>
      </c>
      <c r="C1662" t="s">
        <v>8</v>
      </c>
      <c r="D1662" s="1">
        <v>0</v>
      </c>
      <c r="E1662" s="1">
        <v>1449.16</v>
      </c>
      <c r="F1662" s="3">
        <v>44684</v>
      </c>
      <c r="G1662" s="1">
        <v>0</v>
      </c>
      <c r="H1662" s="2">
        <v>8.7218003243703102E-3</v>
      </c>
      <c r="I1662" s="1">
        <v>12.53</v>
      </c>
    </row>
    <row r="1663" spans="1:9" x14ac:dyDescent="0.25">
      <c r="A1663" t="s">
        <v>4</v>
      </c>
      <c r="B1663" t="s">
        <v>1</v>
      </c>
      <c r="C1663" t="s">
        <v>7</v>
      </c>
      <c r="D1663" s="1">
        <v>0</v>
      </c>
      <c r="E1663" s="1">
        <v>1098.6099999999999</v>
      </c>
      <c r="F1663" s="3">
        <v>44684</v>
      </c>
      <c r="G1663" s="1">
        <v>0</v>
      </c>
      <c r="H1663" s="2">
        <v>8.3826605106349206E-2</v>
      </c>
      <c r="I1663" s="1">
        <v>84.97</v>
      </c>
    </row>
    <row r="1664" spans="1:9" x14ac:dyDescent="0.25">
      <c r="A1664" t="s">
        <v>2</v>
      </c>
      <c r="B1664" t="s">
        <v>1</v>
      </c>
      <c r="C1664" t="s">
        <v>6</v>
      </c>
      <c r="D1664" s="1">
        <v>0</v>
      </c>
      <c r="E1664" s="1">
        <v>2787.67</v>
      </c>
      <c r="F1664" s="3">
        <v>44684</v>
      </c>
      <c r="G1664" s="1">
        <v>0</v>
      </c>
      <c r="H1664" s="2">
        <v>-2.3162343146083897E-2</v>
      </c>
      <c r="I1664" s="1">
        <v>-66.099999999999994</v>
      </c>
    </row>
    <row r="1665" spans="1:9" x14ac:dyDescent="0.25">
      <c r="A1665" t="s">
        <v>9</v>
      </c>
      <c r="B1665" t="s">
        <v>1</v>
      </c>
      <c r="C1665" t="s">
        <v>50</v>
      </c>
      <c r="D1665" s="1">
        <v>0</v>
      </c>
      <c r="E1665" s="1">
        <v>2973.45</v>
      </c>
      <c r="F1665" s="3">
        <v>44684</v>
      </c>
      <c r="G1665" s="1">
        <v>0</v>
      </c>
      <c r="H1665" s="2">
        <v>-5.3488278741169459E-3</v>
      </c>
      <c r="I1665" s="1">
        <v>-15.99</v>
      </c>
    </row>
    <row r="1666" spans="1:9" x14ac:dyDescent="0.25">
      <c r="A1666" t="s">
        <v>2</v>
      </c>
      <c r="B1666" t="s">
        <v>1</v>
      </c>
      <c r="C1666" t="s">
        <v>64</v>
      </c>
      <c r="D1666" s="1">
        <v>0</v>
      </c>
      <c r="E1666" s="1">
        <v>5484.4</v>
      </c>
      <c r="F1666" s="3">
        <v>44684</v>
      </c>
      <c r="G1666" s="1">
        <v>0</v>
      </c>
      <c r="H1666" s="2">
        <v>-8.1865999712057769E-2</v>
      </c>
      <c r="I1666" s="1">
        <v>-489.02</v>
      </c>
    </row>
    <row r="1667" spans="1:9" x14ac:dyDescent="0.25">
      <c r="A1667" t="s">
        <v>2</v>
      </c>
      <c r="B1667" t="s">
        <v>1</v>
      </c>
      <c r="C1667" t="s">
        <v>63</v>
      </c>
      <c r="D1667" s="1">
        <v>0</v>
      </c>
      <c r="E1667" s="1">
        <v>1774.2</v>
      </c>
      <c r="F1667" s="3">
        <v>44684</v>
      </c>
      <c r="G1667" s="1">
        <v>0</v>
      </c>
      <c r="H1667" s="2">
        <v>-9.1695634589491593E-2</v>
      </c>
      <c r="I1667" s="1">
        <v>-179.11</v>
      </c>
    </row>
    <row r="1668" spans="1:9" x14ac:dyDescent="0.25">
      <c r="A1668" t="s">
        <v>2</v>
      </c>
      <c r="B1668" t="s">
        <v>1</v>
      </c>
      <c r="C1668" t="s">
        <v>49</v>
      </c>
      <c r="D1668" s="1">
        <v>0</v>
      </c>
      <c r="E1668" s="1">
        <v>908.33</v>
      </c>
      <c r="F1668" s="3">
        <v>44684</v>
      </c>
      <c r="G1668" s="1">
        <v>0</v>
      </c>
      <c r="H1668" s="2">
        <v>-8.5137884495296356E-2</v>
      </c>
      <c r="I1668" s="1">
        <v>-84.53</v>
      </c>
    </row>
    <row r="1669" spans="1:9" x14ac:dyDescent="0.25">
      <c r="A1669" t="s">
        <v>9</v>
      </c>
      <c r="B1669" t="s">
        <v>41</v>
      </c>
      <c r="C1669" s="2" t="s">
        <v>18</v>
      </c>
      <c r="D1669" s="1">
        <f>720+31.1</f>
        <v>751.1</v>
      </c>
      <c r="E1669" s="1">
        <v>7713.6102439385004</v>
      </c>
      <c r="F1669" s="3">
        <v>44715</v>
      </c>
      <c r="G1669" s="1">
        <v>0</v>
      </c>
      <c r="H1669" s="2">
        <v>-6.8864715381925512E-3</v>
      </c>
      <c r="I1669" s="1">
        <v>-53.49</v>
      </c>
    </row>
    <row r="1670" spans="1:9" x14ac:dyDescent="0.25">
      <c r="A1670" t="s">
        <v>9</v>
      </c>
      <c r="B1670" t="s">
        <v>22</v>
      </c>
      <c r="C1670" t="s">
        <v>40</v>
      </c>
      <c r="D1670" s="1">
        <v>0</v>
      </c>
      <c r="E1670" s="1">
        <v>6773.23</v>
      </c>
      <c r="F1670" s="3">
        <v>44715</v>
      </c>
      <c r="G1670" s="1">
        <v>0</v>
      </c>
      <c r="H1670" s="2">
        <v>1.0194067604490931E-2</v>
      </c>
      <c r="I1670" s="1">
        <v>68.349999999999994</v>
      </c>
    </row>
    <row r="1671" spans="1:9" x14ac:dyDescent="0.25">
      <c r="A1671" t="s">
        <v>9</v>
      </c>
      <c r="B1671" t="s">
        <v>22</v>
      </c>
      <c r="C1671" t="s">
        <v>39</v>
      </c>
      <c r="D1671" s="1">
        <v>0</v>
      </c>
      <c r="E1671" s="1">
        <v>1111.6600000000001</v>
      </c>
      <c r="F1671" s="3">
        <v>44715</v>
      </c>
      <c r="G1671" s="1">
        <v>0</v>
      </c>
      <c r="H1671" s="2">
        <v>1.1823386458172269E-2</v>
      </c>
      <c r="I1671" s="1">
        <v>12.99</v>
      </c>
    </row>
    <row r="1672" spans="1:9" x14ac:dyDescent="0.25">
      <c r="A1672" t="s">
        <v>9</v>
      </c>
      <c r="B1672" t="s">
        <v>22</v>
      </c>
      <c r="C1672" t="s">
        <v>61</v>
      </c>
      <c r="D1672" s="1">
        <v>0</v>
      </c>
      <c r="E1672" s="1">
        <v>1049.76</v>
      </c>
      <c r="F1672" s="3">
        <v>44715</v>
      </c>
      <c r="G1672" s="1">
        <v>0</v>
      </c>
      <c r="H1672" s="2">
        <v>1.1300251437819764E-2</v>
      </c>
      <c r="I1672" s="1">
        <v>11.73</v>
      </c>
    </row>
    <row r="1673" spans="1:9" x14ac:dyDescent="0.25">
      <c r="A1673" t="s">
        <v>9</v>
      </c>
      <c r="B1673" t="s">
        <v>22</v>
      </c>
      <c r="C1673" t="s">
        <v>38</v>
      </c>
      <c r="D1673" s="1">
        <v>0</v>
      </c>
      <c r="E1673" s="1">
        <v>1041.97</v>
      </c>
      <c r="F1673" s="3">
        <v>44715</v>
      </c>
      <c r="G1673" s="1">
        <v>0</v>
      </c>
      <c r="H1673" s="2">
        <v>1.1238463106202357E-2</v>
      </c>
      <c r="I1673" s="1">
        <v>11.58</v>
      </c>
    </row>
    <row r="1674" spans="1:9" x14ac:dyDescent="0.25">
      <c r="A1674" t="s">
        <v>9</v>
      </c>
      <c r="B1674" t="s">
        <v>22</v>
      </c>
      <c r="C1674" t="s">
        <v>48</v>
      </c>
      <c r="D1674" s="1">
        <v>0</v>
      </c>
      <c r="E1674" s="1">
        <v>4547.66</v>
      </c>
      <c r="F1674" s="3">
        <v>44715</v>
      </c>
      <c r="G1674" s="1">
        <v>0</v>
      </c>
      <c r="H1674" s="2">
        <v>1.0216208651455894E-2</v>
      </c>
      <c r="I1674" s="1">
        <v>45.99</v>
      </c>
    </row>
    <row r="1675" spans="1:9" x14ac:dyDescent="0.25">
      <c r="A1675" t="s">
        <v>9</v>
      </c>
      <c r="B1675" t="s">
        <v>22</v>
      </c>
      <c r="C1675" t="s">
        <v>36</v>
      </c>
      <c r="D1675" s="1">
        <v>0</v>
      </c>
      <c r="E1675" s="1">
        <v>3841.24</v>
      </c>
      <c r="F1675" s="3">
        <v>44715</v>
      </c>
      <c r="G1675" s="1">
        <v>0</v>
      </c>
      <c r="H1675" s="2">
        <v>1.062922932825372E-2</v>
      </c>
      <c r="I1675" s="1">
        <v>40.4</v>
      </c>
    </row>
    <row r="1676" spans="1:9" x14ac:dyDescent="0.25">
      <c r="A1676" t="s">
        <v>9</v>
      </c>
      <c r="B1676" t="s">
        <v>22</v>
      </c>
      <c r="C1676" t="s">
        <v>33</v>
      </c>
      <c r="D1676" s="1">
        <v>0</v>
      </c>
      <c r="E1676" s="1">
        <v>970.2</v>
      </c>
      <c r="F1676" s="3">
        <v>44715</v>
      </c>
      <c r="G1676" s="1">
        <v>0</v>
      </c>
      <c r="H1676" s="2">
        <v>1.4874788175484932E-2</v>
      </c>
      <c r="I1676" s="1">
        <v>14.22</v>
      </c>
    </row>
    <row r="1677" spans="1:9" x14ac:dyDescent="0.25">
      <c r="A1677" t="s">
        <v>9</v>
      </c>
      <c r="B1677" t="s">
        <v>22</v>
      </c>
      <c r="C1677" t="s">
        <v>32</v>
      </c>
      <c r="D1677" s="1">
        <v>0</v>
      </c>
      <c r="E1677" s="1">
        <f>1286.72+1090.47</f>
        <v>2377.19</v>
      </c>
      <c r="F1677" s="3">
        <v>44715</v>
      </c>
      <c r="G1677" s="1">
        <v>31.1</v>
      </c>
      <c r="H1677" s="2">
        <v>1.176395479985537E-2</v>
      </c>
      <c r="I1677" s="1">
        <v>27.64</v>
      </c>
    </row>
    <row r="1678" spans="1:9" x14ac:dyDescent="0.25">
      <c r="A1678" t="s">
        <v>9</v>
      </c>
      <c r="B1678" t="s">
        <v>22</v>
      </c>
      <c r="C1678" t="s">
        <v>31</v>
      </c>
      <c r="D1678" s="1">
        <v>0</v>
      </c>
      <c r="E1678" s="1">
        <v>1220.3</v>
      </c>
      <c r="F1678" s="3">
        <v>44715</v>
      </c>
      <c r="G1678" s="1">
        <v>0</v>
      </c>
      <c r="H1678" s="2">
        <v>1.0257386725832207E-2</v>
      </c>
      <c r="I1678" s="1">
        <v>12.39</v>
      </c>
    </row>
    <row r="1679" spans="1:9" x14ac:dyDescent="0.25">
      <c r="A1679" t="s">
        <v>9</v>
      </c>
      <c r="B1679" t="s">
        <v>22</v>
      </c>
      <c r="C1679" t="s">
        <v>43</v>
      </c>
      <c r="D1679" s="1">
        <v>0</v>
      </c>
      <c r="E1679" s="1">
        <f>1313.82+1252.83+1338.03</f>
        <v>3904.6799999999994</v>
      </c>
      <c r="F1679" s="3">
        <v>44715</v>
      </c>
      <c r="G1679" s="1">
        <v>0</v>
      </c>
      <c r="H1679" s="2">
        <v>1.1297415735575189E-2</v>
      </c>
      <c r="I1679" s="1">
        <v>43.62</v>
      </c>
    </row>
    <row r="1680" spans="1:9" x14ac:dyDescent="0.25">
      <c r="A1680" t="s">
        <v>9</v>
      </c>
      <c r="B1680" t="s">
        <v>22</v>
      </c>
      <c r="C1680" t="s">
        <v>30</v>
      </c>
      <c r="D1680" s="1">
        <v>0</v>
      </c>
      <c r="E1680" s="1">
        <v>2463.48</v>
      </c>
      <c r="F1680" s="3">
        <v>44715</v>
      </c>
      <c r="G1680" s="1">
        <v>0</v>
      </c>
      <c r="H1680" s="2">
        <v>1.0256431286831624E-2</v>
      </c>
      <c r="I1680" s="1">
        <v>25.01</v>
      </c>
    </row>
    <row r="1681" spans="1:9" x14ac:dyDescent="0.25">
      <c r="A1681" t="s">
        <v>9</v>
      </c>
      <c r="B1681" t="s">
        <v>22</v>
      </c>
      <c r="C1681" t="s">
        <v>47</v>
      </c>
      <c r="D1681" s="1">
        <v>0</v>
      </c>
      <c r="E1681" s="1">
        <f>1392.47+1392.87</f>
        <v>2785.34</v>
      </c>
      <c r="F1681" s="3">
        <v>44715</v>
      </c>
      <c r="G1681" s="1">
        <v>0</v>
      </c>
      <c r="H1681" s="2">
        <v>1.1783936939227635E-2</v>
      </c>
      <c r="I1681" s="1">
        <v>32.44</v>
      </c>
    </row>
    <row r="1682" spans="1:9" x14ac:dyDescent="0.25">
      <c r="A1682" t="s">
        <v>9</v>
      </c>
      <c r="B1682" t="s">
        <v>22</v>
      </c>
      <c r="C1682" t="s">
        <v>29</v>
      </c>
      <c r="D1682" s="1">
        <v>0</v>
      </c>
      <c r="E1682" s="1">
        <f>4335.38+1432.82</f>
        <v>5768.2</v>
      </c>
      <c r="F1682" s="3">
        <v>44715</v>
      </c>
      <c r="G1682" s="1">
        <v>0</v>
      </c>
      <c r="H1682" s="2">
        <v>7.7253938693007118E-3</v>
      </c>
      <c r="I1682" s="1">
        <v>44.22</v>
      </c>
    </row>
    <row r="1683" spans="1:9" x14ac:dyDescent="0.25">
      <c r="A1683" t="s">
        <v>9</v>
      </c>
      <c r="B1683" t="s">
        <v>22</v>
      </c>
      <c r="C1683" t="s">
        <v>46</v>
      </c>
      <c r="D1683" s="1">
        <v>0</v>
      </c>
      <c r="E1683" s="1">
        <v>1172.4000000000001</v>
      </c>
      <c r="F1683" s="3">
        <v>44715</v>
      </c>
      <c r="G1683" s="1">
        <v>0</v>
      </c>
      <c r="H1683" s="2">
        <v>1.0994696675721061E-2</v>
      </c>
      <c r="I1683" s="1">
        <v>12.75</v>
      </c>
    </row>
    <row r="1684" spans="1:9" x14ac:dyDescent="0.25">
      <c r="A1684" t="s">
        <v>9</v>
      </c>
      <c r="B1684" t="s">
        <v>22</v>
      </c>
      <c r="C1684" t="s">
        <v>28</v>
      </c>
      <c r="D1684" s="1">
        <v>0</v>
      </c>
      <c r="E1684" s="1">
        <v>1286.31</v>
      </c>
      <c r="F1684" s="3">
        <v>44715</v>
      </c>
      <c r="G1684" s="1">
        <v>0</v>
      </c>
      <c r="H1684" s="2">
        <v>1.1122814740284204E-2</v>
      </c>
      <c r="I1684" s="1">
        <v>14.15</v>
      </c>
    </row>
    <row r="1685" spans="1:9" x14ac:dyDescent="0.25">
      <c r="A1685" t="s">
        <v>9</v>
      </c>
      <c r="B1685" t="s">
        <v>22</v>
      </c>
      <c r="C1685" t="s">
        <v>60</v>
      </c>
      <c r="D1685" s="1">
        <v>0</v>
      </c>
      <c r="E1685" s="1">
        <v>1088.51</v>
      </c>
      <c r="F1685" s="3">
        <v>44715</v>
      </c>
      <c r="G1685" s="1">
        <v>0</v>
      </c>
      <c r="H1685" s="2">
        <v>9.899428486602968E-3</v>
      </c>
      <c r="I1685" s="1">
        <v>10.67</v>
      </c>
    </row>
    <row r="1686" spans="1:9" x14ac:dyDescent="0.25">
      <c r="A1686" t="s">
        <v>9</v>
      </c>
      <c r="B1686" t="s">
        <v>22</v>
      </c>
      <c r="C1686" t="s">
        <v>62</v>
      </c>
      <c r="D1686" s="1">
        <v>0</v>
      </c>
      <c r="E1686" s="1">
        <v>154.96</v>
      </c>
      <c r="F1686" s="3">
        <v>44715</v>
      </c>
      <c r="G1686" s="1">
        <v>0</v>
      </c>
      <c r="H1686" s="2">
        <v>9.8403388725971652E-3</v>
      </c>
      <c r="I1686" s="1">
        <v>1.51</v>
      </c>
    </row>
    <row r="1687" spans="1:9" x14ac:dyDescent="0.25">
      <c r="A1687" t="s">
        <v>2</v>
      </c>
      <c r="B1687" t="s">
        <v>22</v>
      </c>
      <c r="C1687" t="s">
        <v>59</v>
      </c>
      <c r="D1687" s="1">
        <v>0</v>
      </c>
      <c r="E1687" s="1">
        <f>987.56+367.17</f>
        <v>1354.73</v>
      </c>
      <c r="F1687" s="3">
        <v>44715</v>
      </c>
      <c r="G1687" s="1">
        <v>0</v>
      </c>
      <c r="H1687" s="2">
        <v>3.0059155826367423E-3</v>
      </c>
      <c r="I1687" s="1">
        <v>4.0599999999999996</v>
      </c>
    </row>
    <row r="1688" spans="1:9" x14ac:dyDescent="0.25">
      <c r="A1688" t="s">
        <v>2</v>
      </c>
      <c r="B1688" t="s">
        <v>22</v>
      </c>
      <c r="C1688" t="s">
        <v>27</v>
      </c>
      <c r="D1688" s="1">
        <v>330</v>
      </c>
      <c r="E1688" s="1">
        <v>2861.51</v>
      </c>
      <c r="F1688" s="3">
        <v>44715</v>
      </c>
      <c r="G1688" s="1">
        <v>0</v>
      </c>
      <c r="H1688" s="2">
        <v>7.3114751790028798E-3</v>
      </c>
      <c r="I1688" s="1">
        <v>20.77</v>
      </c>
    </row>
    <row r="1689" spans="1:9" x14ac:dyDescent="0.25">
      <c r="A1689" t="s">
        <v>2</v>
      </c>
      <c r="B1689" t="s">
        <v>22</v>
      </c>
      <c r="C1689" t="s">
        <v>26</v>
      </c>
      <c r="D1689" s="1">
        <v>0</v>
      </c>
      <c r="E1689" s="1">
        <v>4771.04</v>
      </c>
      <c r="F1689" s="3">
        <v>44715</v>
      </c>
      <c r="G1689" s="1">
        <v>0</v>
      </c>
      <c r="H1689" s="2">
        <v>8.0499647153777776E-3</v>
      </c>
      <c r="I1689" s="1">
        <v>38.1</v>
      </c>
    </row>
    <row r="1690" spans="1:9" x14ac:dyDescent="0.25">
      <c r="A1690" t="s">
        <v>4</v>
      </c>
      <c r="B1690" t="s">
        <v>22</v>
      </c>
      <c r="C1690" t="s">
        <v>25</v>
      </c>
      <c r="D1690" s="1">
        <v>0</v>
      </c>
      <c r="E1690" s="1">
        <v>1599.38</v>
      </c>
      <c r="F1690" s="3">
        <v>44715</v>
      </c>
      <c r="G1690" s="1">
        <v>0</v>
      </c>
      <c r="H1690" s="2">
        <v>3.9273785852599774E-2</v>
      </c>
      <c r="I1690" s="1">
        <v>60.44</v>
      </c>
    </row>
    <row r="1691" spans="1:9" x14ac:dyDescent="0.25">
      <c r="A1691" t="s">
        <v>4</v>
      </c>
      <c r="B1691" t="s">
        <v>22</v>
      </c>
      <c r="C1691" t="s">
        <v>24</v>
      </c>
      <c r="D1691" s="1">
        <v>0</v>
      </c>
      <c r="E1691" s="1">
        <v>1794.99</v>
      </c>
      <c r="F1691" s="3">
        <v>44715</v>
      </c>
      <c r="G1691" s="1">
        <v>0</v>
      </c>
      <c r="H1691" s="2">
        <v>2.2594042145921422E-2</v>
      </c>
      <c r="I1691" s="1">
        <v>39.659999999999997</v>
      </c>
    </row>
    <row r="1692" spans="1:9" x14ac:dyDescent="0.25">
      <c r="A1692" t="s">
        <v>4</v>
      </c>
      <c r="B1692" t="s">
        <v>21</v>
      </c>
      <c r="C1692" t="s">
        <v>20</v>
      </c>
      <c r="D1692" s="1">
        <v>250</v>
      </c>
      <c r="E1692" s="1">
        <v>1665.94</v>
      </c>
      <c r="F1692" s="3">
        <v>44715</v>
      </c>
      <c r="G1692" s="1">
        <v>0</v>
      </c>
      <c r="H1692" s="2">
        <v>-0.33583963896441471</v>
      </c>
      <c r="I1692" s="1">
        <v>-842.4</v>
      </c>
    </row>
    <row r="1693" spans="1:9" x14ac:dyDescent="0.25">
      <c r="A1693" t="s">
        <v>9</v>
      </c>
      <c r="B1693" t="s">
        <v>19</v>
      </c>
      <c r="C1693" s="2" t="s">
        <v>18</v>
      </c>
      <c r="D1693" s="1">
        <v>900</v>
      </c>
      <c r="E1693" s="1">
        <v>19379.64</v>
      </c>
      <c r="F1693" s="3">
        <v>44715</v>
      </c>
      <c r="G1693" s="1">
        <v>0</v>
      </c>
      <c r="H1693" s="2">
        <v>1.024389659038949E-2</v>
      </c>
      <c r="I1693" s="1">
        <v>196.51</v>
      </c>
    </row>
    <row r="1694" spans="1:9" x14ac:dyDescent="0.25">
      <c r="A1694" t="s">
        <v>4</v>
      </c>
      <c r="B1694" t="s">
        <v>1</v>
      </c>
      <c r="C1694" t="s">
        <v>58</v>
      </c>
      <c r="D1694" s="1">
        <v>0</v>
      </c>
      <c r="E1694" s="1">
        <v>237.27</v>
      </c>
      <c r="F1694" s="3">
        <v>44715</v>
      </c>
      <c r="G1694" s="1">
        <v>0</v>
      </c>
      <c r="H1694" s="2">
        <v>5.8390578999018672E-2</v>
      </c>
      <c r="I1694" s="1">
        <v>13.09</v>
      </c>
    </row>
    <row r="1695" spans="1:9" x14ac:dyDescent="0.25">
      <c r="A1695" t="s">
        <v>4</v>
      </c>
      <c r="B1695" t="s">
        <v>1</v>
      </c>
      <c r="C1695" t="s">
        <v>57</v>
      </c>
      <c r="D1695" s="1">
        <v>0</v>
      </c>
      <c r="E1695" s="1">
        <v>297.37</v>
      </c>
      <c r="F1695" s="3">
        <v>44715</v>
      </c>
      <c r="G1695" s="1">
        <v>0</v>
      </c>
      <c r="H1695" s="2">
        <v>5.7503556187766813E-2</v>
      </c>
      <c r="I1695" s="1">
        <v>16.170000000000002</v>
      </c>
    </row>
    <row r="1696" spans="1:9" x14ac:dyDescent="0.25">
      <c r="A1696" t="s">
        <v>4</v>
      </c>
      <c r="B1696" t="s">
        <v>1</v>
      </c>
      <c r="C1696" t="s">
        <v>17</v>
      </c>
      <c r="D1696" s="1">
        <v>0</v>
      </c>
      <c r="E1696" s="1">
        <v>281.06</v>
      </c>
      <c r="F1696" s="3">
        <v>44715</v>
      </c>
      <c r="G1696" s="1">
        <v>0</v>
      </c>
      <c r="H1696" s="2">
        <v>7.4196207749381848E-3</v>
      </c>
      <c r="I1696" s="1">
        <v>2.0699999999999998</v>
      </c>
    </row>
    <row r="1697" spans="1:9" x14ac:dyDescent="0.25">
      <c r="A1697" t="s">
        <v>4</v>
      </c>
      <c r="B1697" t="s">
        <v>1</v>
      </c>
      <c r="C1697" t="s">
        <v>16</v>
      </c>
      <c r="D1697" s="1">
        <v>0</v>
      </c>
      <c r="E1697" s="1">
        <v>373.86</v>
      </c>
      <c r="F1697" s="3">
        <v>44715</v>
      </c>
      <c r="G1697" s="1">
        <v>0</v>
      </c>
      <c r="H1697" s="2">
        <v>3.1025068255150057E-2</v>
      </c>
      <c r="I1697" s="1">
        <v>11.25</v>
      </c>
    </row>
    <row r="1698" spans="1:9" x14ac:dyDescent="0.25">
      <c r="A1698" t="s">
        <v>2</v>
      </c>
      <c r="B1698" t="s">
        <v>1</v>
      </c>
      <c r="C1698" t="s">
        <v>66</v>
      </c>
      <c r="D1698" s="1">
        <v>0</v>
      </c>
      <c r="E1698" s="1">
        <v>1164.54</v>
      </c>
      <c r="F1698" s="3">
        <v>44715</v>
      </c>
      <c r="G1698" s="1">
        <v>0</v>
      </c>
      <c r="H1698" s="2">
        <v>7.2340190427079731E-2</v>
      </c>
      <c r="I1698" s="1">
        <v>78.56</v>
      </c>
    </row>
    <row r="1699" spans="1:9" x14ac:dyDescent="0.25">
      <c r="A1699" t="s">
        <v>4</v>
      </c>
      <c r="B1699" t="s">
        <v>1</v>
      </c>
      <c r="C1699" t="s">
        <v>15</v>
      </c>
      <c r="D1699" s="1">
        <v>0</v>
      </c>
      <c r="E1699" s="1">
        <v>479.9</v>
      </c>
      <c r="F1699" s="3">
        <v>44715</v>
      </c>
      <c r="G1699" s="1">
        <v>0</v>
      </c>
      <c r="H1699" s="2">
        <v>4.0050279571756775E-2</v>
      </c>
      <c r="I1699" s="1">
        <v>18.48</v>
      </c>
    </row>
    <row r="1700" spans="1:9" x14ac:dyDescent="0.25">
      <c r="A1700" t="s">
        <v>4</v>
      </c>
      <c r="B1700" t="s">
        <v>1</v>
      </c>
      <c r="C1700" t="s">
        <v>56</v>
      </c>
      <c r="D1700" s="1">
        <v>0</v>
      </c>
      <c r="E1700" s="1">
        <v>339.53</v>
      </c>
      <c r="F1700" s="3">
        <v>44715</v>
      </c>
      <c r="G1700" s="1">
        <v>0</v>
      </c>
      <c r="H1700" s="2">
        <v>5.0981241874574312E-2</v>
      </c>
      <c r="I1700" s="1">
        <v>16.47</v>
      </c>
    </row>
    <row r="1701" spans="1:9" x14ac:dyDescent="0.25">
      <c r="A1701" t="s">
        <v>4</v>
      </c>
      <c r="B1701" t="s">
        <v>1</v>
      </c>
      <c r="C1701" t="s">
        <v>55</v>
      </c>
      <c r="D1701" s="1">
        <v>0</v>
      </c>
      <c r="E1701" s="1">
        <v>378.7</v>
      </c>
      <c r="F1701" s="3">
        <v>44715</v>
      </c>
      <c r="G1701" s="1">
        <v>0</v>
      </c>
      <c r="H1701" s="2">
        <v>6.7723017931656582E-2</v>
      </c>
      <c r="I1701" s="1">
        <v>24.02</v>
      </c>
    </row>
    <row r="1702" spans="1:9" x14ac:dyDescent="0.25">
      <c r="A1702" t="s">
        <v>4</v>
      </c>
      <c r="B1702" t="s">
        <v>1</v>
      </c>
      <c r="C1702" t="s">
        <v>14</v>
      </c>
      <c r="D1702" s="1">
        <v>0</v>
      </c>
      <c r="E1702" s="1">
        <v>254.61</v>
      </c>
      <c r="F1702" s="3">
        <v>44715</v>
      </c>
      <c r="G1702" s="1">
        <v>0</v>
      </c>
      <c r="H1702" s="2">
        <v>5.691158156911591E-2</v>
      </c>
      <c r="I1702" s="1">
        <v>13.71</v>
      </c>
    </row>
    <row r="1703" spans="1:9" x14ac:dyDescent="0.25">
      <c r="A1703" t="s">
        <v>2</v>
      </c>
      <c r="B1703" t="s">
        <v>1</v>
      </c>
      <c r="C1703" t="s">
        <v>45</v>
      </c>
      <c r="D1703" s="1">
        <v>0</v>
      </c>
      <c r="E1703" s="1">
        <v>4117.79</v>
      </c>
      <c r="F1703" s="3">
        <v>44715</v>
      </c>
      <c r="G1703" s="1">
        <v>0</v>
      </c>
      <c r="H1703" s="2">
        <v>5.3075523980419259E-3</v>
      </c>
      <c r="I1703" s="1">
        <v>21.74</v>
      </c>
    </row>
    <row r="1704" spans="1:9" x14ac:dyDescent="0.25">
      <c r="A1704" t="s">
        <v>4</v>
      </c>
      <c r="B1704" t="s">
        <v>1</v>
      </c>
      <c r="C1704" t="s">
        <v>13</v>
      </c>
      <c r="D1704" s="1">
        <v>0</v>
      </c>
      <c r="E1704" s="1">
        <v>587.70000000000005</v>
      </c>
      <c r="F1704" s="3">
        <v>44715</v>
      </c>
      <c r="G1704" s="1">
        <v>0</v>
      </c>
      <c r="H1704" s="2">
        <v>0.11454579935520592</v>
      </c>
      <c r="I1704" s="1">
        <v>60.4</v>
      </c>
    </row>
    <row r="1705" spans="1:9" x14ac:dyDescent="0.25">
      <c r="A1705" t="s">
        <v>4</v>
      </c>
      <c r="B1705" t="s">
        <v>1</v>
      </c>
      <c r="C1705" t="s">
        <v>54</v>
      </c>
      <c r="D1705" s="1">
        <v>0</v>
      </c>
      <c r="E1705" s="1">
        <v>213.13</v>
      </c>
      <c r="F1705" s="3">
        <v>44715</v>
      </c>
      <c r="G1705" s="1">
        <v>0</v>
      </c>
      <c r="H1705" s="2">
        <v>4.9074620988383444E-2</v>
      </c>
      <c r="I1705" s="1">
        <v>9.9700000000000006</v>
      </c>
    </row>
    <row r="1706" spans="1:9" x14ac:dyDescent="0.25">
      <c r="A1706" t="s">
        <v>2</v>
      </c>
      <c r="B1706" t="s">
        <v>1</v>
      </c>
      <c r="C1706" t="s">
        <v>65</v>
      </c>
      <c r="D1706" s="1">
        <v>0</v>
      </c>
      <c r="E1706" s="1">
        <v>1704.91</v>
      </c>
      <c r="F1706" s="3">
        <v>44715</v>
      </c>
      <c r="G1706" s="1">
        <v>0</v>
      </c>
      <c r="H1706" s="2">
        <v>5.4076686284454389E-3</v>
      </c>
      <c r="I1706" s="1">
        <v>9.17</v>
      </c>
    </row>
    <row r="1707" spans="1:9" x14ac:dyDescent="0.25">
      <c r="A1707" t="s">
        <v>4</v>
      </c>
      <c r="B1707" t="s">
        <v>1</v>
      </c>
      <c r="C1707" t="s">
        <v>53</v>
      </c>
      <c r="D1707" s="1">
        <v>0</v>
      </c>
      <c r="E1707" s="1">
        <v>354.87</v>
      </c>
      <c r="F1707" s="3">
        <v>44715</v>
      </c>
      <c r="G1707" s="1">
        <v>0</v>
      </c>
      <c r="H1707" s="2">
        <v>6.3886557141143996E-2</v>
      </c>
      <c r="I1707" s="1">
        <v>21.31</v>
      </c>
    </row>
    <row r="1708" spans="1:9" x14ac:dyDescent="0.25">
      <c r="A1708" t="s">
        <v>4</v>
      </c>
      <c r="B1708" t="s">
        <v>1</v>
      </c>
      <c r="C1708" t="s">
        <v>12</v>
      </c>
      <c r="D1708" s="1">
        <v>0</v>
      </c>
      <c r="E1708" s="1">
        <v>456.35</v>
      </c>
      <c r="F1708" s="3">
        <v>44715</v>
      </c>
      <c r="G1708" s="1">
        <v>0</v>
      </c>
      <c r="H1708" s="2">
        <v>0.10565973736492706</v>
      </c>
      <c r="I1708" s="1">
        <v>43.61</v>
      </c>
    </row>
    <row r="1709" spans="1:9" x14ac:dyDescent="0.25">
      <c r="A1709" t="s">
        <v>4</v>
      </c>
      <c r="B1709" t="s">
        <v>1</v>
      </c>
      <c r="C1709" t="s">
        <v>1</v>
      </c>
      <c r="D1709" s="1">
        <v>155</v>
      </c>
      <c r="E1709" s="1">
        <v>883.01</v>
      </c>
      <c r="F1709" s="3">
        <v>44715</v>
      </c>
      <c r="G1709" s="1">
        <v>0</v>
      </c>
      <c r="H1709" s="2">
        <v>8.9799444615859203E-2</v>
      </c>
      <c r="I1709" s="1">
        <v>72.760000000000005</v>
      </c>
    </row>
    <row r="1710" spans="1:9" x14ac:dyDescent="0.25">
      <c r="A1710" t="s">
        <v>4</v>
      </c>
      <c r="B1710" t="s">
        <v>1</v>
      </c>
      <c r="C1710" t="s">
        <v>52</v>
      </c>
      <c r="D1710" s="1">
        <v>0</v>
      </c>
      <c r="E1710" s="1">
        <v>202.06</v>
      </c>
      <c r="F1710" s="3">
        <v>44715</v>
      </c>
      <c r="G1710" s="1">
        <v>0</v>
      </c>
      <c r="H1710" s="2">
        <v>6.723709924470489E-2</v>
      </c>
      <c r="I1710" s="1">
        <v>12.73</v>
      </c>
    </row>
    <row r="1711" spans="1:9" x14ac:dyDescent="0.25">
      <c r="A1711" t="s">
        <v>4</v>
      </c>
      <c r="B1711" t="s">
        <v>1</v>
      </c>
      <c r="C1711" t="s">
        <v>11</v>
      </c>
      <c r="D1711" s="1">
        <v>0</v>
      </c>
      <c r="E1711" s="1">
        <v>232.12</v>
      </c>
      <c r="F1711" s="3">
        <v>44715</v>
      </c>
      <c r="G1711" s="1">
        <v>0</v>
      </c>
      <c r="H1711" s="2">
        <v>6.3599706744867923E-2</v>
      </c>
      <c r="I1711" s="1">
        <v>13.88</v>
      </c>
    </row>
    <row r="1712" spans="1:9" x14ac:dyDescent="0.25">
      <c r="A1712" t="s">
        <v>4</v>
      </c>
      <c r="B1712" t="s">
        <v>1</v>
      </c>
      <c r="C1712" t="s">
        <v>10</v>
      </c>
      <c r="D1712" s="1">
        <v>0</v>
      </c>
      <c r="E1712" s="1">
        <v>535.1</v>
      </c>
      <c r="F1712" s="3">
        <v>44715</v>
      </c>
      <c r="G1712" s="1">
        <v>0</v>
      </c>
      <c r="H1712" s="2">
        <v>6.0696162385030172E-2</v>
      </c>
      <c r="I1712" s="1">
        <v>30.62</v>
      </c>
    </row>
    <row r="1713" spans="1:9" x14ac:dyDescent="0.25">
      <c r="A1713" t="s">
        <v>4</v>
      </c>
      <c r="B1713" t="s">
        <v>1</v>
      </c>
      <c r="C1713" t="s">
        <v>51</v>
      </c>
      <c r="D1713" s="1">
        <v>0</v>
      </c>
      <c r="E1713" s="1">
        <v>343.32</v>
      </c>
      <c r="F1713" s="3">
        <v>44715</v>
      </c>
      <c r="G1713" s="1">
        <v>0</v>
      </c>
      <c r="H1713" s="2">
        <v>-3.4723198470492322E-2</v>
      </c>
      <c r="I1713" s="1">
        <v>-12.35</v>
      </c>
    </row>
    <row r="1714" spans="1:9" x14ac:dyDescent="0.25">
      <c r="A1714" t="s">
        <v>9</v>
      </c>
      <c r="B1714" t="s">
        <v>1</v>
      </c>
      <c r="C1714" t="s">
        <v>8</v>
      </c>
      <c r="D1714" s="1">
        <v>0</v>
      </c>
      <c r="E1714" s="1">
        <v>1463.64</v>
      </c>
      <c r="F1714" s="3">
        <v>44715</v>
      </c>
      <c r="G1714" s="1">
        <v>0</v>
      </c>
      <c r="H1714" s="2">
        <v>9.9919953628309077E-3</v>
      </c>
      <c r="I1714" s="1">
        <v>14.48</v>
      </c>
    </row>
    <row r="1715" spans="1:9" x14ac:dyDescent="0.25">
      <c r="A1715" t="s">
        <v>4</v>
      </c>
      <c r="B1715" t="s">
        <v>1</v>
      </c>
      <c r="C1715" t="s">
        <v>7</v>
      </c>
      <c r="D1715" s="1">
        <v>0</v>
      </c>
      <c r="E1715" s="1">
        <v>1115.67</v>
      </c>
      <c r="F1715" s="3">
        <v>44715</v>
      </c>
      <c r="G1715" s="1">
        <v>0</v>
      </c>
      <c r="H1715" s="2">
        <v>1.5528713556221208E-2</v>
      </c>
      <c r="I1715" s="1">
        <v>17.059999999999999</v>
      </c>
    </row>
    <row r="1716" spans="1:9" x14ac:dyDescent="0.25">
      <c r="A1716" t="s">
        <v>2</v>
      </c>
      <c r="B1716" t="s">
        <v>1</v>
      </c>
      <c r="C1716" t="s">
        <v>6</v>
      </c>
      <c r="D1716" s="1">
        <v>345</v>
      </c>
      <c r="E1716" s="1">
        <v>3174.86</v>
      </c>
      <c r="F1716" s="3">
        <v>44715</v>
      </c>
      <c r="G1716" s="1">
        <v>0</v>
      </c>
      <c r="H1716" s="2">
        <v>1.3467744767243328E-2</v>
      </c>
      <c r="I1716" s="1">
        <v>42.19</v>
      </c>
    </row>
    <row r="1717" spans="1:9" x14ac:dyDescent="0.25">
      <c r="A1717" t="s">
        <v>9</v>
      </c>
      <c r="B1717" t="s">
        <v>1</v>
      </c>
      <c r="C1717" t="s">
        <v>50</v>
      </c>
      <c r="D1717" s="1">
        <v>0</v>
      </c>
      <c r="E1717" s="1">
        <v>3010.3</v>
      </c>
      <c r="F1717" s="3">
        <v>44715</v>
      </c>
      <c r="G1717" s="1">
        <v>0</v>
      </c>
      <c r="H1717" s="2">
        <v>1.2393011484975514E-2</v>
      </c>
      <c r="I1717" s="1">
        <v>36.85</v>
      </c>
    </row>
    <row r="1718" spans="1:9" x14ac:dyDescent="0.25">
      <c r="A1718" t="s">
        <v>2</v>
      </c>
      <c r="B1718" t="s">
        <v>1</v>
      </c>
      <c r="C1718" t="s">
        <v>64</v>
      </c>
      <c r="D1718" s="1">
        <v>0</v>
      </c>
      <c r="E1718" s="1">
        <v>5585.65</v>
      </c>
      <c r="F1718" s="3">
        <v>44715</v>
      </c>
      <c r="G1718" s="1">
        <v>0</v>
      </c>
      <c r="H1718" s="2">
        <v>1.8461454306760938E-2</v>
      </c>
      <c r="I1718" s="1">
        <v>101.25</v>
      </c>
    </row>
    <row r="1719" spans="1:9" x14ac:dyDescent="0.25">
      <c r="A1719" t="s">
        <v>2</v>
      </c>
      <c r="B1719" t="s">
        <v>1</v>
      </c>
      <c r="C1719" t="s">
        <v>63</v>
      </c>
      <c r="D1719" s="1">
        <v>0</v>
      </c>
      <c r="E1719" s="1">
        <v>1836.93</v>
      </c>
      <c r="F1719" s="3">
        <v>44715</v>
      </c>
      <c r="G1719" s="1">
        <v>0</v>
      </c>
      <c r="H1719" s="2">
        <v>3.5356780520798159E-2</v>
      </c>
      <c r="I1719" s="1">
        <v>62.73</v>
      </c>
    </row>
    <row r="1720" spans="1:9" x14ac:dyDescent="0.25">
      <c r="A1720" t="s">
        <v>2</v>
      </c>
      <c r="B1720" t="s">
        <v>1</v>
      </c>
      <c r="C1720" t="s">
        <v>49</v>
      </c>
      <c r="D1720" s="1">
        <v>0</v>
      </c>
      <c r="E1720" s="1">
        <v>946.04</v>
      </c>
      <c r="F1720" s="3">
        <v>44715</v>
      </c>
      <c r="G1720" s="1">
        <v>0</v>
      </c>
      <c r="H1720" s="2">
        <v>4.1515748681646425E-2</v>
      </c>
      <c r="I1720" s="1">
        <v>37.71</v>
      </c>
    </row>
    <row r="1721" spans="1:9" x14ac:dyDescent="0.25">
      <c r="A1721" t="s">
        <v>9</v>
      </c>
      <c r="B1721" t="s">
        <v>41</v>
      </c>
      <c r="C1721" s="2" t="s">
        <v>18</v>
      </c>
      <c r="D1721" s="1">
        <f>820+81.39+18.59</f>
        <v>919.98</v>
      </c>
      <c r="E1721" s="1">
        <v>8678.1252981515536</v>
      </c>
      <c r="F1721" s="3">
        <v>44745</v>
      </c>
      <c r="G1721" s="1">
        <v>0</v>
      </c>
      <c r="H1721" s="2">
        <v>5.1583523155871447E-3</v>
      </c>
      <c r="I1721" s="1">
        <v>44.54</v>
      </c>
    </row>
    <row r="1722" spans="1:9" x14ac:dyDescent="0.25">
      <c r="A1722" t="s">
        <v>9</v>
      </c>
      <c r="B1722" t="s">
        <v>22</v>
      </c>
      <c r="C1722" t="s">
        <v>40</v>
      </c>
      <c r="D1722" s="1">
        <v>0</v>
      </c>
      <c r="E1722" s="1">
        <v>6832.57</v>
      </c>
      <c r="F1722" s="3">
        <v>44745</v>
      </c>
      <c r="G1722" s="1">
        <v>0</v>
      </c>
      <c r="H1722" s="2">
        <v>8.7609604280380893E-3</v>
      </c>
      <c r="I1722" s="1">
        <v>59.34</v>
      </c>
    </row>
    <row r="1723" spans="1:9" x14ac:dyDescent="0.25">
      <c r="A1723" t="s">
        <v>9</v>
      </c>
      <c r="B1723" t="s">
        <v>22</v>
      </c>
      <c r="C1723" t="s">
        <v>39</v>
      </c>
      <c r="D1723" s="1">
        <v>0</v>
      </c>
      <c r="E1723" s="1">
        <v>1120.08</v>
      </c>
      <c r="F1723" s="3">
        <v>44745</v>
      </c>
      <c r="G1723" s="1">
        <v>0</v>
      </c>
      <c r="H1723" s="2">
        <v>7.57425831639158E-3</v>
      </c>
      <c r="I1723" s="1">
        <v>8.42</v>
      </c>
    </row>
    <row r="1724" spans="1:9" x14ac:dyDescent="0.25">
      <c r="A1724" t="s">
        <v>9</v>
      </c>
      <c r="B1724" t="s">
        <v>22</v>
      </c>
      <c r="C1724" t="s">
        <v>61</v>
      </c>
      <c r="D1724" s="1">
        <v>0</v>
      </c>
      <c r="E1724" s="1">
        <v>1057.06</v>
      </c>
      <c r="F1724" s="3">
        <v>44745</v>
      </c>
      <c r="G1724" s="1">
        <v>0</v>
      </c>
      <c r="H1724" s="2">
        <v>6.9539704313366091E-3</v>
      </c>
      <c r="I1724" s="1">
        <v>7.3</v>
      </c>
    </row>
    <row r="1725" spans="1:9" x14ac:dyDescent="0.25">
      <c r="A1725" t="s">
        <v>9</v>
      </c>
      <c r="B1725" t="s">
        <v>22</v>
      </c>
      <c r="C1725" t="s">
        <v>38</v>
      </c>
      <c r="D1725" s="1">
        <v>0</v>
      </c>
      <c r="E1725" s="1">
        <v>1049.3599999999999</v>
      </c>
      <c r="F1725" s="3">
        <v>44745</v>
      </c>
      <c r="G1725" s="1">
        <v>0</v>
      </c>
      <c r="H1725" s="2">
        <v>7.0923347121316649E-3</v>
      </c>
      <c r="I1725" s="1">
        <v>7.39</v>
      </c>
    </row>
    <row r="1726" spans="1:9" x14ac:dyDescent="0.25">
      <c r="A1726" t="s">
        <v>9</v>
      </c>
      <c r="B1726" t="s">
        <v>22</v>
      </c>
      <c r="C1726" t="s">
        <v>48</v>
      </c>
      <c r="D1726" s="1">
        <v>0</v>
      </c>
      <c r="E1726" s="1">
        <v>4592.8100000000004</v>
      </c>
      <c r="F1726" s="3">
        <v>44745</v>
      </c>
      <c r="G1726" s="1">
        <v>0</v>
      </c>
      <c r="H1726" s="2">
        <v>9.9281828456834198E-3</v>
      </c>
      <c r="I1726" s="1">
        <v>45.15</v>
      </c>
    </row>
    <row r="1727" spans="1:9" x14ac:dyDescent="0.25">
      <c r="A1727" t="s">
        <v>9</v>
      </c>
      <c r="B1727" t="s">
        <v>22</v>
      </c>
      <c r="C1727" t="s">
        <v>36</v>
      </c>
      <c r="D1727" s="1">
        <v>0</v>
      </c>
      <c r="E1727" s="1">
        <v>3869.42</v>
      </c>
      <c r="F1727" s="3">
        <v>44745</v>
      </c>
      <c r="G1727" s="1">
        <v>0</v>
      </c>
      <c r="H1727" s="2">
        <v>7.3361726942342553E-3</v>
      </c>
      <c r="I1727" s="1">
        <v>28.18</v>
      </c>
    </row>
    <row r="1728" spans="1:9" x14ac:dyDescent="0.25">
      <c r="A1728" t="s">
        <v>9</v>
      </c>
      <c r="B1728" t="s">
        <v>22</v>
      </c>
      <c r="C1728" t="s">
        <v>33</v>
      </c>
      <c r="D1728" s="1">
        <v>0</v>
      </c>
      <c r="E1728" s="1">
        <v>960.44</v>
      </c>
      <c r="F1728" s="3">
        <v>44745</v>
      </c>
      <c r="G1728" s="1">
        <v>18.59</v>
      </c>
      <c r="H1728" s="2">
        <v>9.2790113596956658E-3</v>
      </c>
      <c r="I1728" s="1">
        <v>8.83</v>
      </c>
    </row>
    <row r="1729" spans="1:9" x14ac:dyDescent="0.25">
      <c r="A1729" t="s">
        <v>9</v>
      </c>
      <c r="B1729" t="s">
        <v>22</v>
      </c>
      <c r="C1729" t="s">
        <v>32</v>
      </c>
      <c r="D1729" s="1">
        <v>0</v>
      </c>
      <c r="E1729" s="1">
        <f>1296.96+1100.06</f>
        <v>2397.02</v>
      </c>
      <c r="F1729" s="3">
        <v>44745</v>
      </c>
      <c r="G1729" s="1">
        <v>0</v>
      </c>
      <c r="H1729" s="2">
        <v>8.3417816834161496E-3</v>
      </c>
      <c r="I1729" s="1">
        <v>19.829999999999998</v>
      </c>
    </row>
    <row r="1730" spans="1:9" x14ac:dyDescent="0.25">
      <c r="A1730" t="s">
        <v>9</v>
      </c>
      <c r="B1730" t="s">
        <v>22</v>
      </c>
      <c r="C1730" t="s">
        <v>31</v>
      </c>
      <c r="D1730" s="1">
        <v>0</v>
      </c>
      <c r="E1730" s="1">
        <v>1197.67</v>
      </c>
      <c r="F1730" s="3">
        <v>44745</v>
      </c>
      <c r="G1730" s="1">
        <v>31.49</v>
      </c>
      <c r="H1730" s="2">
        <v>7.4528309822428085E-3</v>
      </c>
      <c r="I1730" s="1">
        <v>8.86</v>
      </c>
    </row>
    <row r="1731" spans="1:9" x14ac:dyDescent="0.25">
      <c r="A1731" t="s">
        <v>9</v>
      </c>
      <c r="B1731" t="s">
        <v>22</v>
      </c>
      <c r="C1731" t="s">
        <v>43</v>
      </c>
      <c r="D1731" s="1">
        <v>0</v>
      </c>
      <c r="E1731" s="1">
        <f>1324.23+1262.53+1349.03</f>
        <v>3935.79</v>
      </c>
      <c r="F1731" s="3">
        <v>44745</v>
      </c>
      <c r="G1731" s="1">
        <v>0</v>
      </c>
      <c r="H1731" s="2">
        <v>7.9673622422324897E-3</v>
      </c>
      <c r="I1731" s="1">
        <v>31.11</v>
      </c>
    </row>
    <row r="1732" spans="1:9" x14ac:dyDescent="0.25">
      <c r="A1732" t="s">
        <v>9</v>
      </c>
      <c r="B1732" t="s">
        <v>22</v>
      </c>
      <c r="C1732" t="s">
        <v>30</v>
      </c>
      <c r="D1732" s="1">
        <v>0</v>
      </c>
      <c r="E1732" s="1">
        <v>2433.39</v>
      </c>
      <c r="F1732" s="3">
        <v>44745</v>
      </c>
      <c r="G1732" s="1">
        <v>49.9</v>
      </c>
      <c r="H1732" s="2">
        <v>8.2077246248311031E-3</v>
      </c>
      <c r="I1732" s="1">
        <v>19.809999999999999</v>
      </c>
    </row>
    <row r="1733" spans="1:9" x14ac:dyDescent="0.25">
      <c r="A1733" t="s">
        <v>9</v>
      </c>
      <c r="B1733" t="s">
        <v>22</v>
      </c>
      <c r="C1733" t="s">
        <v>47</v>
      </c>
      <c r="D1733" s="1">
        <v>0</v>
      </c>
      <c r="E1733" s="1">
        <f>1404.62+1404.21</f>
        <v>2808.83</v>
      </c>
      <c r="F1733" s="3">
        <v>44745</v>
      </c>
      <c r="G1733" s="1">
        <v>0</v>
      </c>
      <c r="H1733" s="2">
        <v>8.4334408007640249E-3</v>
      </c>
      <c r="I1733" s="1">
        <v>23.49</v>
      </c>
    </row>
    <row r="1734" spans="1:9" x14ac:dyDescent="0.25">
      <c r="A1734" t="s">
        <v>9</v>
      </c>
      <c r="B1734" t="s">
        <v>22</v>
      </c>
      <c r="C1734" t="s">
        <v>29</v>
      </c>
      <c r="D1734" s="1">
        <v>0</v>
      </c>
      <c r="E1734" s="1">
        <f>4389.56+1444.33</f>
        <v>5833.89</v>
      </c>
      <c r="F1734" s="3">
        <v>44745</v>
      </c>
      <c r="G1734" s="1">
        <v>0</v>
      </c>
      <c r="H1734" s="2">
        <v>1.1388301376512588E-2</v>
      </c>
      <c r="I1734" s="1">
        <v>65.69</v>
      </c>
    </row>
    <row r="1735" spans="1:9" x14ac:dyDescent="0.25">
      <c r="A1735" t="s">
        <v>9</v>
      </c>
      <c r="B1735" t="s">
        <v>22</v>
      </c>
      <c r="C1735" t="s">
        <v>46</v>
      </c>
      <c r="D1735" s="1">
        <v>0</v>
      </c>
      <c r="E1735" s="1">
        <v>1181.4100000000001</v>
      </c>
      <c r="F1735" s="3">
        <v>44745</v>
      </c>
      <c r="G1735" s="1">
        <v>0</v>
      </c>
      <c r="H1735" s="2">
        <v>7.6850904128282771E-3</v>
      </c>
      <c r="I1735" s="1">
        <v>9.01</v>
      </c>
    </row>
    <row r="1736" spans="1:9" x14ac:dyDescent="0.25">
      <c r="A1736" t="s">
        <v>9</v>
      </c>
      <c r="B1736" t="s">
        <v>22</v>
      </c>
      <c r="C1736" t="s">
        <v>28</v>
      </c>
      <c r="D1736" s="1">
        <v>0</v>
      </c>
      <c r="E1736" s="1">
        <v>1296.3499999999999</v>
      </c>
      <c r="F1736" s="3">
        <v>44745</v>
      </c>
      <c r="G1736" s="1">
        <v>0</v>
      </c>
      <c r="H1736" s="2">
        <v>7.8052724459889422E-3</v>
      </c>
      <c r="I1736" s="1">
        <v>10.039999999999999</v>
      </c>
    </row>
    <row r="1737" spans="1:9" x14ac:dyDescent="0.25">
      <c r="A1737" t="s">
        <v>9</v>
      </c>
      <c r="B1737" t="s">
        <v>22</v>
      </c>
      <c r="C1737" t="s">
        <v>60</v>
      </c>
      <c r="D1737" s="1">
        <v>0</v>
      </c>
      <c r="E1737" s="1">
        <v>1097.4100000000001</v>
      </c>
      <c r="F1737" s="3">
        <v>44745</v>
      </c>
      <c r="G1737" s="1">
        <v>0</v>
      </c>
      <c r="H1737" s="2">
        <v>8.1763144114432862E-3</v>
      </c>
      <c r="I1737" s="1">
        <v>8.9</v>
      </c>
    </row>
    <row r="1738" spans="1:9" x14ac:dyDescent="0.25">
      <c r="A1738" t="s">
        <v>9</v>
      </c>
      <c r="B1738" t="s">
        <v>22</v>
      </c>
      <c r="C1738" t="s">
        <v>62</v>
      </c>
      <c r="D1738" s="1">
        <v>0</v>
      </c>
      <c r="E1738" s="1">
        <v>156.88</v>
      </c>
      <c r="F1738" s="3">
        <v>44745</v>
      </c>
      <c r="G1738" s="1">
        <v>0</v>
      </c>
      <c r="H1738" s="2">
        <v>1.23902942694889E-2</v>
      </c>
      <c r="I1738" s="1">
        <v>1.92</v>
      </c>
    </row>
    <row r="1739" spans="1:9" x14ac:dyDescent="0.25">
      <c r="A1739" t="s">
        <v>2</v>
      </c>
      <c r="B1739" t="s">
        <v>22</v>
      </c>
      <c r="C1739" t="s">
        <v>59</v>
      </c>
      <c r="D1739" s="1">
        <v>0</v>
      </c>
      <c r="E1739" s="1">
        <f>366.61+973.84</f>
        <v>1340.45</v>
      </c>
      <c r="F1739" s="3">
        <v>44745</v>
      </c>
      <c r="G1739" s="1">
        <v>0</v>
      </c>
      <c r="H1739" s="2">
        <v>-1.0540845777387342E-2</v>
      </c>
      <c r="I1739" s="1">
        <v>-14.28</v>
      </c>
    </row>
    <row r="1740" spans="1:9" x14ac:dyDescent="0.25">
      <c r="A1740" t="s">
        <v>2</v>
      </c>
      <c r="B1740" t="s">
        <v>22</v>
      </c>
      <c r="C1740" t="s">
        <v>27</v>
      </c>
      <c r="D1740" s="1">
        <v>230</v>
      </c>
      <c r="E1740" s="1">
        <v>3095.88</v>
      </c>
      <c r="F1740" s="3">
        <v>44745</v>
      </c>
      <c r="G1740" s="1">
        <v>0</v>
      </c>
      <c r="H1740" s="2">
        <v>1.413548718910862E-3</v>
      </c>
      <c r="I1740" s="1">
        <v>4.37</v>
      </c>
    </row>
    <row r="1741" spans="1:9" x14ac:dyDescent="0.25">
      <c r="A1741" t="s">
        <v>2</v>
      </c>
      <c r="B1741" t="s">
        <v>22</v>
      </c>
      <c r="C1741" t="s">
        <v>26</v>
      </c>
      <c r="D1741" s="1">
        <v>0</v>
      </c>
      <c r="E1741" s="1">
        <v>4780.13</v>
      </c>
      <c r="F1741" s="3">
        <v>44745</v>
      </c>
      <c r="G1741" s="1">
        <v>0</v>
      </c>
      <c r="H1741" s="2">
        <v>1.9052449780341263E-3</v>
      </c>
      <c r="I1741" s="1">
        <v>9.09</v>
      </c>
    </row>
    <row r="1742" spans="1:9" x14ac:dyDescent="0.25">
      <c r="A1742" t="s">
        <v>4</v>
      </c>
      <c r="B1742" t="s">
        <v>22</v>
      </c>
      <c r="C1742" t="s">
        <v>25</v>
      </c>
      <c r="D1742" s="1">
        <v>0</v>
      </c>
      <c r="E1742" s="1">
        <v>1449.82</v>
      </c>
      <c r="F1742" s="3">
        <v>44745</v>
      </c>
      <c r="G1742" s="1">
        <v>0</v>
      </c>
      <c r="H1742" s="2">
        <v>-9.3511235603796594E-2</v>
      </c>
      <c r="I1742" s="1">
        <v>-149.56</v>
      </c>
    </row>
    <row r="1743" spans="1:9" x14ac:dyDescent="0.25">
      <c r="A1743" t="s">
        <v>4</v>
      </c>
      <c r="B1743" t="s">
        <v>22</v>
      </c>
      <c r="C1743" t="s">
        <v>24</v>
      </c>
      <c r="D1743" s="1">
        <v>0</v>
      </c>
      <c r="E1743" s="1">
        <v>1605.77</v>
      </c>
      <c r="F1743" s="3">
        <v>44745</v>
      </c>
      <c r="G1743" s="1">
        <v>0</v>
      </c>
      <c r="H1743" s="2">
        <v>-0.10541562905642932</v>
      </c>
      <c r="I1743" s="1">
        <v>-189.22</v>
      </c>
    </row>
    <row r="1744" spans="1:9" x14ac:dyDescent="0.25">
      <c r="A1744" t="s">
        <v>4</v>
      </c>
      <c r="B1744" t="s">
        <v>21</v>
      </c>
      <c r="C1744" t="s">
        <v>20</v>
      </c>
      <c r="D1744" s="1">
        <v>250</v>
      </c>
      <c r="E1744" s="1">
        <v>1684.02</v>
      </c>
      <c r="F1744" s="3">
        <v>44745</v>
      </c>
      <c r="G1744" s="1">
        <v>0</v>
      </c>
      <c r="H1744" s="2">
        <v>-0.12104763197177371</v>
      </c>
      <c r="I1744" s="1">
        <v>-231.92</v>
      </c>
    </row>
    <row r="1745" spans="1:9" x14ac:dyDescent="0.25">
      <c r="A1745" t="s">
        <v>9</v>
      </c>
      <c r="B1745" t="s">
        <v>19</v>
      </c>
      <c r="C1745" s="2" t="s">
        <v>18</v>
      </c>
      <c r="D1745" s="1">
        <v>1040</v>
      </c>
      <c r="E1745" s="1">
        <v>20570.73</v>
      </c>
      <c r="F1745" s="3">
        <v>44745</v>
      </c>
      <c r="G1745" s="1">
        <v>0</v>
      </c>
      <c r="H1745" s="2">
        <v>7.399248958355864E-3</v>
      </c>
      <c r="I1745" s="1">
        <v>151.09</v>
      </c>
    </row>
    <row r="1746" spans="1:9" x14ac:dyDescent="0.25">
      <c r="A1746" t="s">
        <v>4</v>
      </c>
      <c r="B1746" t="s">
        <v>1</v>
      </c>
      <c r="C1746" t="s">
        <v>58</v>
      </c>
      <c r="D1746" s="1">
        <v>0</v>
      </c>
      <c r="E1746" s="1">
        <v>212.38</v>
      </c>
      <c r="F1746" s="3">
        <v>44745</v>
      </c>
      <c r="G1746" s="1">
        <v>0</v>
      </c>
      <c r="H1746" s="2">
        <v>-0.10490158890715229</v>
      </c>
      <c r="I1746" s="1">
        <v>-24.89</v>
      </c>
    </row>
    <row r="1747" spans="1:9" x14ac:dyDescent="0.25">
      <c r="A1747" t="s">
        <v>4</v>
      </c>
      <c r="B1747" t="s">
        <v>1</v>
      </c>
      <c r="C1747" t="s">
        <v>57</v>
      </c>
      <c r="D1747" s="1">
        <v>0</v>
      </c>
      <c r="E1747" s="1">
        <v>266.19</v>
      </c>
      <c r="F1747" s="3">
        <v>44745</v>
      </c>
      <c r="G1747" s="1">
        <v>0</v>
      </c>
      <c r="H1747" s="2">
        <v>-0.10485254060597915</v>
      </c>
      <c r="I1747" s="1">
        <v>-31.18</v>
      </c>
    </row>
    <row r="1748" spans="1:9" x14ac:dyDescent="0.25">
      <c r="A1748" t="s">
        <v>4</v>
      </c>
      <c r="B1748" t="s">
        <v>1</v>
      </c>
      <c r="C1748" t="s">
        <v>17</v>
      </c>
      <c r="D1748" s="1">
        <v>0</v>
      </c>
      <c r="E1748" s="1">
        <v>257.88</v>
      </c>
      <c r="F1748" s="3">
        <v>44745</v>
      </c>
      <c r="G1748" s="1">
        <v>0</v>
      </c>
      <c r="H1748" s="2">
        <v>-8.2473493204298087E-2</v>
      </c>
      <c r="I1748" s="1">
        <v>-23.18</v>
      </c>
    </row>
    <row r="1749" spans="1:9" x14ac:dyDescent="0.25">
      <c r="A1749" t="s">
        <v>4</v>
      </c>
      <c r="B1749" t="s">
        <v>1</v>
      </c>
      <c r="C1749" t="s">
        <v>16</v>
      </c>
      <c r="D1749" s="1">
        <v>0</v>
      </c>
      <c r="E1749" s="1">
        <v>354.17</v>
      </c>
      <c r="F1749" s="3">
        <v>44745</v>
      </c>
      <c r="G1749" s="1">
        <v>0</v>
      </c>
      <c r="H1749" s="2">
        <v>-5.2666773658588739E-2</v>
      </c>
      <c r="I1749" s="1">
        <v>-19.690000000000001</v>
      </c>
    </row>
    <row r="1750" spans="1:9" x14ac:dyDescent="0.25">
      <c r="A1750" t="s">
        <v>2</v>
      </c>
      <c r="B1750" t="s">
        <v>1</v>
      </c>
      <c r="C1750" t="s">
        <v>66</v>
      </c>
      <c r="D1750" s="1">
        <v>0</v>
      </c>
      <c r="E1750" s="1">
        <v>1015.5</v>
      </c>
      <c r="F1750" s="3">
        <v>44745</v>
      </c>
      <c r="G1750" s="1">
        <v>0</v>
      </c>
      <c r="H1750" s="2">
        <v>-0.12798186408367251</v>
      </c>
      <c r="I1750" s="1">
        <v>-149.04</v>
      </c>
    </row>
    <row r="1751" spans="1:9" x14ac:dyDescent="0.25">
      <c r="A1751" t="s">
        <v>4</v>
      </c>
      <c r="B1751" t="s">
        <v>1</v>
      </c>
      <c r="C1751" t="s">
        <v>15</v>
      </c>
      <c r="D1751" s="1">
        <v>0</v>
      </c>
      <c r="E1751" s="1">
        <v>408.04</v>
      </c>
      <c r="F1751" s="3">
        <v>44745</v>
      </c>
      <c r="G1751" s="1">
        <v>0</v>
      </c>
      <c r="H1751" s="2">
        <v>-0.14973952906855592</v>
      </c>
      <c r="I1751" s="1">
        <v>-71.86</v>
      </c>
    </row>
    <row r="1752" spans="1:9" x14ac:dyDescent="0.25">
      <c r="A1752" t="s">
        <v>4</v>
      </c>
      <c r="B1752" t="s">
        <v>1</v>
      </c>
      <c r="C1752" t="s">
        <v>56</v>
      </c>
      <c r="D1752" s="1">
        <v>0</v>
      </c>
      <c r="E1752" s="1">
        <v>309.77</v>
      </c>
      <c r="F1752" s="3">
        <v>44745</v>
      </c>
      <c r="G1752" s="1">
        <v>0</v>
      </c>
      <c r="H1752" s="2">
        <v>-8.7650575795953256E-2</v>
      </c>
      <c r="I1752" s="1">
        <v>-29.76</v>
      </c>
    </row>
    <row r="1753" spans="1:9" x14ac:dyDescent="0.25">
      <c r="A1753" t="s">
        <v>4</v>
      </c>
      <c r="B1753" t="s">
        <v>1</v>
      </c>
      <c r="C1753" t="s">
        <v>55</v>
      </c>
      <c r="D1753" s="1">
        <v>0</v>
      </c>
      <c r="E1753" s="1">
        <v>322.26</v>
      </c>
      <c r="F1753" s="3">
        <v>44745</v>
      </c>
      <c r="G1753" s="1">
        <v>0</v>
      </c>
      <c r="H1753" s="2">
        <v>-0.1490361763929231</v>
      </c>
      <c r="I1753" s="1">
        <v>-56.44</v>
      </c>
    </row>
    <row r="1754" spans="1:9" x14ac:dyDescent="0.25">
      <c r="A1754" t="s">
        <v>4</v>
      </c>
      <c r="B1754" t="s">
        <v>1</v>
      </c>
      <c r="C1754" t="s">
        <v>14</v>
      </c>
      <c r="D1754" s="1">
        <v>0</v>
      </c>
      <c r="E1754" s="1">
        <v>224.71</v>
      </c>
      <c r="F1754" s="3">
        <v>44745</v>
      </c>
      <c r="G1754" s="1">
        <v>0</v>
      </c>
      <c r="H1754" s="2">
        <v>-0.11743450767841013</v>
      </c>
      <c r="I1754" s="1">
        <v>-29.9</v>
      </c>
    </row>
    <row r="1755" spans="1:9" x14ac:dyDescent="0.25">
      <c r="A1755" t="s">
        <v>2</v>
      </c>
      <c r="B1755" t="s">
        <v>1</v>
      </c>
      <c r="C1755" t="s">
        <v>45</v>
      </c>
      <c r="D1755" s="1">
        <v>0</v>
      </c>
      <c r="E1755" s="1">
        <v>4108.84</v>
      </c>
      <c r="F1755" s="3">
        <v>44745</v>
      </c>
      <c r="G1755" s="1">
        <v>0</v>
      </c>
      <c r="H1755" s="2">
        <v>-2.1734959772110596E-3</v>
      </c>
      <c r="I1755" s="1">
        <v>-8.9499999999999993</v>
      </c>
    </row>
    <row r="1756" spans="1:9" x14ac:dyDescent="0.25">
      <c r="A1756" t="s">
        <v>4</v>
      </c>
      <c r="B1756" t="s">
        <v>1</v>
      </c>
      <c r="C1756" t="s">
        <v>13</v>
      </c>
      <c r="D1756" s="1">
        <v>0</v>
      </c>
      <c r="E1756" s="1">
        <v>497.86</v>
      </c>
      <c r="F1756" s="3">
        <v>44745</v>
      </c>
      <c r="G1756" s="1">
        <v>0</v>
      </c>
      <c r="H1756" s="2">
        <v>-0.15286710906925305</v>
      </c>
      <c r="I1756" s="1">
        <v>-89.84</v>
      </c>
    </row>
    <row r="1757" spans="1:9" x14ac:dyDescent="0.25">
      <c r="A1757" t="s">
        <v>4</v>
      </c>
      <c r="B1757" t="s">
        <v>1</v>
      </c>
      <c r="C1757" t="s">
        <v>54</v>
      </c>
      <c r="D1757" s="1">
        <v>0</v>
      </c>
      <c r="E1757" s="1">
        <v>188.12</v>
      </c>
      <c r="F1757" s="3">
        <v>44745</v>
      </c>
      <c r="G1757" s="1">
        <v>0</v>
      </c>
      <c r="H1757" s="2">
        <v>-0.11734622061652511</v>
      </c>
      <c r="I1757" s="1">
        <v>-25.01</v>
      </c>
    </row>
    <row r="1758" spans="1:9" x14ac:dyDescent="0.25">
      <c r="A1758" t="s">
        <v>2</v>
      </c>
      <c r="B1758" t="s">
        <v>1</v>
      </c>
      <c r="C1758" t="s">
        <v>65</v>
      </c>
      <c r="D1758" s="1">
        <v>0</v>
      </c>
      <c r="E1758" s="1">
        <v>1719.19</v>
      </c>
      <c r="F1758" s="3">
        <v>44745</v>
      </c>
      <c r="G1758" s="1">
        <v>0</v>
      </c>
      <c r="H1758" s="2">
        <v>8.3758086937140153E-3</v>
      </c>
      <c r="I1758" s="1">
        <v>14.28</v>
      </c>
    </row>
    <row r="1759" spans="1:9" x14ac:dyDescent="0.25">
      <c r="A1759" t="s">
        <v>4</v>
      </c>
      <c r="B1759" t="s">
        <v>1</v>
      </c>
      <c r="C1759" t="s">
        <v>53</v>
      </c>
      <c r="D1759" s="1">
        <v>0</v>
      </c>
      <c r="E1759" s="1">
        <v>309.27999999999997</v>
      </c>
      <c r="F1759" s="3">
        <v>44745</v>
      </c>
      <c r="G1759" s="1">
        <v>0</v>
      </c>
      <c r="H1759" s="2">
        <v>-0.12846958040972756</v>
      </c>
      <c r="I1759" s="1">
        <v>-45.59</v>
      </c>
    </row>
    <row r="1760" spans="1:9" x14ac:dyDescent="0.25">
      <c r="A1760" t="s">
        <v>4</v>
      </c>
      <c r="B1760" t="s">
        <v>1</v>
      </c>
      <c r="C1760" t="s">
        <v>12</v>
      </c>
      <c r="D1760" s="1">
        <v>0</v>
      </c>
      <c r="E1760" s="1">
        <v>343.91</v>
      </c>
      <c r="F1760" s="3">
        <v>44745</v>
      </c>
      <c r="G1760" s="1">
        <v>0</v>
      </c>
      <c r="H1760" s="2">
        <v>-0.24638983236550893</v>
      </c>
      <c r="I1760" s="1">
        <v>-112.44</v>
      </c>
    </row>
    <row r="1761" spans="1:9" x14ac:dyDescent="0.25">
      <c r="A1761" t="s">
        <v>4</v>
      </c>
      <c r="B1761" t="s">
        <v>1</v>
      </c>
      <c r="C1761" t="s">
        <v>1</v>
      </c>
      <c r="D1761" s="1">
        <v>0</v>
      </c>
      <c r="E1761" s="1">
        <v>812.81</v>
      </c>
      <c r="F1761" s="3">
        <v>44745</v>
      </c>
      <c r="G1761" s="1">
        <v>0</v>
      </c>
      <c r="H1761" s="2">
        <v>-7.9500798405454098E-2</v>
      </c>
      <c r="I1761" s="1">
        <v>-70.2</v>
      </c>
    </row>
    <row r="1762" spans="1:9" x14ac:dyDescent="0.25">
      <c r="A1762" t="s">
        <v>4</v>
      </c>
      <c r="B1762" t="s">
        <v>1</v>
      </c>
      <c r="C1762" t="s">
        <v>52</v>
      </c>
      <c r="D1762" s="1">
        <v>0</v>
      </c>
      <c r="E1762" s="1">
        <v>177.18</v>
      </c>
      <c r="F1762" s="3">
        <v>44745</v>
      </c>
      <c r="G1762" s="1">
        <v>0</v>
      </c>
      <c r="H1762" s="2">
        <v>-0.12313174304661978</v>
      </c>
      <c r="I1762" s="1">
        <v>-24.88</v>
      </c>
    </row>
    <row r="1763" spans="1:9" x14ac:dyDescent="0.25">
      <c r="A1763" t="s">
        <v>4</v>
      </c>
      <c r="B1763" t="s">
        <v>1</v>
      </c>
      <c r="C1763" t="s">
        <v>11</v>
      </c>
      <c r="D1763" s="1">
        <v>0</v>
      </c>
      <c r="E1763" s="1">
        <v>203.28</v>
      </c>
      <c r="F1763" s="3">
        <v>44745</v>
      </c>
      <c r="G1763" s="1">
        <v>0</v>
      </c>
      <c r="H1763" s="2">
        <v>-0.12424607961399281</v>
      </c>
      <c r="I1763" s="1">
        <v>-28.84</v>
      </c>
    </row>
    <row r="1764" spans="1:9" x14ac:dyDescent="0.25">
      <c r="A1764" t="s">
        <v>4</v>
      </c>
      <c r="B1764" t="s">
        <v>1</v>
      </c>
      <c r="C1764" t="s">
        <v>10</v>
      </c>
      <c r="D1764" s="1">
        <v>215</v>
      </c>
      <c r="E1764" s="1">
        <v>739.85</v>
      </c>
      <c r="F1764" s="3">
        <v>44745</v>
      </c>
      <c r="G1764" s="1">
        <v>0</v>
      </c>
      <c r="H1764" s="2">
        <v>-1.3664844687375055E-2</v>
      </c>
      <c r="I1764" s="1">
        <v>-10.25</v>
      </c>
    </row>
    <row r="1765" spans="1:9" x14ac:dyDescent="0.25">
      <c r="A1765" t="s">
        <v>4</v>
      </c>
      <c r="B1765" t="s">
        <v>1</v>
      </c>
      <c r="C1765" t="s">
        <v>51</v>
      </c>
      <c r="D1765" s="1">
        <v>0</v>
      </c>
      <c r="E1765" s="1">
        <v>346.99</v>
      </c>
      <c r="F1765" s="3">
        <v>44745</v>
      </c>
      <c r="G1765" s="1">
        <v>0</v>
      </c>
      <c r="H1765" s="2">
        <v>1.0689735523709665E-2</v>
      </c>
      <c r="I1765" s="1">
        <v>3.67</v>
      </c>
    </row>
    <row r="1766" spans="1:9" x14ac:dyDescent="0.25">
      <c r="A1766" t="s">
        <v>9</v>
      </c>
      <c r="B1766" t="s">
        <v>1</v>
      </c>
      <c r="C1766" t="s">
        <v>8</v>
      </c>
      <c r="D1766" s="1">
        <v>0</v>
      </c>
      <c r="E1766" s="1">
        <v>1471.97</v>
      </c>
      <c r="F1766" s="3">
        <v>44745</v>
      </c>
      <c r="G1766" s="1">
        <v>0</v>
      </c>
      <c r="H1766" s="2">
        <v>5.691290207974653E-3</v>
      </c>
      <c r="I1766" s="1">
        <v>8.33</v>
      </c>
    </row>
    <row r="1767" spans="1:9" x14ac:dyDescent="0.25">
      <c r="A1767" t="s">
        <v>4</v>
      </c>
      <c r="B1767" t="s">
        <v>1</v>
      </c>
      <c r="C1767" t="s">
        <v>7</v>
      </c>
      <c r="D1767" s="1">
        <v>0</v>
      </c>
      <c r="E1767" s="1">
        <v>1068.02</v>
      </c>
      <c r="F1767" s="3">
        <v>44745</v>
      </c>
      <c r="G1767" s="1">
        <v>0</v>
      </c>
      <c r="H1767" s="2">
        <v>-4.2709761847141259E-2</v>
      </c>
      <c r="I1767" s="1">
        <v>-47.65</v>
      </c>
    </row>
    <row r="1768" spans="1:9" x14ac:dyDescent="0.25">
      <c r="A1768" t="s">
        <v>2</v>
      </c>
      <c r="B1768" t="s">
        <v>1</v>
      </c>
      <c r="C1768" t="s">
        <v>6</v>
      </c>
      <c r="D1768" s="1">
        <v>0</v>
      </c>
      <c r="E1768" s="1">
        <v>3073.98</v>
      </c>
      <c r="F1768" s="3">
        <v>44745</v>
      </c>
      <c r="G1768" s="1">
        <v>0</v>
      </c>
      <c r="H1768" s="2">
        <v>-3.1774629432478996E-2</v>
      </c>
      <c r="I1768" s="1">
        <v>-100.88</v>
      </c>
    </row>
    <row r="1769" spans="1:9" x14ac:dyDescent="0.25">
      <c r="A1769" t="s">
        <v>9</v>
      </c>
      <c r="B1769" t="s">
        <v>1</v>
      </c>
      <c r="C1769" t="s">
        <v>50</v>
      </c>
      <c r="D1769" s="1">
        <v>0</v>
      </c>
      <c r="E1769" s="1">
        <v>2971.1</v>
      </c>
      <c r="F1769" s="3">
        <v>44745</v>
      </c>
      <c r="G1769" s="1">
        <v>0</v>
      </c>
      <c r="H1769" s="2">
        <v>-1.3021957944390983E-2</v>
      </c>
      <c r="I1769" s="1">
        <v>-39.200000000000003</v>
      </c>
    </row>
    <row r="1770" spans="1:9" x14ac:dyDescent="0.25">
      <c r="A1770" t="s">
        <v>2</v>
      </c>
      <c r="B1770" t="s">
        <v>1</v>
      </c>
      <c r="C1770" t="s">
        <v>64</v>
      </c>
      <c r="D1770" s="1">
        <v>0</v>
      </c>
      <c r="E1770" s="1">
        <v>5135.7700000000004</v>
      </c>
      <c r="F1770" s="3">
        <v>44745</v>
      </c>
      <c r="G1770" s="1">
        <v>0</v>
      </c>
      <c r="H1770" s="2">
        <v>-8.0542103425742639E-2</v>
      </c>
      <c r="I1770" s="1">
        <v>-449.88</v>
      </c>
    </row>
    <row r="1771" spans="1:9" x14ac:dyDescent="0.25">
      <c r="A1771" t="s">
        <v>2</v>
      </c>
      <c r="B1771" t="s">
        <v>1</v>
      </c>
      <c r="C1771" t="s">
        <v>63</v>
      </c>
      <c r="D1771" s="1">
        <v>0</v>
      </c>
      <c r="E1771" s="1">
        <v>1695.54</v>
      </c>
      <c r="F1771" s="3">
        <v>44745</v>
      </c>
      <c r="G1771" s="1">
        <v>0</v>
      </c>
      <c r="H1771" s="2">
        <v>-7.6970815436625317E-2</v>
      </c>
      <c r="I1771" s="1">
        <v>-141.38999999999999</v>
      </c>
    </row>
    <row r="1772" spans="1:9" x14ac:dyDescent="0.25">
      <c r="A1772" t="s">
        <v>2</v>
      </c>
      <c r="B1772" t="s">
        <v>1</v>
      </c>
      <c r="C1772" t="s">
        <v>49</v>
      </c>
      <c r="D1772" s="1">
        <v>0</v>
      </c>
      <c r="E1772" s="1">
        <v>862.42</v>
      </c>
      <c r="F1772" s="3">
        <v>44745</v>
      </c>
      <c r="G1772" s="1">
        <v>0</v>
      </c>
      <c r="H1772" s="2">
        <v>-8.8389497272842621E-2</v>
      </c>
      <c r="I1772" s="1">
        <v>-83.62</v>
      </c>
    </row>
    <row r="1773" spans="1:9" x14ac:dyDescent="0.25">
      <c r="A1773" t="s">
        <v>2</v>
      </c>
      <c r="B1773" t="s">
        <v>1</v>
      </c>
      <c r="C1773" t="s">
        <v>5</v>
      </c>
      <c r="D1773" s="1">
        <v>545</v>
      </c>
      <c r="E1773" s="1">
        <v>545.07000000000005</v>
      </c>
      <c r="F1773" s="3">
        <v>44745</v>
      </c>
      <c r="G1773" s="1">
        <v>0</v>
      </c>
      <c r="H1773" s="2">
        <v>1.2844036697257089E-4</v>
      </c>
      <c r="I1773" s="1">
        <v>7.0000000000000007E-2</v>
      </c>
    </row>
    <row r="1774" spans="1:9" x14ac:dyDescent="0.25">
      <c r="A1774" t="s">
        <v>9</v>
      </c>
      <c r="B1774" t="s">
        <v>41</v>
      </c>
      <c r="C1774" s="2" t="s">
        <v>18</v>
      </c>
      <c r="D1774" s="1">
        <f>740+70.2</f>
        <v>810.2</v>
      </c>
      <c r="E1774" s="1">
        <v>9568.1618033928899</v>
      </c>
      <c r="F1774" s="3">
        <v>44776</v>
      </c>
      <c r="G1774" s="1">
        <v>0</v>
      </c>
      <c r="H1774" s="2">
        <v>8.4141824269030607E-3</v>
      </c>
      <c r="I1774" s="1">
        <v>79.84</v>
      </c>
    </row>
    <row r="1775" spans="1:9" x14ac:dyDescent="0.25">
      <c r="A1775" t="s">
        <v>9</v>
      </c>
      <c r="B1775" t="s">
        <v>22</v>
      </c>
      <c r="C1775" t="s">
        <v>40</v>
      </c>
      <c r="D1775" s="1">
        <v>0</v>
      </c>
      <c r="E1775" s="1">
        <v>6866.5</v>
      </c>
      <c r="F1775" s="3">
        <v>44776</v>
      </c>
      <c r="G1775" s="1">
        <v>0</v>
      </c>
      <c r="H1775" s="2">
        <v>4.9659205833236797E-3</v>
      </c>
      <c r="I1775" s="1">
        <v>33.93</v>
      </c>
    </row>
    <row r="1776" spans="1:9" x14ac:dyDescent="0.25">
      <c r="A1776" t="s">
        <v>9</v>
      </c>
      <c r="B1776" t="s">
        <v>22</v>
      </c>
      <c r="C1776" t="s">
        <v>39</v>
      </c>
      <c r="D1776" s="1">
        <v>0</v>
      </c>
      <c r="E1776" s="1">
        <v>1131.08</v>
      </c>
      <c r="F1776" s="3">
        <v>44776</v>
      </c>
      <c r="G1776" s="1">
        <v>0</v>
      </c>
      <c r="H1776" s="2">
        <v>9.8207270909220767E-3</v>
      </c>
      <c r="I1776" s="1">
        <v>11</v>
      </c>
    </row>
    <row r="1777" spans="1:9" x14ac:dyDescent="0.25">
      <c r="A1777" t="s">
        <v>9</v>
      </c>
      <c r="B1777" t="s">
        <v>22</v>
      </c>
      <c r="C1777" t="s">
        <v>61</v>
      </c>
      <c r="D1777" s="1">
        <v>0</v>
      </c>
      <c r="E1777" s="1">
        <v>1069.06</v>
      </c>
      <c r="F1777" s="3">
        <v>44776</v>
      </c>
      <c r="G1777" s="1">
        <v>0</v>
      </c>
      <c r="H1777" s="2">
        <v>1.1352241121601381E-2</v>
      </c>
      <c r="I1777" s="1">
        <v>12</v>
      </c>
    </row>
    <row r="1778" spans="1:9" x14ac:dyDescent="0.25">
      <c r="A1778" t="s">
        <v>9</v>
      </c>
      <c r="B1778" t="s">
        <v>22</v>
      </c>
      <c r="C1778" t="s">
        <v>38</v>
      </c>
      <c r="D1778" s="1">
        <v>0</v>
      </c>
      <c r="E1778" s="1">
        <v>1059.69</v>
      </c>
      <c r="F1778" s="3">
        <v>44776</v>
      </c>
      <c r="G1778" s="1">
        <v>0</v>
      </c>
      <c r="H1778" s="2">
        <v>9.8440954486544996E-3</v>
      </c>
      <c r="I1778" s="1">
        <v>10.33</v>
      </c>
    </row>
    <row r="1779" spans="1:9" x14ac:dyDescent="0.25">
      <c r="A1779" t="s">
        <v>9</v>
      </c>
      <c r="B1779" t="s">
        <v>22</v>
      </c>
      <c r="C1779" t="s">
        <v>48</v>
      </c>
      <c r="D1779" s="1">
        <v>0</v>
      </c>
      <c r="E1779" s="1">
        <v>4648.92</v>
      </c>
      <c r="F1779" s="3">
        <v>44776</v>
      </c>
      <c r="G1779" s="1">
        <v>0</v>
      </c>
      <c r="H1779" s="2">
        <v>1.2216921666692082E-2</v>
      </c>
      <c r="I1779" s="1">
        <v>56.11</v>
      </c>
    </row>
    <row r="1780" spans="1:9" x14ac:dyDescent="0.25">
      <c r="A1780" t="s">
        <v>9</v>
      </c>
      <c r="B1780" t="s">
        <v>22</v>
      </c>
      <c r="C1780" t="s">
        <v>36</v>
      </c>
      <c r="D1780" s="1">
        <v>0</v>
      </c>
      <c r="E1780" s="1">
        <v>3876.63</v>
      </c>
      <c r="F1780" s="3">
        <v>44776</v>
      </c>
      <c r="G1780" s="1">
        <v>0</v>
      </c>
      <c r="H1780" s="2">
        <v>1.8633283541202861E-3</v>
      </c>
      <c r="I1780" s="1">
        <v>7.21</v>
      </c>
    </row>
    <row r="1781" spans="1:9" x14ac:dyDescent="0.25">
      <c r="A1781" t="s">
        <v>9</v>
      </c>
      <c r="B1781" t="s">
        <v>22</v>
      </c>
      <c r="C1781" t="s">
        <v>33</v>
      </c>
      <c r="D1781" s="1">
        <v>0</v>
      </c>
      <c r="E1781" s="1">
        <v>969.89</v>
      </c>
      <c r="F1781" s="3">
        <v>44776</v>
      </c>
      <c r="G1781" s="1">
        <v>0</v>
      </c>
      <c r="H1781" s="2">
        <v>9.8392403481737389E-3</v>
      </c>
      <c r="I1781" s="1">
        <v>9.4499999999999993</v>
      </c>
    </row>
    <row r="1782" spans="1:9" x14ac:dyDescent="0.25">
      <c r="A1782" t="s">
        <v>9</v>
      </c>
      <c r="B1782" t="s">
        <v>22</v>
      </c>
      <c r="C1782" t="s">
        <v>32</v>
      </c>
      <c r="D1782" s="1">
        <v>0</v>
      </c>
      <c r="E1782" s="1">
        <f>1300.36+1104.04</f>
        <v>2404.3999999999996</v>
      </c>
      <c r="F1782" s="3">
        <v>44776</v>
      </c>
      <c r="G1782" s="1">
        <v>0</v>
      </c>
      <c r="H1782" s="2">
        <v>3.0788228717324451E-3</v>
      </c>
      <c r="I1782" s="1">
        <v>7.38</v>
      </c>
    </row>
    <row r="1783" spans="1:9" x14ac:dyDescent="0.25">
      <c r="A1783" t="s">
        <v>9</v>
      </c>
      <c r="B1783" t="s">
        <v>22</v>
      </c>
      <c r="C1783" t="s">
        <v>31</v>
      </c>
      <c r="D1783" s="1">
        <v>0</v>
      </c>
      <c r="E1783" s="1">
        <v>1201.3399999999999</v>
      </c>
      <c r="F1783" s="3">
        <v>44776</v>
      </c>
      <c r="G1783" s="1">
        <v>0</v>
      </c>
      <c r="H1783" s="2">
        <v>3.0642831497824652E-3</v>
      </c>
      <c r="I1783" s="1">
        <v>3.67</v>
      </c>
    </row>
    <row r="1784" spans="1:9" x14ac:dyDescent="0.25">
      <c r="A1784" t="s">
        <v>9</v>
      </c>
      <c r="B1784" t="s">
        <v>22</v>
      </c>
      <c r="C1784" t="s">
        <v>43</v>
      </c>
      <c r="D1784" s="1">
        <v>0</v>
      </c>
      <c r="E1784" s="1">
        <f>1257.57+1265.5+1352.97</f>
        <v>3876.04</v>
      </c>
      <c r="F1784" s="3">
        <v>44776</v>
      </c>
      <c r="G1784" s="1">
        <v>70.2</v>
      </c>
      <c r="H1784" s="2">
        <v>2.7033389469655056E-3</v>
      </c>
      <c r="I1784" s="1">
        <v>10.45</v>
      </c>
    </row>
    <row r="1785" spans="1:9" x14ac:dyDescent="0.25">
      <c r="A1785" t="s">
        <v>9</v>
      </c>
      <c r="B1785" t="s">
        <v>22</v>
      </c>
      <c r="C1785" t="s">
        <v>30</v>
      </c>
      <c r="D1785" s="1">
        <v>0</v>
      </c>
      <c r="E1785" s="1">
        <v>2440.33</v>
      </c>
      <c r="F1785" s="3">
        <v>44776</v>
      </c>
      <c r="G1785" s="1">
        <v>0</v>
      </c>
      <c r="H1785" s="2">
        <v>2.8519883783528766E-3</v>
      </c>
      <c r="I1785" s="1">
        <v>6.94</v>
      </c>
    </row>
    <row r="1786" spans="1:9" x14ac:dyDescent="0.25">
      <c r="A1786" t="s">
        <v>9</v>
      </c>
      <c r="B1786" t="s">
        <v>22</v>
      </c>
      <c r="C1786" t="s">
        <v>47</v>
      </c>
      <c r="D1786" s="1">
        <v>0</v>
      </c>
      <c r="E1786" s="1">
        <f>1409.07+1408.68</f>
        <v>2817.75</v>
      </c>
      <c r="F1786" s="3">
        <v>44776</v>
      </c>
      <c r="G1786" s="1">
        <v>0</v>
      </c>
      <c r="H1786" s="2">
        <v>3.1756994905351998E-3</v>
      </c>
      <c r="I1786" s="1">
        <v>8.92</v>
      </c>
    </row>
    <row r="1787" spans="1:9" x14ac:dyDescent="0.25">
      <c r="A1787" t="s">
        <v>9</v>
      </c>
      <c r="B1787" t="s">
        <v>22</v>
      </c>
      <c r="C1787" t="s">
        <v>29</v>
      </c>
      <c r="D1787" s="1">
        <v>0</v>
      </c>
      <c r="E1787" s="1">
        <f>1448.24+4400.45</f>
        <v>5848.69</v>
      </c>
      <c r="F1787" s="3">
        <v>44776</v>
      </c>
      <c r="G1787" s="1">
        <v>0</v>
      </c>
      <c r="H1787" s="2">
        <v>2.5369007643269992E-3</v>
      </c>
      <c r="I1787" s="1">
        <v>14.8</v>
      </c>
    </row>
    <row r="1788" spans="1:9" x14ac:dyDescent="0.25">
      <c r="A1788" t="s">
        <v>9</v>
      </c>
      <c r="B1788" t="s">
        <v>22</v>
      </c>
      <c r="C1788" t="s">
        <v>46</v>
      </c>
      <c r="D1788" s="1">
        <v>0</v>
      </c>
      <c r="E1788" s="1">
        <v>1184.0999999999999</v>
      </c>
      <c r="F1788" s="3">
        <v>44776</v>
      </c>
      <c r="G1788" s="1">
        <v>0</v>
      </c>
      <c r="H1788" s="2">
        <v>2.2769402662918825E-3</v>
      </c>
      <c r="I1788" s="1">
        <v>2.69</v>
      </c>
    </row>
    <row r="1789" spans="1:9" x14ac:dyDescent="0.25">
      <c r="A1789" t="s">
        <v>9</v>
      </c>
      <c r="B1789" t="s">
        <v>22</v>
      </c>
      <c r="C1789" t="s">
        <v>28</v>
      </c>
      <c r="D1789" s="1">
        <v>0</v>
      </c>
      <c r="E1789" s="1">
        <v>1299.49</v>
      </c>
      <c r="F1789" s="3">
        <v>44776</v>
      </c>
      <c r="G1789" s="1">
        <v>0</v>
      </c>
      <c r="H1789" s="2">
        <v>2.422185366606211E-3</v>
      </c>
      <c r="I1789" s="1">
        <v>3.14</v>
      </c>
    </row>
    <row r="1790" spans="1:9" x14ac:dyDescent="0.25">
      <c r="A1790" t="s">
        <v>9</v>
      </c>
      <c r="B1790" t="s">
        <v>22</v>
      </c>
      <c r="C1790" t="s">
        <v>60</v>
      </c>
      <c r="D1790" s="1">
        <v>0</v>
      </c>
      <c r="E1790" s="1">
        <v>1104.56</v>
      </c>
      <c r="F1790" s="3">
        <v>44776</v>
      </c>
      <c r="G1790" s="1">
        <v>0</v>
      </c>
      <c r="H1790" s="2">
        <v>6.5153406657492141E-3</v>
      </c>
      <c r="I1790" s="1">
        <v>7.15</v>
      </c>
    </row>
    <row r="1791" spans="1:9" x14ac:dyDescent="0.25">
      <c r="A1791" t="s">
        <v>9</v>
      </c>
      <c r="B1791" t="s">
        <v>22</v>
      </c>
      <c r="C1791" t="s">
        <v>62</v>
      </c>
      <c r="D1791" s="1">
        <v>0</v>
      </c>
      <c r="E1791" s="1">
        <v>158.65</v>
      </c>
      <c r="F1791" s="3">
        <v>44776</v>
      </c>
      <c r="G1791" s="1">
        <v>0</v>
      </c>
      <c r="H1791" s="2">
        <v>1.1282508924018497E-2</v>
      </c>
      <c r="I1791" s="1">
        <v>1.77</v>
      </c>
    </row>
    <row r="1792" spans="1:9" x14ac:dyDescent="0.25">
      <c r="A1792" t="s">
        <v>2</v>
      </c>
      <c r="B1792" t="s">
        <v>22</v>
      </c>
      <c r="C1792" t="s">
        <v>59</v>
      </c>
      <c r="D1792" s="1">
        <v>0</v>
      </c>
      <c r="E1792" s="1">
        <f>991.73+366.87</f>
        <v>1358.6</v>
      </c>
      <c r="F1792" s="3">
        <v>44776</v>
      </c>
      <c r="G1792" s="1">
        <v>0</v>
      </c>
      <c r="H1792" s="2">
        <v>1.3540229027565243E-2</v>
      </c>
      <c r="I1792" s="1">
        <v>18.149999999999999</v>
      </c>
    </row>
    <row r="1793" spans="1:9" x14ac:dyDescent="0.25">
      <c r="A1793" t="s">
        <v>2</v>
      </c>
      <c r="B1793" t="s">
        <v>22</v>
      </c>
      <c r="C1793" t="s">
        <v>27</v>
      </c>
      <c r="D1793" s="1">
        <v>410</v>
      </c>
      <c r="E1793" s="1">
        <v>3503.2</v>
      </c>
      <c r="F1793" s="3">
        <v>44776</v>
      </c>
      <c r="G1793" s="1">
        <v>0</v>
      </c>
      <c r="H1793" s="2">
        <v>-7.6443004324167063E-4</v>
      </c>
      <c r="I1793" s="1">
        <v>-2.68</v>
      </c>
    </row>
    <row r="1794" spans="1:9" x14ac:dyDescent="0.25">
      <c r="A1794" t="s">
        <v>2</v>
      </c>
      <c r="B1794" t="s">
        <v>22</v>
      </c>
      <c r="C1794" t="s">
        <v>26</v>
      </c>
      <c r="D1794" s="1">
        <v>0</v>
      </c>
      <c r="E1794" s="1">
        <v>4772.9399999999996</v>
      </c>
      <c r="F1794" s="3">
        <v>44776</v>
      </c>
      <c r="G1794" s="1">
        <v>0</v>
      </c>
      <c r="H1794" s="2">
        <v>-1.5041431927584892E-3</v>
      </c>
      <c r="I1794" s="1">
        <v>-7.19</v>
      </c>
    </row>
    <row r="1795" spans="1:9" x14ac:dyDescent="0.25">
      <c r="A1795" t="s">
        <v>4</v>
      </c>
      <c r="B1795" t="s">
        <v>22</v>
      </c>
      <c r="C1795" t="s">
        <v>25</v>
      </c>
      <c r="D1795" s="1">
        <v>0</v>
      </c>
      <c r="E1795" s="1">
        <v>1503.94</v>
      </c>
      <c r="F1795" s="3">
        <v>44776</v>
      </c>
      <c r="G1795" s="1">
        <v>0</v>
      </c>
      <c r="H1795" s="2">
        <v>3.7328771847539688E-2</v>
      </c>
      <c r="I1795" s="1">
        <v>54.12</v>
      </c>
    </row>
    <row r="1796" spans="1:9" x14ac:dyDescent="0.25">
      <c r="A1796" t="s">
        <v>4</v>
      </c>
      <c r="B1796" t="s">
        <v>22</v>
      </c>
      <c r="C1796" t="s">
        <v>24</v>
      </c>
      <c r="D1796" s="1">
        <v>0</v>
      </c>
      <c r="E1796" s="1">
        <v>1705.43</v>
      </c>
      <c r="F1796" s="3">
        <v>44776</v>
      </c>
      <c r="G1796" s="1">
        <v>0</v>
      </c>
      <c r="H1796" s="2">
        <v>6.2063682843744861E-2</v>
      </c>
      <c r="I1796" s="1">
        <v>99.66</v>
      </c>
    </row>
    <row r="1797" spans="1:9" x14ac:dyDescent="0.25">
      <c r="A1797" t="s">
        <v>4</v>
      </c>
      <c r="B1797" t="s">
        <v>21</v>
      </c>
      <c r="C1797" t="s">
        <v>20</v>
      </c>
      <c r="D1797" s="1">
        <v>250</v>
      </c>
      <c r="E1797" s="1">
        <v>2744.6</v>
      </c>
      <c r="F1797" s="3">
        <v>44776</v>
      </c>
      <c r="G1797" s="1">
        <v>0</v>
      </c>
      <c r="H1797" s="2">
        <v>0.41911665856609548</v>
      </c>
      <c r="I1797" s="1">
        <v>810.58</v>
      </c>
    </row>
    <row r="1798" spans="1:9" x14ac:dyDescent="0.25">
      <c r="A1798" t="s">
        <v>9</v>
      </c>
      <c r="B1798" t="s">
        <v>19</v>
      </c>
      <c r="C1798" s="2" t="s">
        <v>18</v>
      </c>
      <c r="D1798" s="1">
        <v>1000</v>
      </c>
      <c r="E1798" s="1">
        <v>21649</v>
      </c>
      <c r="F1798" s="3">
        <v>44776</v>
      </c>
      <c r="G1798" s="1">
        <v>0</v>
      </c>
      <c r="H1798" s="2">
        <v>3.6285281026651184E-3</v>
      </c>
      <c r="I1798" s="1">
        <v>78.27</v>
      </c>
    </row>
    <row r="1799" spans="1:9" x14ac:dyDescent="0.25">
      <c r="A1799" t="s">
        <v>4</v>
      </c>
      <c r="B1799" t="s">
        <v>1</v>
      </c>
      <c r="C1799" t="s">
        <v>58</v>
      </c>
      <c r="D1799" s="1">
        <v>0</v>
      </c>
      <c r="E1799" s="1">
        <v>223.82</v>
      </c>
      <c r="F1799" s="3">
        <v>44776</v>
      </c>
      <c r="G1799" s="1">
        <v>0</v>
      </c>
      <c r="H1799" s="2">
        <v>5.386571240229765E-2</v>
      </c>
      <c r="I1799" s="1">
        <v>11.44</v>
      </c>
    </row>
    <row r="1800" spans="1:9" x14ac:dyDescent="0.25">
      <c r="A1800" t="s">
        <v>4</v>
      </c>
      <c r="B1800" t="s">
        <v>1</v>
      </c>
      <c r="C1800" t="s">
        <v>57</v>
      </c>
      <c r="D1800" s="1">
        <v>0</v>
      </c>
      <c r="E1800" s="1">
        <v>284.95</v>
      </c>
      <c r="F1800" s="3">
        <v>44776</v>
      </c>
      <c r="G1800" s="1">
        <v>0</v>
      </c>
      <c r="H1800" s="2">
        <v>7.0475975806754576E-2</v>
      </c>
      <c r="I1800" s="1">
        <v>18.760000000000002</v>
      </c>
    </row>
    <row r="1801" spans="1:9" x14ac:dyDescent="0.25">
      <c r="A1801" t="s">
        <v>4</v>
      </c>
      <c r="B1801" t="s">
        <v>1</v>
      </c>
      <c r="C1801" t="s">
        <v>17</v>
      </c>
      <c r="D1801" s="1">
        <v>0</v>
      </c>
      <c r="E1801" s="1">
        <v>297.20999999999998</v>
      </c>
      <c r="F1801" s="3">
        <v>44776</v>
      </c>
      <c r="G1801" s="1">
        <v>0</v>
      </c>
      <c r="H1801" s="2">
        <v>0.15251279664960449</v>
      </c>
      <c r="I1801" s="1">
        <v>39.33</v>
      </c>
    </row>
    <row r="1802" spans="1:9" x14ac:dyDescent="0.25">
      <c r="A1802" t="s">
        <v>4</v>
      </c>
      <c r="B1802" t="s">
        <v>1</v>
      </c>
      <c r="C1802" t="s">
        <v>16</v>
      </c>
      <c r="D1802" s="1">
        <v>185</v>
      </c>
      <c r="E1802" s="1">
        <v>588.85</v>
      </c>
      <c r="F1802" s="3">
        <v>44776</v>
      </c>
      <c r="G1802" s="1">
        <v>0</v>
      </c>
      <c r="H1802" s="2">
        <v>9.214162509041679E-2</v>
      </c>
      <c r="I1802" s="1">
        <v>49.68</v>
      </c>
    </row>
    <row r="1803" spans="1:9" x14ac:dyDescent="0.25">
      <c r="A1803" t="s">
        <v>2</v>
      </c>
      <c r="B1803" t="s">
        <v>1</v>
      </c>
      <c r="C1803" t="s">
        <v>66</v>
      </c>
      <c r="D1803" s="1">
        <v>0</v>
      </c>
      <c r="E1803" s="1">
        <v>1056.6199999999999</v>
      </c>
      <c r="F1803" s="3">
        <v>44776</v>
      </c>
      <c r="G1803" s="1">
        <v>0</v>
      </c>
      <c r="H1803" s="2">
        <v>4.049236829148195E-2</v>
      </c>
      <c r="I1803" s="1">
        <v>41.12</v>
      </c>
    </row>
    <row r="1804" spans="1:9" x14ac:dyDescent="0.25">
      <c r="A1804" t="s">
        <v>4</v>
      </c>
      <c r="B1804" t="s">
        <v>1</v>
      </c>
      <c r="C1804" t="s">
        <v>15</v>
      </c>
      <c r="D1804" s="1">
        <v>0</v>
      </c>
      <c r="E1804" s="1">
        <v>427.82</v>
      </c>
      <c r="F1804" s="3">
        <v>44776</v>
      </c>
      <c r="G1804" s="1">
        <v>0</v>
      </c>
      <c r="H1804" s="2">
        <v>4.8475639643172252E-2</v>
      </c>
      <c r="I1804" s="1">
        <v>19.78</v>
      </c>
    </row>
    <row r="1805" spans="1:9" x14ac:dyDescent="0.25">
      <c r="A1805" t="s">
        <v>4</v>
      </c>
      <c r="B1805" t="s">
        <v>1</v>
      </c>
      <c r="C1805" t="s">
        <v>56</v>
      </c>
      <c r="D1805" s="1">
        <v>0</v>
      </c>
      <c r="E1805" s="1">
        <v>320.08</v>
      </c>
      <c r="F1805" s="3">
        <v>44776</v>
      </c>
      <c r="G1805" s="1">
        <v>0</v>
      </c>
      <c r="H1805" s="2">
        <v>3.3282758175420479E-2</v>
      </c>
      <c r="I1805" s="1">
        <v>10.31</v>
      </c>
    </row>
    <row r="1806" spans="1:9" x14ac:dyDescent="0.25">
      <c r="A1806" t="s">
        <v>4</v>
      </c>
      <c r="B1806" t="s">
        <v>1</v>
      </c>
      <c r="C1806" t="s">
        <v>55</v>
      </c>
      <c r="D1806" s="1">
        <v>0</v>
      </c>
      <c r="E1806" s="1">
        <v>333.17</v>
      </c>
      <c r="F1806" s="3">
        <v>44776</v>
      </c>
      <c r="G1806" s="1">
        <v>0</v>
      </c>
      <c r="H1806" s="2">
        <v>3.3854651523614443E-2</v>
      </c>
      <c r="I1806" s="1">
        <v>10.91</v>
      </c>
    </row>
    <row r="1807" spans="1:9" x14ac:dyDescent="0.25">
      <c r="A1807" t="s">
        <v>4</v>
      </c>
      <c r="B1807" t="s">
        <v>1</v>
      </c>
      <c r="C1807" t="s">
        <v>14</v>
      </c>
      <c r="D1807" s="1">
        <v>0</v>
      </c>
      <c r="E1807" s="1">
        <v>238.29</v>
      </c>
      <c r="F1807" s="3">
        <v>44776</v>
      </c>
      <c r="G1807" s="1">
        <v>0</v>
      </c>
      <c r="H1807" s="2">
        <v>6.0433447554625985E-2</v>
      </c>
      <c r="I1807" s="1">
        <v>13.58</v>
      </c>
    </row>
    <row r="1808" spans="1:9" x14ac:dyDescent="0.25">
      <c r="A1808" t="s">
        <v>2</v>
      </c>
      <c r="B1808" t="s">
        <v>1</v>
      </c>
      <c r="C1808" t="s">
        <v>45</v>
      </c>
      <c r="D1808" s="1">
        <v>0</v>
      </c>
      <c r="E1808" s="1">
        <v>4144.95</v>
      </c>
      <c r="F1808" s="3">
        <v>44776</v>
      </c>
      <c r="G1808" s="1">
        <v>0</v>
      </c>
      <c r="H1808" s="2">
        <v>8.7883684932972272E-3</v>
      </c>
      <c r="I1808" s="1">
        <v>36.11</v>
      </c>
    </row>
    <row r="1809" spans="1:9" x14ac:dyDescent="0.25">
      <c r="A1809" t="s">
        <v>4</v>
      </c>
      <c r="B1809" t="s">
        <v>1</v>
      </c>
      <c r="C1809" t="s">
        <v>13</v>
      </c>
      <c r="D1809" s="1">
        <v>0</v>
      </c>
      <c r="E1809" s="1">
        <v>497.64</v>
      </c>
      <c r="F1809" s="3">
        <v>44776</v>
      </c>
      <c r="G1809" s="1">
        <v>0</v>
      </c>
      <c r="H1809" s="2">
        <v>-4.4189129474159206E-4</v>
      </c>
      <c r="I1809" s="1">
        <v>-0.22</v>
      </c>
    </row>
    <row r="1810" spans="1:9" x14ac:dyDescent="0.25">
      <c r="A1810" t="s">
        <v>4</v>
      </c>
      <c r="B1810" t="s">
        <v>1</v>
      </c>
      <c r="C1810" t="s">
        <v>54</v>
      </c>
      <c r="D1810" s="1">
        <v>0</v>
      </c>
      <c r="E1810" s="1">
        <v>196.26</v>
      </c>
      <c r="F1810" s="3">
        <v>44776</v>
      </c>
      <c r="G1810" s="1">
        <v>0</v>
      </c>
      <c r="H1810" s="2">
        <v>4.3270253029980887E-2</v>
      </c>
      <c r="I1810" s="1">
        <v>8.14</v>
      </c>
    </row>
    <row r="1811" spans="1:9" x14ac:dyDescent="0.25">
      <c r="A1811" t="s">
        <v>2</v>
      </c>
      <c r="B1811" t="s">
        <v>1</v>
      </c>
      <c r="C1811" t="s">
        <v>65</v>
      </c>
      <c r="D1811" s="1">
        <v>0</v>
      </c>
      <c r="E1811" s="1">
        <v>1740.93</v>
      </c>
      <c r="F1811" s="3">
        <v>44776</v>
      </c>
      <c r="G1811" s="1">
        <v>0</v>
      </c>
      <c r="H1811" s="2">
        <v>1.2645490027280326E-2</v>
      </c>
      <c r="I1811" s="1">
        <v>21.74</v>
      </c>
    </row>
    <row r="1812" spans="1:9" x14ac:dyDescent="0.25">
      <c r="A1812" t="s">
        <v>4</v>
      </c>
      <c r="B1812" t="s">
        <v>1</v>
      </c>
      <c r="C1812" t="s">
        <v>53</v>
      </c>
      <c r="D1812" s="1">
        <v>0</v>
      </c>
      <c r="E1812" s="1">
        <v>322.19</v>
      </c>
      <c r="F1812" s="3">
        <v>44776</v>
      </c>
      <c r="G1812" s="1">
        <v>0</v>
      </c>
      <c r="H1812" s="2">
        <v>4.1742110708743008E-2</v>
      </c>
      <c r="I1812" s="1">
        <v>12.91</v>
      </c>
    </row>
    <row r="1813" spans="1:9" x14ac:dyDescent="0.25">
      <c r="A1813" t="s">
        <v>4</v>
      </c>
      <c r="B1813" t="s">
        <v>1</v>
      </c>
      <c r="C1813" t="s">
        <v>12</v>
      </c>
      <c r="D1813" s="1">
        <v>0</v>
      </c>
      <c r="E1813" s="1">
        <v>350.86</v>
      </c>
      <c r="F1813" s="3">
        <v>44776</v>
      </c>
      <c r="G1813" s="1">
        <v>0</v>
      </c>
      <c r="H1813" s="2">
        <v>2.0208775551743052E-2</v>
      </c>
      <c r="I1813" s="1">
        <v>6.95</v>
      </c>
    </row>
    <row r="1814" spans="1:9" x14ac:dyDescent="0.25">
      <c r="A1814" t="s">
        <v>4</v>
      </c>
      <c r="B1814" t="s">
        <v>1</v>
      </c>
      <c r="C1814" t="s">
        <v>1</v>
      </c>
      <c r="D1814" s="1">
        <v>0</v>
      </c>
      <c r="E1814" s="1">
        <v>895.43</v>
      </c>
      <c r="F1814" s="3">
        <v>44776</v>
      </c>
      <c r="G1814" s="1">
        <v>0</v>
      </c>
      <c r="H1814" s="2">
        <v>0.10164737146442593</v>
      </c>
      <c r="I1814" s="1">
        <v>82.62</v>
      </c>
    </row>
    <row r="1815" spans="1:9" x14ac:dyDescent="0.25">
      <c r="A1815" t="s">
        <v>4</v>
      </c>
      <c r="B1815" t="s">
        <v>1</v>
      </c>
      <c r="C1815" t="s">
        <v>52</v>
      </c>
      <c r="D1815" s="1">
        <v>0</v>
      </c>
      <c r="E1815" s="1">
        <v>195.04</v>
      </c>
      <c r="F1815" s="3">
        <v>44776</v>
      </c>
      <c r="G1815" s="1">
        <v>0</v>
      </c>
      <c r="H1815" s="2">
        <v>0.10080144485833609</v>
      </c>
      <c r="I1815" s="1">
        <v>17.86</v>
      </c>
    </row>
    <row r="1816" spans="1:9" x14ac:dyDescent="0.25">
      <c r="A1816" t="s">
        <v>4</v>
      </c>
      <c r="B1816" t="s">
        <v>1</v>
      </c>
      <c r="C1816" t="s">
        <v>11</v>
      </c>
      <c r="D1816" s="1">
        <v>0</v>
      </c>
      <c r="E1816" s="1">
        <v>212.73</v>
      </c>
      <c r="F1816" s="3">
        <v>44776</v>
      </c>
      <c r="G1816" s="1">
        <v>0</v>
      </c>
      <c r="H1816" s="2">
        <v>4.6487603305785052E-2</v>
      </c>
      <c r="I1816" s="1">
        <v>9.4499999999999993</v>
      </c>
    </row>
    <row r="1817" spans="1:9" x14ac:dyDescent="0.25">
      <c r="A1817" t="s">
        <v>4</v>
      </c>
      <c r="B1817" t="s">
        <v>1</v>
      </c>
      <c r="C1817" t="s">
        <v>10</v>
      </c>
      <c r="D1817" s="1">
        <v>0</v>
      </c>
      <c r="E1817" s="1">
        <v>833.95</v>
      </c>
      <c r="F1817" s="3">
        <v>44776</v>
      </c>
      <c r="G1817" s="1">
        <v>0</v>
      </c>
      <c r="H1817" s="2">
        <v>0.12718794350206131</v>
      </c>
      <c r="I1817" s="1">
        <v>94.1</v>
      </c>
    </row>
    <row r="1818" spans="1:9" x14ac:dyDescent="0.25">
      <c r="A1818" t="s">
        <v>4</v>
      </c>
      <c r="B1818" t="s">
        <v>1</v>
      </c>
      <c r="C1818" t="s">
        <v>51</v>
      </c>
      <c r="D1818" s="1">
        <v>0</v>
      </c>
      <c r="E1818" s="1">
        <v>379.95</v>
      </c>
      <c r="F1818" s="3">
        <v>44776</v>
      </c>
      <c r="G1818" s="1">
        <v>0</v>
      </c>
      <c r="H1818" s="2">
        <v>9.498832819389591E-2</v>
      </c>
      <c r="I1818" s="1">
        <v>32.96</v>
      </c>
    </row>
    <row r="1819" spans="1:9" x14ac:dyDescent="0.25">
      <c r="A1819" t="s">
        <v>9</v>
      </c>
      <c r="B1819" t="s">
        <v>1</v>
      </c>
      <c r="C1819" t="s">
        <v>8</v>
      </c>
      <c r="D1819" s="1">
        <v>0</v>
      </c>
      <c r="E1819" s="1">
        <v>1495.6</v>
      </c>
      <c r="F1819" s="3">
        <v>44776</v>
      </c>
      <c r="G1819" s="1">
        <v>0</v>
      </c>
      <c r="H1819" s="2">
        <v>1.6053316304000642E-2</v>
      </c>
      <c r="I1819" s="1">
        <v>23.63</v>
      </c>
    </row>
    <row r="1820" spans="1:9" x14ac:dyDescent="0.25">
      <c r="A1820" t="s">
        <v>4</v>
      </c>
      <c r="B1820" t="s">
        <v>1</v>
      </c>
      <c r="C1820" t="s">
        <v>7</v>
      </c>
      <c r="D1820" s="1">
        <v>0</v>
      </c>
      <c r="E1820" s="1">
        <v>1340.16</v>
      </c>
      <c r="F1820" s="3">
        <v>44776</v>
      </c>
      <c r="G1820" s="1">
        <v>0</v>
      </c>
      <c r="H1820" s="2">
        <v>0.25480796239770798</v>
      </c>
      <c r="I1820" s="1">
        <v>272.14</v>
      </c>
    </row>
    <row r="1821" spans="1:9" x14ac:dyDescent="0.25">
      <c r="A1821" t="s">
        <v>2</v>
      </c>
      <c r="B1821" t="s">
        <v>1</v>
      </c>
      <c r="C1821" t="s">
        <v>6</v>
      </c>
      <c r="D1821" s="1">
        <v>0</v>
      </c>
      <c r="E1821" s="1">
        <v>3020.87</v>
      </c>
      <c r="F1821" s="3">
        <v>44776</v>
      </c>
      <c r="G1821" s="1">
        <v>0</v>
      </c>
      <c r="H1821" s="2">
        <v>-1.7277275714220663E-2</v>
      </c>
      <c r="I1821" s="1">
        <v>-53.11</v>
      </c>
    </row>
    <row r="1822" spans="1:9" x14ac:dyDescent="0.25">
      <c r="A1822" t="s">
        <v>9</v>
      </c>
      <c r="B1822" t="s">
        <v>1</v>
      </c>
      <c r="C1822" t="s">
        <v>50</v>
      </c>
      <c r="D1822" s="1">
        <v>0</v>
      </c>
      <c r="E1822" s="1">
        <v>3004.66</v>
      </c>
      <c r="F1822" s="3">
        <v>44776</v>
      </c>
      <c r="G1822" s="1">
        <v>0</v>
      </c>
      <c r="H1822" s="2">
        <v>1.1295479788630436E-2</v>
      </c>
      <c r="I1822" s="1">
        <v>33.56</v>
      </c>
    </row>
    <row r="1823" spans="1:9" x14ac:dyDescent="0.25">
      <c r="A1823" t="s">
        <v>2</v>
      </c>
      <c r="B1823" t="s">
        <v>1</v>
      </c>
      <c r="C1823" t="s">
        <v>64</v>
      </c>
      <c r="D1823" s="1">
        <v>0</v>
      </c>
      <c r="E1823" s="1">
        <v>5524.64</v>
      </c>
      <c r="F1823" s="3">
        <v>44776</v>
      </c>
      <c r="G1823" s="1">
        <v>0</v>
      </c>
      <c r="H1823" s="2">
        <v>7.5717954659184405E-2</v>
      </c>
      <c r="I1823" s="1">
        <v>388.87</v>
      </c>
    </row>
    <row r="1824" spans="1:9" x14ac:dyDescent="0.25">
      <c r="A1824" t="s">
        <v>2</v>
      </c>
      <c r="B1824" t="s">
        <v>1</v>
      </c>
      <c r="C1824" t="s">
        <v>63</v>
      </c>
      <c r="D1824" s="1">
        <v>0</v>
      </c>
      <c r="E1824" s="1">
        <v>1730.02</v>
      </c>
      <c r="F1824" s="3">
        <v>44776</v>
      </c>
      <c r="G1824" s="1">
        <v>0</v>
      </c>
      <c r="H1824" s="2">
        <v>2.0335704259409892E-2</v>
      </c>
      <c r="I1824" s="1">
        <v>34.479999999999997</v>
      </c>
    </row>
    <row r="1825" spans="1:9" x14ac:dyDescent="0.25">
      <c r="A1825" t="s">
        <v>2</v>
      </c>
      <c r="B1825" t="s">
        <v>1</v>
      </c>
      <c r="C1825" t="s">
        <v>49</v>
      </c>
      <c r="D1825" s="1">
        <v>0</v>
      </c>
      <c r="E1825" s="1">
        <v>893.35</v>
      </c>
      <c r="F1825" s="3">
        <v>44776</v>
      </c>
      <c r="G1825" s="1">
        <v>0</v>
      </c>
      <c r="H1825" s="2">
        <v>3.5864196099348433E-2</v>
      </c>
      <c r="I1825" s="1">
        <v>30.93</v>
      </c>
    </row>
    <row r="1826" spans="1:9" x14ac:dyDescent="0.25">
      <c r="A1826" t="s">
        <v>2</v>
      </c>
      <c r="B1826" t="s">
        <v>1</v>
      </c>
      <c r="C1826" t="s">
        <v>5</v>
      </c>
      <c r="D1826" s="1">
        <v>315</v>
      </c>
      <c r="E1826" s="1">
        <v>869.89</v>
      </c>
      <c r="F1826" s="3">
        <v>44776</v>
      </c>
      <c r="G1826" s="1">
        <v>0</v>
      </c>
      <c r="H1826" s="2">
        <v>1.141767530549842E-2</v>
      </c>
      <c r="I1826" s="1">
        <v>9.82</v>
      </c>
    </row>
    <row r="1827" spans="1:9" x14ac:dyDescent="0.25">
      <c r="A1827" t="s">
        <v>9</v>
      </c>
      <c r="B1827" t="s">
        <v>41</v>
      </c>
      <c r="C1827" s="2" t="s">
        <v>18</v>
      </c>
      <c r="D1827" s="1">
        <f>60.26+620</f>
        <v>680.26</v>
      </c>
      <c r="E1827" s="1">
        <v>10340.947568755615</v>
      </c>
      <c r="F1827" s="3">
        <v>44807</v>
      </c>
      <c r="G1827" s="1">
        <v>0</v>
      </c>
      <c r="H1827" s="2">
        <v>9.0282974106314917E-3</v>
      </c>
      <c r="I1827" s="1">
        <v>92.53</v>
      </c>
    </row>
    <row r="1828" spans="1:9" x14ac:dyDescent="0.25">
      <c r="A1828" t="s">
        <v>9</v>
      </c>
      <c r="B1828" t="s">
        <v>22</v>
      </c>
      <c r="C1828" t="s">
        <v>40</v>
      </c>
      <c r="D1828" s="1">
        <v>0</v>
      </c>
      <c r="E1828" s="1">
        <v>6856.04</v>
      </c>
      <c r="F1828" s="3">
        <v>44807</v>
      </c>
      <c r="G1828" s="1">
        <v>0</v>
      </c>
      <c r="H1828" s="2">
        <v>-1.5233379450957374E-3</v>
      </c>
      <c r="I1828" s="1">
        <v>-10.46</v>
      </c>
    </row>
    <row r="1829" spans="1:9" x14ac:dyDescent="0.25">
      <c r="A1829" t="s">
        <v>9</v>
      </c>
      <c r="B1829" t="s">
        <v>22</v>
      </c>
      <c r="C1829" t="s">
        <v>39</v>
      </c>
      <c r="D1829" s="1">
        <v>0</v>
      </c>
      <c r="E1829" s="1">
        <v>1131</v>
      </c>
      <c r="F1829" s="3">
        <v>44807</v>
      </c>
      <c r="G1829" s="1">
        <v>0</v>
      </c>
      <c r="H1829" s="2">
        <v>-7.0728860911639657E-5</v>
      </c>
      <c r="I1829" s="1">
        <v>-0.08</v>
      </c>
    </row>
    <row r="1830" spans="1:9" x14ac:dyDescent="0.25">
      <c r="A1830" t="s">
        <v>9</v>
      </c>
      <c r="B1830" t="s">
        <v>22</v>
      </c>
      <c r="C1830" t="s">
        <v>61</v>
      </c>
      <c r="D1830" s="1">
        <v>0</v>
      </c>
      <c r="E1830" s="1">
        <v>1068.2</v>
      </c>
      <c r="F1830" s="3">
        <v>44807</v>
      </c>
      <c r="G1830" s="1">
        <v>0</v>
      </c>
      <c r="H1830" s="2">
        <v>-8.0444502647181171E-4</v>
      </c>
      <c r="I1830" s="1">
        <v>-0.86</v>
      </c>
    </row>
    <row r="1831" spans="1:9" x14ac:dyDescent="0.25">
      <c r="A1831" t="s">
        <v>9</v>
      </c>
      <c r="B1831" t="s">
        <v>22</v>
      </c>
      <c r="C1831" t="s">
        <v>38</v>
      </c>
      <c r="D1831" s="1">
        <v>0</v>
      </c>
      <c r="E1831" s="1">
        <v>1060.79</v>
      </c>
      <c r="F1831" s="3">
        <v>44807</v>
      </c>
      <c r="G1831" s="1">
        <v>0</v>
      </c>
      <c r="H1831" s="2">
        <v>1.0380394266247261E-3</v>
      </c>
      <c r="I1831" s="1">
        <v>1.1000000000000001</v>
      </c>
    </row>
    <row r="1832" spans="1:9" x14ac:dyDescent="0.25">
      <c r="A1832" t="s">
        <v>9</v>
      </c>
      <c r="B1832" t="s">
        <v>22</v>
      </c>
      <c r="C1832" t="s">
        <v>48</v>
      </c>
      <c r="D1832" s="1">
        <v>0</v>
      </c>
      <c r="E1832" s="1">
        <v>4705.29</v>
      </c>
      <c r="F1832" s="3">
        <v>44807</v>
      </c>
      <c r="G1832" s="1">
        <v>0</v>
      </c>
      <c r="H1832" s="2">
        <v>1.2125396866369043E-2</v>
      </c>
      <c r="I1832" s="1">
        <v>56.37</v>
      </c>
    </row>
    <row r="1833" spans="1:9" x14ac:dyDescent="0.25">
      <c r="A1833" t="s">
        <v>9</v>
      </c>
      <c r="B1833" t="s">
        <v>22</v>
      </c>
      <c r="C1833" t="s">
        <v>36</v>
      </c>
      <c r="D1833" s="1">
        <v>0</v>
      </c>
      <c r="E1833" s="1">
        <v>3869.39</v>
      </c>
      <c r="F1833" s="3">
        <v>44807</v>
      </c>
      <c r="G1833" s="1">
        <v>0</v>
      </c>
      <c r="H1833" s="2">
        <v>-1.8676014992403678E-3</v>
      </c>
      <c r="I1833" s="1">
        <v>-7.24</v>
      </c>
    </row>
    <row r="1834" spans="1:9" x14ac:dyDescent="0.25">
      <c r="A1834" t="s">
        <v>9</v>
      </c>
      <c r="B1834" t="s">
        <v>22</v>
      </c>
      <c r="C1834" t="s">
        <v>33</v>
      </c>
      <c r="D1834" s="1">
        <v>0</v>
      </c>
      <c r="E1834" s="1">
        <v>971.33</v>
      </c>
      <c r="F1834" s="3">
        <v>44807</v>
      </c>
      <c r="G1834" s="1">
        <v>0</v>
      </c>
      <c r="H1834" s="2">
        <v>1.4847044510202245E-3</v>
      </c>
      <c r="I1834" s="1">
        <v>1.44</v>
      </c>
    </row>
    <row r="1835" spans="1:9" x14ac:dyDescent="0.25">
      <c r="A1835" t="s">
        <v>9</v>
      </c>
      <c r="B1835" t="s">
        <v>22</v>
      </c>
      <c r="C1835" t="s">
        <v>32</v>
      </c>
      <c r="D1835" s="1">
        <v>0</v>
      </c>
      <c r="E1835" s="1">
        <f>1298.86+1103.83</f>
        <v>2402.6899999999996</v>
      </c>
      <c r="F1835" s="3">
        <v>44807</v>
      </c>
      <c r="G1835" s="1">
        <v>0</v>
      </c>
      <c r="H1835" s="2">
        <v>-7.1119614040926482E-4</v>
      </c>
      <c r="I1835" s="1">
        <v>-1.71</v>
      </c>
    </row>
    <row r="1836" spans="1:9" x14ac:dyDescent="0.25">
      <c r="A1836" t="s">
        <v>9</v>
      </c>
      <c r="B1836" t="s">
        <v>22</v>
      </c>
      <c r="C1836" t="s">
        <v>31</v>
      </c>
      <c r="D1836" s="1">
        <v>0</v>
      </c>
      <c r="E1836" s="1">
        <f>1201.19</f>
        <v>1201.19</v>
      </c>
      <c r="F1836" s="3">
        <v>44807</v>
      </c>
      <c r="G1836" s="1">
        <v>0</v>
      </c>
      <c r="H1836" s="2">
        <v>-1.2486057236071879E-4</v>
      </c>
      <c r="I1836" s="1">
        <v>-0.15</v>
      </c>
    </row>
    <row r="1837" spans="1:9" x14ac:dyDescent="0.25">
      <c r="A1837" t="s">
        <v>9</v>
      </c>
      <c r="B1837" t="s">
        <v>22</v>
      </c>
      <c r="C1837" t="s">
        <v>43</v>
      </c>
      <c r="D1837" s="1">
        <v>0</v>
      </c>
      <c r="E1837" s="1">
        <f>1234.11+1256.07+1351.81</f>
        <v>3841.99</v>
      </c>
      <c r="F1837" s="3">
        <v>44807</v>
      </c>
      <c r="G1837" s="1">
        <v>29.61</v>
      </c>
      <c r="H1837" s="2">
        <v>-1.1543171200307789E-3</v>
      </c>
      <c r="I1837" s="1">
        <v>-4.4400000000000004</v>
      </c>
    </row>
    <row r="1838" spans="1:9" x14ac:dyDescent="0.25">
      <c r="A1838" t="s">
        <v>9</v>
      </c>
      <c r="B1838" t="s">
        <v>22</v>
      </c>
      <c r="C1838" t="s">
        <v>30</v>
      </c>
      <c r="D1838" s="1">
        <v>0</v>
      </c>
      <c r="E1838" s="1">
        <v>2438.08</v>
      </c>
      <c r="F1838" s="3">
        <v>44807</v>
      </c>
      <c r="G1838" s="1">
        <v>0</v>
      </c>
      <c r="H1838" s="2">
        <v>-9.2200644994733238E-4</v>
      </c>
      <c r="I1838" s="1">
        <v>-2.25</v>
      </c>
    </row>
    <row r="1839" spans="1:9" x14ac:dyDescent="0.25">
      <c r="A1839" t="s">
        <v>9</v>
      </c>
      <c r="B1839" t="s">
        <v>22</v>
      </c>
      <c r="C1839" t="s">
        <v>47</v>
      </c>
      <c r="D1839" s="1">
        <v>0</v>
      </c>
      <c r="E1839" s="1">
        <f>1408.21+1407.82</f>
        <v>2816.0299999999997</v>
      </c>
      <c r="F1839" s="3">
        <v>44807</v>
      </c>
      <c r="G1839" s="1">
        <v>0</v>
      </c>
      <c r="H1839" s="2">
        <v>-6.1041611214618374E-4</v>
      </c>
      <c r="I1839" s="1">
        <v>-1.72</v>
      </c>
    </row>
    <row r="1840" spans="1:9" x14ac:dyDescent="0.25">
      <c r="A1840" t="s">
        <v>9</v>
      </c>
      <c r="B1840" t="s">
        <v>22</v>
      </c>
      <c r="C1840" t="s">
        <v>29</v>
      </c>
      <c r="D1840" s="1">
        <v>0</v>
      </c>
      <c r="E1840" s="1">
        <f>4394.81+1446.69</f>
        <v>5841.5</v>
      </c>
      <c r="F1840" s="3">
        <v>44807</v>
      </c>
      <c r="G1840" s="1">
        <v>0</v>
      </c>
      <c r="H1840" s="2">
        <v>-1.2293351160687083E-3</v>
      </c>
      <c r="I1840" s="1">
        <v>-7.19</v>
      </c>
    </row>
    <row r="1841" spans="1:9" x14ac:dyDescent="0.25">
      <c r="A1841" t="s">
        <v>9</v>
      </c>
      <c r="B1841" t="s">
        <v>22</v>
      </c>
      <c r="C1841" t="s">
        <v>46</v>
      </c>
      <c r="D1841" s="1">
        <v>0</v>
      </c>
      <c r="E1841" s="1">
        <v>1182.3499999999999</v>
      </c>
      <c r="F1841" s="3">
        <v>44807</v>
      </c>
      <c r="G1841" s="1">
        <v>0</v>
      </c>
      <c r="H1841" s="2">
        <v>-1.4779157165779599E-3</v>
      </c>
      <c r="I1841" s="1">
        <v>-1.75</v>
      </c>
    </row>
    <row r="1842" spans="1:9" x14ac:dyDescent="0.25">
      <c r="A1842" t="s">
        <v>9</v>
      </c>
      <c r="B1842" t="s">
        <v>22</v>
      </c>
      <c r="C1842" t="s">
        <v>28</v>
      </c>
      <c r="D1842" s="1">
        <v>0</v>
      </c>
      <c r="E1842" s="1">
        <v>1267.0999999999999</v>
      </c>
      <c r="F1842" s="3">
        <v>44807</v>
      </c>
      <c r="G1842" s="1">
        <v>30.65</v>
      </c>
      <c r="H1842" s="2">
        <v>-1.371331294725997E-3</v>
      </c>
      <c r="I1842" s="1">
        <v>-1.74</v>
      </c>
    </row>
    <row r="1843" spans="1:9" x14ac:dyDescent="0.25">
      <c r="A1843" t="s">
        <v>9</v>
      </c>
      <c r="B1843" t="s">
        <v>22</v>
      </c>
      <c r="C1843" t="s">
        <v>60</v>
      </c>
      <c r="D1843" s="1">
        <v>0</v>
      </c>
      <c r="E1843" s="1">
        <v>1114.95</v>
      </c>
      <c r="F1843" s="3">
        <v>44807</v>
      </c>
      <c r="G1843" s="1">
        <v>0</v>
      </c>
      <c r="H1843" s="2">
        <v>9.4064604910553129E-3</v>
      </c>
      <c r="I1843" s="1">
        <v>10.39</v>
      </c>
    </row>
    <row r="1844" spans="1:9" x14ac:dyDescent="0.25">
      <c r="A1844" t="s">
        <v>9</v>
      </c>
      <c r="B1844" t="s">
        <v>22</v>
      </c>
      <c r="C1844" t="s">
        <v>62</v>
      </c>
      <c r="D1844" s="1">
        <v>0</v>
      </c>
      <c r="E1844" s="1">
        <v>160.61000000000001</v>
      </c>
      <c r="F1844" s="3">
        <v>44807</v>
      </c>
      <c r="G1844" s="1">
        <v>0</v>
      </c>
      <c r="H1844" s="2">
        <v>1.2354238890639913E-2</v>
      </c>
      <c r="I1844" s="1">
        <v>1.96</v>
      </c>
    </row>
    <row r="1845" spans="1:9" x14ac:dyDescent="0.25">
      <c r="A1845" t="s">
        <v>2</v>
      </c>
      <c r="B1845" t="s">
        <v>22</v>
      </c>
      <c r="C1845" t="s">
        <v>59</v>
      </c>
      <c r="D1845" s="1">
        <v>0</v>
      </c>
      <c r="E1845" s="1">
        <f>373.25+991.48</f>
        <v>1364.73</v>
      </c>
      <c r="F1845" s="3">
        <v>44807</v>
      </c>
      <c r="G1845" s="1">
        <v>0</v>
      </c>
      <c r="H1845" s="2">
        <v>4.5119976446341692E-3</v>
      </c>
      <c r="I1845" s="1">
        <v>6.13</v>
      </c>
    </row>
    <row r="1846" spans="1:9" x14ac:dyDescent="0.25">
      <c r="A1846" t="s">
        <v>2</v>
      </c>
      <c r="B1846" t="s">
        <v>22</v>
      </c>
      <c r="C1846" t="s">
        <v>27</v>
      </c>
      <c r="D1846" s="1">
        <v>180</v>
      </c>
      <c r="E1846" s="1">
        <v>3695.05</v>
      </c>
      <c r="F1846" s="3">
        <v>44807</v>
      </c>
      <c r="G1846" s="1">
        <v>0</v>
      </c>
      <c r="H1846" s="2">
        <v>3.2173110338837851E-3</v>
      </c>
      <c r="I1846" s="1">
        <v>11.85</v>
      </c>
    </row>
    <row r="1847" spans="1:9" x14ac:dyDescent="0.25">
      <c r="A1847" t="s">
        <v>2</v>
      </c>
      <c r="B1847" t="s">
        <v>22</v>
      </c>
      <c r="C1847" t="s">
        <v>26</v>
      </c>
      <c r="D1847" s="1">
        <v>0</v>
      </c>
      <c r="E1847" s="1">
        <v>4799.3</v>
      </c>
      <c r="F1847" s="3">
        <v>44807</v>
      </c>
      <c r="G1847" s="1">
        <v>0</v>
      </c>
      <c r="H1847" s="2">
        <v>5.52280145989692E-3</v>
      </c>
      <c r="I1847" s="1">
        <v>26.36</v>
      </c>
    </row>
    <row r="1848" spans="1:9" x14ac:dyDescent="0.25">
      <c r="A1848" t="s">
        <v>4</v>
      </c>
      <c r="B1848" t="s">
        <v>22</v>
      </c>
      <c r="C1848" t="s">
        <v>25</v>
      </c>
      <c r="D1848" s="1">
        <v>0</v>
      </c>
      <c r="E1848" s="1">
        <v>1622.99</v>
      </c>
      <c r="F1848" s="3">
        <v>44807</v>
      </c>
      <c r="G1848" s="1">
        <v>0</v>
      </c>
      <c r="H1848" s="2">
        <v>7.9158743034961399E-2</v>
      </c>
      <c r="I1848" s="1">
        <v>119.05</v>
      </c>
    </row>
    <row r="1849" spans="1:9" x14ac:dyDescent="0.25">
      <c r="A1849" t="s">
        <v>4</v>
      </c>
      <c r="B1849" t="s">
        <v>22</v>
      </c>
      <c r="C1849" t="s">
        <v>24</v>
      </c>
      <c r="D1849" s="1">
        <v>0</v>
      </c>
      <c r="E1849" s="1">
        <v>1828.35</v>
      </c>
      <c r="F1849" s="3">
        <v>44807</v>
      </c>
      <c r="G1849" s="1">
        <v>0</v>
      </c>
      <c r="H1849" s="2">
        <v>7.2075664201989964E-2</v>
      </c>
      <c r="I1849" s="1">
        <v>122.92</v>
      </c>
    </row>
    <row r="1850" spans="1:9" x14ac:dyDescent="0.25">
      <c r="A1850" t="s">
        <v>4</v>
      </c>
      <c r="B1850" t="s">
        <v>21</v>
      </c>
      <c r="C1850" t="s">
        <v>20</v>
      </c>
      <c r="D1850" s="1">
        <v>250</v>
      </c>
      <c r="E1850" s="1">
        <v>3256.39</v>
      </c>
      <c r="F1850" s="3">
        <v>44807</v>
      </c>
      <c r="G1850" s="1">
        <v>0</v>
      </c>
      <c r="H1850" s="2">
        <v>8.7420690576370808E-2</v>
      </c>
      <c r="I1850" s="1">
        <v>261.79000000000002</v>
      </c>
    </row>
    <row r="1851" spans="1:9" x14ac:dyDescent="0.25">
      <c r="A1851" t="s">
        <v>9</v>
      </c>
      <c r="B1851" t="s">
        <v>19</v>
      </c>
      <c r="C1851" s="2" t="s">
        <v>18</v>
      </c>
      <c r="D1851" s="1">
        <v>1000</v>
      </c>
      <c r="E1851" s="1">
        <v>22657.03</v>
      </c>
      <c r="F1851" s="3">
        <v>44807</v>
      </c>
      <c r="G1851" s="1">
        <v>0</v>
      </c>
      <c r="H1851" s="2">
        <v>3.5454103933951764E-4</v>
      </c>
      <c r="I1851" s="1">
        <v>8.0299999999999994</v>
      </c>
    </row>
    <row r="1852" spans="1:9" x14ac:dyDescent="0.25">
      <c r="A1852" t="s">
        <v>4</v>
      </c>
      <c r="B1852" t="s">
        <v>1</v>
      </c>
      <c r="C1852" t="s">
        <v>58</v>
      </c>
      <c r="D1852" s="1">
        <v>0</v>
      </c>
      <c r="E1852" s="1">
        <v>233.67</v>
      </c>
      <c r="F1852" s="3">
        <v>44807</v>
      </c>
      <c r="G1852" s="1">
        <v>0</v>
      </c>
      <c r="H1852" s="2">
        <v>4.4008578321865777E-2</v>
      </c>
      <c r="I1852" s="1">
        <v>9.85</v>
      </c>
    </row>
    <row r="1853" spans="1:9" x14ac:dyDescent="0.25">
      <c r="A1853" t="s">
        <v>4</v>
      </c>
      <c r="B1853" t="s">
        <v>1</v>
      </c>
      <c r="C1853" t="s">
        <v>57</v>
      </c>
      <c r="D1853" s="1">
        <v>0</v>
      </c>
      <c r="E1853" s="1">
        <v>293.67</v>
      </c>
      <c r="F1853" s="3">
        <v>44807</v>
      </c>
      <c r="G1853" s="1">
        <v>0</v>
      </c>
      <c r="H1853" s="2">
        <v>3.0601859975434298E-2</v>
      </c>
      <c r="I1853" s="1">
        <v>8.7200000000000006</v>
      </c>
    </row>
    <row r="1854" spans="1:9" x14ac:dyDescent="0.25">
      <c r="A1854" t="s">
        <v>4</v>
      </c>
      <c r="B1854" t="s">
        <v>1</v>
      </c>
      <c r="C1854" t="s">
        <v>17</v>
      </c>
      <c r="D1854" s="1">
        <v>0</v>
      </c>
      <c r="E1854" s="1">
        <v>292.45999999999998</v>
      </c>
      <c r="F1854" s="3">
        <v>44807</v>
      </c>
      <c r="G1854" s="1">
        <v>0</v>
      </c>
      <c r="H1854" s="2">
        <v>-1.5981965613539262E-2</v>
      </c>
      <c r="I1854" s="1">
        <v>-4.75</v>
      </c>
    </row>
    <row r="1855" spans="1:9" x14ac:dyDescent="0.25">
      <c r="A1855" t="s">
        <v>4</v>
      </c>
      <c r="B1855" t="s">
        <v>1</v>
      </c>
      <c r="C1855" t="s">
        <v>16</v>
      </c>
      <c r="D1855" s="1">
        <v>155</v>
      </c>
      <c r="E1855" s="1">
        <v>719.88</v>
      </c>
      <c r="F1855" s="3">
        <v>44807</v>
      </c>
      <c r="G1855" s="1">
        <v>0</v>
      </c>
      <c r="H1855" s="2">
        <v>-3.2224238757814105E-2</v>
      </c>
      <c r="I1855" s="1">
        <v>-23.97</v>
      </c>
    </row>
    <row r="1856" spans="1:9" x14ac:dyDescent="0.25">
      <c r="A1856" t="s">
        <v>2</v>
      </c>
      <c r="B1856" t="s">
        <v>1</v>
      </c>
      <c r="C1856" t="s">
        <v>66</v>
      </c>
      <c r="D1856" s="1">
        <v>0</v>
      </c>
      <c r="E1856" s="1">
        <v>0</v>
      </c>
      <c r="F1856" s="3">
        <v>44807</v>
      </c>
      <c r="G1856" s="1">
        <v>1133.95</v>
      </c>
      <c r="H1856" s="2">
        <v>7.3186197497681516E-2</v>
      </c>
      <c r="I1856" s="1">
        <v>77.33</v>
      </c>
    </row>
    <row r="1857" spans="1:9" x14ac:dyDescent="0.25">
      <c r="A1857" t="s">
        <v>4</v>
      </c>
      <c r="B1857" t="s">
        <v>1</v>
      </c>
      <c r="C1857" t="s">
        <v>15</v>
      </c>
      <c r="D1857" s="1">
        <v>0</v>
      </c>
      <c r="E1857" s="1">
        <v>470.02</v>
      </c>
      <c r="F1857" s="3">
        <v>44807</v>
      </c>
      <c r="G1857" s="1">
        <v>0</v>
      </c>
      <c r="H1857" s="2">
        <v>9.8639614791267372E-2</v>
      </c>
      <c r="I1857" s="1">
        <v>42.2</v>
      </c>
    </row>
    <row r="1858" spans="1:9" x14ac:dyDescent="0.25">
      <c r="A1858" t="s">
        <v>4</v>
      </c>
      <c r="B1858" t="s">
        <v>1</v>
      </c>
      <c r="C1858" t="s">
        <v>56</v>
      </c>
      <c r="D1858" s="1">
        <v>0</v>
      </c>
      <c r="E1858" s="1">
        <v>334.61</v>
      </c>
      <c r="F1858" s="3">
        <v>44807</v>
      </c>
      <c r="G1858" s="1">
        <v>0</v>
      </c>
      <c r="H1858" s="2">
        <v>4.5394901274681487E-2</v>
      </c>
      <c r="I1858" s="1">
        <v>14.53</v>
      </c>
    </row>
    <row r="1859" spans="1:9" x14ac:dyDescent="0.25">
      <c r="A1859" t="s">
        <v>4</v>
      </c>
      <c r="B1859" t="s">
        <v>1</v>
      </c>
      <c r="C1859" t="s">
        <v>55</v>
      </c>
      <c r="D1859" s="1">
        <v>0</v>
      </c>
      <c r="E1859" s="1">
        <v>338.51</v>
      </c>
      <c r="F1859" s="3">
        <v>44807</v>
      </c>
      <c r="G1859" s="1">
        <v>0</v>
      </c>
      <c r="H1859" s="2">
        <v>1.6027853648287627E-2</v>
      </c>
      <c r="I1859" s="1">
        <v>5.34</v>
      </c>
    </row>
    <row r="1860" spans="1:9" x14ac:dyDescent="0.25">
      <c r="A1860" t="s">
        <v>4</v>
      </c>
      <c r="B1860" t="s">
        <v>1</v>
      </c>
      <c r="C1860" t="s">
        <v>14</v>
      </c>
      <c r="D1860" s="1">
        <v>0</v>
      </c>
      <c r="E1860" s="1">
        <v>246.29</v>
      </c>
      <c r="F1860" s="3">
        <v>44807</v>
      </c>
      <c r="G1860" s="1">
        <v>0</v>
      </c>
      <c r="H1860" s="2">
        <v>3.357253766419066E-2</v>
      </c>
      <c r="I1860" s="1">
        <v>8</v>
      </c>
    </row>
    <row r="1861" spans="1:9" x14ac:dyDescent="0.25">
      <c r="A1861" t="s">
        <v>2</v>
      </c>
      <c r="B1861" t="s">
        <v>1</v>
      </c>
      <c r="C1861" t="s">
        <v>45</v>
      </c>
      <c r="D1861" s="1">
        <v>0</v>
      </c>
      <c r="E1861" s="1">
        <v>4205.2</v>
      </c>
      <c r="F1861" s="3">
        <v>44807</v>
      </c>
      <c r="G1861" s="1">
        <v>0</v>
      </c>
      <c r="H1861" s="2">
        <v>1.453576038311688E-2</v>
      </c>
      <c r="I1861" s="1">
        <v>60.25</v>
      </c>
    </row>
    <row r="1862" spans="1:9" x14ac:dyDescent="0.25">
      <c r="A1862" t="s">
        <v>4</v>
      </c>
      <c r="B1862" t="s">
        <v>1</v>
      </c>
      <c r="C1862" t="s">
        <v>13</v>
      </c>
      <c r="D1862" s="1">
        <v>0</v>
      </c>
      <c r="E1862" s="1">
        <v>444.19</v>
      </c>
      <c r="F1862" s="3">
        <v>44807</v>
      </c>
      <c r="G1862" s="1">
        <v>0</v>
      </c>
      <c r="H1862" s="2">
        <v>-0.10740696085523671</v>
      </c>
      <c r="I1862" s="1">
        <v>-53.45</v>
      </c>
    </row>
    <row r="1863" spans="1:9" x14ac:dyDescent="0.25">
      <c r="A1863" t="s">
        <v>4</v>
      </c>
      <c r="B1863" t="s">
        <v>1</v>
      </c>
      <c r="C1863" t="s">
        <v>54</v>
      </c>
      <c r="D1863" s="1">
        <v>0</v>
      </c>
      <c r="E1863" s="1">
        <v>210.69</v>
      </c>
      <c r="F1863" s="3">
        <v>44807</v>
      </c>
      <c r="G1863" s="1">
        <v>0</v>
      </c>
      <c r="H1863" s="2">
        <v>7.352491592785082E-2</v>
      </c>
      <c r="I1863" s="1">
        <v>14.43</v>
      </c>
    </row>
    <row r="1864" spans="1:9" x14ac:dyDescent="0.25">
      <c r="A1864" t="s">
        <v>2</v>
      </c>
      <c r="B1864" t="s">
        <v>1</v>
      </c>
      <c r="C1864" t="s">
        <v>65</v>
      </c>
      <c r="D1864" s="1">
        <v>0</v>
      </c>
      <c r="E1864" s="1">
        <v>0</v>
      </c>
      <c r="F1864" s="3">
        <v>44807</v>
      </c>
      <c r="G1864" s="1">
        <v>1732.93</v>
      </c>
      <c r="H1864" s="2">
        <v>-4.5952450701636227E-3</v>
      </c>
      <c r="I1864" s="1">
        <v>-8</v>
      </c>
    </row>
    <row r="1865" spans="1:9" x14ac:dyDescent="0.25">
      <c r="A1865" t="s">
        <v>4</v>
      </c>
      <c r="B1865" t="s">
        <v>1</v>
      </c>
      <c r="C1865" t="s">
        <v>53</v>
      </c>
      <c r="D1865" s="1">
        <v>0</v>
      </c>
      <c r="E1865" s="1">
        <v>353.11</v>
      </c>
      <c r="F1865" s="3">
        <v>44807</v>
      </c>
      <c r="G1865" s="1">
        <v>0</v>
      </c>
      <c r="H1865" s="2">
        <v>9.5968217511406273E-2</v>
      </c>
      <c r="I1865" s="1">
        <v>30.92</v>
      </c>
    </row>
    <row r="1866" spans="1:9" x14ac:dyDescent="0.25">
      <c r="A1866" t="s">
        <v>4</v>
      </c>
      <c r="B1866" t="s">
        <v>1</v>
      </c>
      <c r="C1866" t="s">
        <v>12</v>
      </c>
      <c r="D1866" s="1">
        <v>0</v>
      </c>
      <c r="E1866" s="1">
        <v>350.51</v>
      </c>
      <c r="F1866" s="3">
        <v>44807</v>
      </c>
      <c r="G1866" s="1">
        <v>0</v>
      </c>
      <c r="H1866" s="2">
        <v>-9.97548879895227E-4</v>
      </c>
      <c r="I1866" s="1">
        <v>-0.35</v>
      </c>
    </row>
    <row r="1867" spans="1:9" x14ac:dyDescent="0.25">
      <c r="A1867" t="s">
        <v>4</v>
      </c>
      <c r="B1867" t="s">
        <v>1</v>
      </c>
      <c r="C1867" t="s">
        <v>1</v>
      </c>
      <c r="D1867" s="1">
        <v>0</v>
      </c>
      <c r="E1867" s="1">
        <v>1023.83</v>
      </c>
      <c r="F1867" s="3">
        <v>44807</v>
      </c>
      <c r="G1867" s="1">
        <v>0</v>
      </c>
      <c r="H1867" s="2">
        <v>0.14339479356286944</v>
      </c>
      <c r="I1867" s="1">
        <v>128.4</v>
      </c>
    </row>
    <row r="1868" spans="1:9" x14ac:dyDescent="0.25">
      <c r="A1868" t="s">
        <v>4</v>
      </c>
      <c r="B1868" t="s">
        <v>1</v>
      </c>
      <c r="C1868" t="s">
        <v>52</v>
      </c>
      <c r="D1868" s="1">
        <v>0</v>
      </c>
      <c r="E1868" s="1">
        <v>198.9</v>
      </c>
      <c r="F1868" s="3">
        <v>44807</v>
      </c>
      <c r="G1868" s="1">
        <v>0</v>
      </c>
      <c r="H1868" s="2">
        <v>1.9790812141099234E-2</v>
      </c>
      <c r="I1868" s="1">
        <v>3.86</v>
      </c>
    </row>
    <row r="1869" spans="1:9" x14ac:dyDescent="0.25">
      <c r="A1869" t="s">
        <v>4</v>
      </c>
      <c r="B1869" t="s">
        <v>1</v>
      </c>
      <c r="C1869" t="s">
        <v>11</v>
      </c>
      <c r="D1869" s="1">
        <v>0</v>
      </c>
      <c r="E1869" s="1">
        <v>225.45</v>
      </c>
      <c r="F1869" s="3">
        <v>44807</v>
      </c>
      <c r="G1869" s="1">
        <v>0</v>
      </c>
      <c r="H1869" s="2">
        <v>5.9794105203779369E-2</v>
      </c>
      <c r="I1869" s="1">
        <v>12.72</v>
      </c>
    </row>
    <row r="1870" spans="1:9" x14ac:dyDescent="0.25">
      <c r="A1870" t="s">
        <v>4</v>
      </c>
      <c r="B1870" t="s">
        <v>1</v>
      </c>
      <c r="C1870" t="s">
        <v>10</v>
      </c>
      <c r="D1870" s="1">
        <v>0</v>
      </c>
      <c r="E1870" s="1">
        <v>822.87</v>
      </c>
      <c r="F1870" s="3">
        <v>44807</v>
      </c>
      <c r="G1870" s="1">
        <v>0</v>
      </c>
      <c r="H1870" s="2">
        <v>-1.3286168235505769E-2</v>
      </c>
      <c r="I1870" s="1">
        <v>-11.08</v>
      </c>
    </row>
    <row r="1871" spans="1:9" x14ac:dyDescent="0.25">
      <c r="A1871" t="s">
        <v>4</v>
      </c>
      <c r="B1871" t="s">
        <v>1</v>
      </c>
      <c r="C1871" t="s">
        <v>51</v>
      </c>
      <c r="D1871" s="1">
        <v>0</v>
      </c>
      <c r="E1871" s="1">
        <v>343.93</v>
      </c>
      <c r="F1871" s="3">
        <v>44807</v>
      </c>
      <c r="G1871" s="1">
        <v>0</v>
      </c>
      <c r="H1871" s="2">
        <v>-9.480194762468741E-2</v>
      </c>
      <c r="I1871" s="1">
        <v>-36.020000000000003</v>
      </c>
    </row>
    <row r="1872" spans="1:9" x14ac:dyDescent="0.25">
      <c r="A1872" t="s">
        <v>9</v>
      </c>
      <c r="B1872" t="s">
        <v>1</v>
      </c>
      <c r="C1872" t="s">
        <v>8</v>
      </c>
      <c r="D1872" s="1">
        <v>0</v>
      </c>
      <c r="E1872" s="1">
        <v>1499.49</v>
      </c>
      <c r="F1872" s="3">
        <v>44807</v>
      </c>
      <c r="G1872" s="1">
        <v>0</v>
      </c>
      <c r="H1872" s="2">
        <v>2.6009628242846805E-3</v>
      </c>
      <c r="I1872" s="1">
        <v>3.89</v>
      </c>
    </row>
    <row r="1873" spans="1:9" x14ac:dyDescent="0.25">
      <c r="A1873" t="s">
        <v>4</v>
      </c>
      <c r="B1873" t="s">
        <v>1</v>
      </c>
      <c r="C1873" t="s">
        <v>7</v>
      </c>
      <c r="D1873" s="1">
        <v>0</v>
      </c>
      <c r="E1873" s="1">
        <v>1454.81</v>
      </c>
      <c r="F1873" s="3">
        <v>44807</v>
      </c>
      <c r="G1873" s="1">
        <v>0</v>
      </c>
      <c r="H1873" s="2">
        <v>8.5549486628462068E-2</v>
      </c>
      <c r="I1873" s="1">
        <v>114.65</v>
      </c>
    </row>
    <row r="1874" spans="1:9" x14ac:dyDescent="0.25">
      <c r="A1874" t="s">
        <v>2</v>
      </c>
      <c r="B1874" t="s">
        <v>1</v>
      </c>
      <c r="C1874" t="s">
        <v>6</v>
      </c>
      <c r="D1874" s="1">
        <v>0</v>
      </c>
      <c r="E1874" s="1">
        <v>2873.27</v>
      </c>
      <c r="F1874" s="3">
        <v>44807</v>
      </c>
      <c r="G1874" s="1">
        <v>0</v>
      </c>
      <c r="H1874" s="2">
        <v>-4.8860096594689595E-2</v>
      </c>
      <c r="I1874" s="1">
        <v>-147.6</v>
      </c>
    </row>
    <row r="1875" spans="1:9" x14ac:dyDescent="0.25">
      <c r="A1875" t="s">
        <v>9</v>
      </c>
      <c r="B1875" t="s">
        <v>1</v>
      </c>
      <c r="C1875" t="s">
        <v>50</v>
      </c>
      <c r="D1875" s="1">
        <v>0</v>
      </c>
      <c r="E1875" s="1">
        <v>3044.51</v>
      </c>
      <c r="F1875" s="3">
        <v>44807</v>
      </c>
      <c r="G1875" s="1">
        <v>0</v>
      </c>
      <c r="H1875" s="2">
        <v>1.3262731889797985E-2</v>
      </c>
      <c r="I1875" s="1">
        <v>39.85</v>
      </c>
    </row>
    <row r="1876" spans="1:9" x14ac:dyDescent="0.25">
      <c r="A1876" t="s">
        <v>2</v>
      </c>
      <c r="B1876" t="s">
        <v>1</v>
      </c>
      <c r="C1876" t="s">
        <v>64</v>
      </c>
      <c r="D1876" s="1">
        <v>0</v>
      </c>
      <c r="E1876" s="1">
        <v>0</v>
      </c>
      <c r="F1876" s="3">
        <v>44807</v>
      </c>
      <c r="G1876" s="1">
        <v>5682</v>
      </c>
      <c r="H1876" s="2">
        <v>2.8483303889484057E-2</v>
      </c>
      <c r="I1876" s="1">
        <v>157.36000000000001</v>
      </c>
    </row>
    <row r="1877" spans="1:9" x14ac:dyDescent="0.25">
      <c r="A1877" t="s">
        <v>2</v>
      </c>
      <c r="B1877" t="s">
        <v>1</v>
      </c>
      <c r="C1877" t="s">
        <v>63</v>
      </c>
      <c r="D1877" s="1">
        <v>0</v>
      </c>
      <c r="E1877" s="1">
        <v>0</v>
      </c>
      <c r="F1877" s="3">
        <v>44807</v>
      </c>
      <c r="G1877" s="1">
        <v>1768.32</v>
      </c>
      <c r="H1877" s="2">
        <v>2.2138472387602359E-2</v>
      </c>
      <c r="I1877" s="1">
        <v>38.299999999999997</v>
      </c>
    </row>
    <row r="1878" spans="1:9" x14ac:dyDescent="0.25">
      <c r="A1878" t="s">
        <v>2</v>
      </c>
      <c r="B1878" t="s">
        <v>1</v>
      </c>
      <c r="C1878" t="s">
        <v>49</v>
      </c>
      <c r="D1878" s="1">
        <v>0</v>
      </c>
      <c r="E1878" s="1">
        <v>876.03</v>
      </c>
      <c r="F1878" s="3">
        <v>44807</v>
      </c>
      <c r="G1878" s="1">
        <v>0</v>
      </c>
      <c r="H1878" s="2">
        <v>-1.9387697990709163E-2</v>
      </c>
      <c r="I1878" s="1">
        <v>-17.32</v>
      </c>
    </row>
    <row r="1879" spans="1:9" x14ac:dyDescent="0.25">
      <c r="A1879" t="s">
        <v>2</v>
      </c>
      <c r="B1879" t="s">
        <v>1</v>
      </c>
      <c r="C1879" t="s">
        <v>5</v>
      </c>
      <c r="D1879" s="1">
        <v>0</v>
      </c>
      <c r="E1879" s="1">
        <v>884.74</v>
      </c>
      <c r="F1879" s="3">
        <v>44807</v>
      </c>
      <c r="G1879" s="1">
        <v>0</v>
      </c>
      <c r="H1879" s="2">
        <v>1.7071123935210153E-2</v>
      </c>
      <c r="I1879" s="1">
        <v>14.85</v>
      </c>
    </row>
    <row r="1880" spans="1:9" x14ac:dyDescent="0.25">
      <c r="A1880" t="s">
        <v>2</v>
      </c>
      <c r="B1880" t="s">
        <v>1</v>
      </c>
      <c r="C1880" t="s">
        <v>42</v>
      </c>
      <c r="D1880" s="1">
        <v>10812.2</v>
      </c>
      <c r="E1880" s="1">
        <v>10871.15</v>
      </c>
      <c r="F1880" s="3">
        <v>44807</v>
      </c>
      <c r="G1880" s="1">
        <v>0</v>
      </c>
      <c r="H1880" s="2">
        <v>5.4521743955899815E-3</v>
      </c>
      <c r="I1880" s="1">
        <v>58.95</v>
      </c>
    </row>
    <row r="1881" spans="1:9" x14ac:dyDescent="0.25">
      <c r="A1881" t="s">
        <v>9</v>
      </c>
      <c r="B1881" t="s">
        <v>41</v>
      </c>
      <c r="C1881" s="2" t="s">
        <v>18</v>
      </c>
      <c r="D1881" s="1">
        <v>39.67</v>
      </c>
      <c r="E1881" s="1">
        <v>10465.092134407647</v>
      </c>
      <c r="F1881" s="3">
        <v>44837</v>
      </c>
      <c r="G1881" s="1">
        <v>0</v>
      </c>
      <c r="H1881" s="2">
        <v>8.137714272414831E-3</v>
      </c>
      <c r="I1881" s="1">
        <v>84.47</v>
      </c>
    </row>
    <row r="1882" spans="1:9" x14ac:dyDescent="0.25">
      <c r="A1882" t="s">
        <v>9</v>
      </c>
      <c r="B1882" t="s">
        <v>22</v>
      </c>
      <c r="C1882" t="s">
        <v>40</v>
      </c>
      <c r="D1882" s="1">
        <v>0</v>
      </c>
      <c r="E1882" s="1">
        <v>6816.26</v>
      </c>
      <c r="F1882" s="3">
        <v>44837</v>
      </c>
      <c r="G1882" s="1">
        <v>39.67</v>
      </c>
      <c r="H1882" s="2">
        <v>-1.6137621637324351E-5</v>
      </c>
      <c r="I1882" s="1">
        <v>-0.11</v>
      </c>
    </row>
    <row r="1883" spans="1:9" x14ac:dyDescent="0.25">
      <c r="A1883" t="s">
        <v>9</v>
      </c>
      <c r="B1883" t="s">
        <v>22</v>
      </c>
      <c r="C1883" t="s">
        <v>39</v>
      </c>
      <c r="D1883" s="1">
        <v>0</v>
      </c>
      <c r="E1883" s="1">
        <v>1135.74</v>
      </c>
      <c r="F1883" s="3">
        <v>44837</v>
      </c>
      <c r="G1883" s="1">
        <v>0</v>
      </c>
      <c r="H1883" s="2">
        <v>4.1909814323608519E-3</v>
      </c>
      <c r="I1883" s="1">
        <v>4.74</v>
      </c>
    </row>
    <row r="1884" spans="1:9" x14ac:dyDescent="0.25">
      <c r="A1884" t="s">
        <v>9</v>
      </c>
      <c r="B1884" t="s">
        <v>22</v>
      </c>
      <c r="C1884" t="s">
        <v>61</v>
      </c>
      <c r="D1884" s="1">
        <v>0</v>
      </c>
      <c r="E1884" s="1">
        <v>1069.48</v>
      </c>
      <c r="F1884" s="3">
        <v>44837</v>
      </c>
      <c r="G1884" s="1">
        <v>0</v>
      </c>
      <c r="H1884" s="2">
        <v>1.1982774761281068E-3</v>
      </c>
      <c r="I1884" s="1">
        <v>1.28</v>
      </c>
    </row>
    <row r="1885" spans="1:9" x14ac:dyDescent="0.25">
      <c r="A1885" t="s">
        <v>9</v>
      </c>
      <c r="B1885" t="s">
        <v>22</v>
      </c>
      <c r="C1885" t="s">
        <v>38</v>
      </c>
      <c r="D1885" s="1">
        <v>0</v>
      </c>
      <c r="E1885" s="1">
        <v>1062.05</v>
      </c>
      <c r="F1885" s="3">
        <v>44837</v>
      </c>
      <c r="G1885" s="1">
        <v>0</v>
      </c>
      <c r="H1885" s="2">
        <v>1.1877940025830647E-3</v>
      </c>
      <c r="I1885" s="1">
        <v>1.26</v>
      </c>
    </row>
    <row r="1886" spans="1:9" x14ac:dyDescent="0.25">
      <c r="A1886" t="s">
        <v>9</v>
      </c>
      <c r="B1886" t="s">
        <v>22</v>
      </c>
      <c r="C1886" t="s">
        <v>48</v>
      </c>
      <c r="D1886" s="1">
        <v>0</v>
      </c>
      <c r="E1886" s="1">
        <v>4757.29</v>
      </c>
      <c r="F1886" s="3">
        <v>44837</v>
      </c>
      <c r="G1886" s="1">
        <v>0</v>
      </c>
      <c r="H1886" s="2">
        <v>1.1051391093853891E-2</v>
      </c>
      <c r="I1886" s="1">
        <v>52</v>
      </c>
    </row>
    <row r="1887" spans="1:9" x14ac:dyDescent="0.25">
      <c r="A1887" t="s">
        <v>9</v>
      </c>
      <c r="B1887" t="s">
        <v>22</v>
      </c>
      <c r="C1887" t="s">
        <v>36</v>
      </c>
      <c r="D1887" s="1">
        <v>0</v>
      </c>
      <c r="E1887" s="1">
        <v>3866.89</v>
      </c>
      <c r="F1887" s="3">
        <v>44837</v>
      </c>
      <c r="G1887" s="1">
        <v>0</v>
      </c>
      <c r="H1887" s="2">
        <v>-6.4609667156834139E-4</v>
      </c>
      <c r="I1887" s="1">
        <v>-2.5</v>
      </c>
    </row>
    <row r="1888" spans="1:9" x14ac:dyDescent="0.25">
      <c r="A1888" t="s">
        <v>9</v>
      </c>
      <c r="B1888" t="s">
        <v>22</v>
      </c>
      <c r="C1888" t="s">
        <v>33</v>
      </c>
      <c r="D1888" s="1">
        <v>0</v>
      </c>
      <c r="E1888" s="1">
        <v>969.81</v>
      </c>
      <c r="F1888" s="3">
        <v>44837</v>
      </c>
      <c r="G1888" s="1">
        <v>0</v>
      </c>
      <c r="H1888" s="2">
        <v>-1.564864670091648E-3</v>
      </c>
      <c r="I1888" s="1">
        <v>-1.52</v>
      </c>
    </row>
    <row r="1889" spans="1:9" x14ac:dyDescent="0.25">
      <c r="A1889" t="s">
        <v>9</v>
      </c>
      <c r="B1889" t="s">
        <v>22</v>
      </c>
      <c r="C1889" t="s">
        <v>32</v>
      </c>
      <c r="D1889" s="1">
        <v>0</v>
      </c>
      <c r="E1889" s="1">
        <f>1298.87+1104.8</f>
        <v>2403.67</v>
      </c>
      <c r="F1889" s="3">
        <v>44837</v>
      </c>
      <c r="G1889" s="1">
        <v>0</v>
      </c>
      <c r="H1889" s="2">
        <v>4.078761721237889E-4</v>
      </c>
      <c r="I1889" s="1">
        <v>0.98</v>
      </c>
    </row>
    <row r="1890" spans="1:9" x14ac:dyDescent="0.25">
      <c r="A1890" t="s">
        <v>9</v>
      </c>
      <c r="B1890" t="s">
        <v>22</v>
      </c>
      <c r="C1890" t="s">
        <v>31</v>
      </c>
      <c r="D1890" s="1">
        <v>0</v>
      </c>
      <c r="E1890" s="1">
        <v>1202.0999999999999</v>
      </c>
      <c r="F1890" s="3">
        <v>44837</v>
      </c>
      <c r="G1890" s="1">
        <v>0</v>
      </c>
      <c r="H1890" s="2">
        <v>7.5758206445253329E-4</v>
      </c>
      <c r="I1890" s="1">
        <v>0.91</v>
      </c>
    </row>
    <row r="1891" spans="1:9" x14ac:dyDescent="0.25">
      <c r="A1891" t="s">
        <v>9</v>
      </c>
      <c r="B1891" t="s">
        <v>22</v>
      </c>
      <c r="C1891" t="s">
        <v>43</v>
      </c>
      <c r="D1891" s="1">
        <v>0</v>
      </c>
      <c r="E1891" s="1">
        <f>1256.03+1233.84+1352.18</f>
        <v>3842.05</v>
      </c>
      <c r="F1891" s="3">
        <v>44837</v>
      </c>
      <c r="G1891" s="1">
        <v>0</v>
      </c>
      <c r="H1891" s="2">
        <v>1.5616906863469282E-5</v>
      </c>
      <c r="I1891" s="1">
        <v>0.06</v>
      </c>
    </row>
    <row r="1892" spans="1:9" x14ac:dyDescent="0.25">
      <c r="A1892" t="s">
        <v>9</v>
      </c>
      <c r="B1892" t="s">
        <v>22</v>
      </c>
      <c r="C1892" t="s">
        <v>30</v>
      </c>
      <c r="D1892" s="1">
        <v>0</v>
      </c>
      <c r="E1892" s="1">
        <v>2438.6</v>
      </c>
      <c r="F1892" s="3">
        <v>44837</v>
      </c>
      <c r="G1892" s="1">
        <v>0</v>
      </c>
      <c r="H1892" s="2">
        <v>2.1328258301611669E-4</v>
      </c>
      <c r="I1892" s="1">
        <v>0.52</v>
      </c>
    </row>
    <row r="1893" spans="1:9" x14ac:dyDescent="0.25">
      <c r="A1893" t="s">
        <v>9</v>
      </c>
      <c r="B1893" t="s">
        <v>22</v>
      </c>
      <c r="C1893" t="s">
        <v>47</v>
      </c>
      <c r="D1893" s="1">
        <v>0</v>
      </c>
      <c r="E1893" s="1">
        <f>1408.9+1408.52</f>
        <v>2817.42</v>
      </c>
      <c r="F1893" s="3">
        <v>44837</v>
      </c>
      <c r="G1893" s="1">
        <v>0</v>
      </c>
      <c r="H1893" s="2">
        <v>4.9360269599385553E-4</v>
      </c>
      <c r="I1893" s="1">
        <v>1.39</v>
      </c>
    </row>
    <row r="1894" spans="1:9" x14ac:dyDescent="0.25">
      <c r="A1894" t="s">
        <v>9</v>
      </c>
      <c r="B1894" t="s">
        <v>22</v>
      </c>
      <c r="C1894" t="s">
        <v>29</v>
      </c>
      <c r="D1894" s="1">
        <v>0</v>
      </c>
      <c r="E1894" s="1">
        <f>4394.33+1446.81</f>
        <v>5841.1399999999994</v>
      </c>
      <c r="F1894" s="3">
        <v>44837</v>
      </c>
      <c r="G1894" s="1">
        <v>0</v>
      </c>
      <c r="H1894" s="2">
        <v>-6.1628006505110022E-5</v>
      </c>
      <c r="I1894" s="1">
        <v>-0.36</v>
      </c>
    </row>
    <row r="1895" spans="1:9" x14ac:dyDescent="0.25">
      <c r="A1895" t="s">
        <v>9</v>
      </c>
      <c r="B1895" t="s">
        <v>22</v>
      </c>
      <c r="C1895" t="s">
        <v>46</v>
      </c>
      <c r="D1895" s="1">
        <v>0</v>
      </c>
      <c r="E1895" s="1">
        <v>1182.01</v>
      </c>
      <c r="F1895" s="3">
        <v>44837</v>
      </c>
      <c r="G1895" s="1">
        <v>0</v>
      </c>
      <c r="H1895" s="2">
        <v>-2.8756290438525234E-4</v>
      </c>
      <c r="I1895" s="1">
        <v>-0.34</v>
      </c>
    </row>
    <row r="1896" spans="1:9" x14ac:dyDescent="0.25">
      <c r="A1896" t="s">
        <v>9</v>
      </c>
      <c r="B1896" t="s">
        <v>22</v>
      </c>
      <c r="C1896" t="s">
        <v>28</v>
      </c>
      <c r="D1896" s="1">
        <v>0</v>
      </c>
      <c r="E1896" s="1">
        <v>1266.9000000000001</v>
      </c>
      <c r="F1896" s="3">
        <v>44837</v>
      </c>
      <c r="G1896" s="1">
        <v>0</v>
      </c>
      <c r="H1896" s="2">
        <v>-1.5784073869451465E-4</v>
      </c>
      <c r="I1896" s="1">
        <v>-0.2</v>
      </c>
    </row>
    <row r="1897" spans="1:9" x14ac:dyDescent="0.25">
      <c r="A1897" t="s">
        <v>9</v>
      </c>
      <c r="B1897" t="s">
        <v>22</v>
      </c>
      <c r="C1897" t="s">
        <v>60</v>
      </c>
      <c r="D1897" s="1">
        <v>0</v>
      </c>
      <c r="E1897" s="1">
        <v>1118.49</v>
      </c>
      <c r="F1897" s="3">
        <v>44837</v>
      </c>
      <c r="G1897" s="1">
        <v>0</v>
      </c>
      <c r="H1897" s="2">
        <v>3.1750302704156574E-3</v>
      </c>
      <c r="I1897" s="1">
        <v>3.54</v>
      </c>
    </row>
    <row r="1898" spans="1:9" x14ac:dyDescent="0.25">
      <c r="A1898" t="s">
        <v>9</v>
      </c>
      <c r="B1898" t="s">
        <v>22</v>
      </c>
      <c r="C1898" t="s">
        <v>62</v>
      </c>
      <c r="D1898" s="1">
        <v>0</v>
      </c>
      <c r="E1898" s="1">
        <v>160.72</v>
      </c>
      <c r="F1898" s="3">
        <v>44837</v>
      </c>
      <c r="G1898" s="1">
        <v>0</v>
      </c>
      <c r="H1898" s="2">
        <v>6.8488886121653714E-4</v>
      </c>
      <c r="I1898" s="1">
        <v>0.11</v>
      </c>
    </row>
    <row r="1899" spans="1:9" x14ac:dyDescent="0.25">
      <c r="A1899" t="s">
        <v>2</v>
      </c>
      <c r="B1899" t="s">
        <v>22</v>
      </c>
      <c r="C1899" t="s">
        <v>59</v>
      </c>
      <c r="D1899" s="1">
        <v>650</v>
      </c>
      <c r="E1899" s="1">
        <f>677.9+373.97+961.99</f>
        <v>2013.86</v>
      </c>
      <c r="F1899" s="3">
        <v>44837</v>
      </c>
      <c r="G1899" s="1">
        <v>0</v>
      </c>
      <c r="H1899" s="2">
        <v>-4.318196482904213E-4</v>
      </c>
      <c r="I1899" s="1">
        <v>-0.87</v>
      </c>
    </row>
    <row r="1900" spans="1:9" x14ac:dyDescent="0.25">
      <c r="A1900" t="s">
        <v>2</v>
      </c>
      <c r="B1900" t="s">
        <v>22</v>
      </c>
      <c r="C1900" t="s">
        <v>27</v>
      </c>
      <c r="D1900" s="1">
        <v>0</v>
      </c>
      <c r="E1900" s="1">
        <v>3675.21</v>
      </c>
      <c r="F1900" s="3">
        <v>44837</v>
      </c>
      <c r="G1900" s="1">
        <v>0</v>
      </c>
      <c r="H1900" s="2">
        <v>-5.3693454757040016E-3</v>
      </c>
      <c r="I1900" s="1">
        <v>-19.84</v>
      </c>
    </row>
    <row r="1901" spans="1:9" x14ac:dyDescent="0.25">
      <c r="A1901" t="s">
        <v>2</v>
      </c>
      <c r="B1901" t="s">
        <v>22</v>
      </c>
      <c r="C1901" t="s">
        <v>26</v>
      </c>
      <c r="D1901" s="1">
        <v>0</v>
      </c>
      <c r="E1901" s="1">
        <v>4781.07</v>
      </c>
      <c r="F1901" s="3">
        <v>44837</v>
      </c>
      <c r="G1901" s="1">
        <v>0</v>
      </c>
      <c r="H1901" s="2">
        <v>-3.7984706102974775E-3</v>
      </c>
      <c r="I1901" s="1">
        <v>-18.23</v>
      </c>
    </row>
    <row r="1902" spans="1:9" x14ac:dyDescent="0.25">
      <c r="A1902" t="s">
        <v>4</v>
      </c>
      <c r="B1902" t="s">
        <v>22</v>
      </c>
      <c r="C1902" t="s">
        <v>25</v>
      </c>
      <c r="D1902" s="1">
        <v>0</v>
      </c>
      <c r="E1902" s="1">
        <v>1601.59</v>
      </c>
      <c r="F1902" s="3">
        <v>44837</v>
      </c>
      <c r="G1902" s="1">
        <v>0</v>
      </c>
      <c r="H1902" s="2">
        <v>-1.3185540268270346E-2</v>
      </c>
      <c r="I1902" s="1">
        <v>-21.4</v>
      </c>
    </row>
    <row r="1903" spans="1:9" x14ac:dyDescent="0.25">
      <c r="A1903" t="s">
        <v>4</v>
      </c>
      <c r="B1903" t="s">
        <v>22</v>
      </c>
      <c r="C1903" t="s">
        <v>24</v>
      </c>
      <c r="D1903" s="1">
        <v>225</v>
      </c>
      <c r="E1903" s="1">
        <v>1995.3</v>
      </c>
      <c r="F1903" s="3">
        <v>44837</v>
      </c>
      <c r="G1903" s="1">
        <v>0</v>
      </c>
      <c r="H1903" s="2">
        <v>-2.8270874424720538E-2</v>
      </c>
      <c r="I1903" s="1">
        <v>-58.05</v>
      </c>
    </row>
    <row r="1904" spans="1:9" x14ac:dyDescent="0.25">
      <c r="A1904" t="s">
        <v>4</v>
      </c>
      <c r="B1904" t="s">
        <v>21</v>
      </c>
      <c r="C1904" t="s">
        <v>20</v>
      </c>
      <c r="D1904" s="1">
        <v>250</v>
      </c>
      <c r="E1904" s="1">
        <v>3391</v>
      </c>
      <c r="F1904" s="3">
        <v>44837</v>
      </c>
      <c r="G1904" s="1">
        <v>0</v>
      </c>
      <c r="H1904" s="2">
        <v>-3.2908489928387796E-2</v>
      </c>
      <c r="I1904" s="1">
        <v>-115.39</v>
      </c>
    </row>
    <row r="1905" spans="1:9" x14ac:dyDescent="0.25">
      <c r="A1905" t="s">
        <v>9</v>
      </c>
      <c r="B1905" t="s">
        <v>19</v>
      </c>
      <c r="C1905" s="2" t="s">
        <v>18</v>
      </c>
      <c r="D1905" s="1">
        <v>1000</v>
      </c>
      <c r="E1905" s="1">
        <v>23724.71</v>
      </c>
      <c r="F1905" s="3">
        <v>44837</v>
      </c>
      <c r="G1905" s="1">
        <v>0</v>
      </c>
      <c r="H1905" s="2">
        <v>2.8608832131507E-3</v>
      </c>
      <c r="I1905" s="1">
        <v>67.680000000000007</v>
      </c>
    </row>
    <row r="1906" spans="1:9" x14ac:dyDescent="0.25">
      <c r="A1906" t="s">
        <v>4</v>
      </c>
      <c r="B1906" t="s">
        <v>1</v>
      </c>
      <c r="C1906" t="s">
        <v>58</v>
      </c>
      <c r="D1906" s="1">
        <v>0</v>
      </c>
      <c r="E1906" s="1">
        <v>232</v>
      </c>
      <c r="F1906" s="3">
        <v>44837</v>
      </c>
      <c r="G1906" s="1">
        <v>0</v>
      </c>
      <c r="H1906" s="2">
        <v>-7.1468310009842329E-3</v>
      </c>
      <c r="I1906" s="1">
        <v>-1.67</v>
      </c>
    </row>
    <row r="1907" spans="1:9" x14ac:dyDescent="0.25">
      <c r="A1907" t="s">
        <v>4</v>
      </c>
      <c r="B1907" t="s">
        <v>1</v>
      </c>
      <c r="C1907" t="s">
        <v>57</v>
      </c>
      <c r="D1907" s="1">
        <v>0</v>
      </c>
      <c r="E1907" s="1">
        <v>291.27999999999997</v>
      </c>
      <c r="F1907" s="3">
        <v>44837</v>
      </c>
      <c r="G1907" s="1">
        <v>0</v>
      </c>
      <c r="H1907" s="2">
        <v>-8.1383866244425507E-3</v>
      </c>
      <c r="I1907" s="1">
        <v>-2.39</v>
      </c>
    </row>
    <row r="1908" spans="1:9" x14ac:dyDescent="0.25">
      <c r="A1908" t="s">
        <v>4</v>
      </c>
      <c r="B1908" t="s">
        <v>1</v>
      </c>
      <c r="C1908" t="s">
        <v>17</v>
      </c>
      <c r="D1908" s="1">
        <v>0</v>
      </c>
      <c r="E1908" s="1">
        <v>286.62</v>
      </c>
      <c r="F1908" s="3">
        <v>44837</v>
      </c>
      <c r="G1908" s="1">
        <v>0</v>
      </c>
      <c r="H1908" s="2">
        <v>-1.9968542706694903E-2</v>
      </c>
      <c r="I1908" s="1">
        <v>-5.84</v>
      </c>
    </row>
    <row r="1909" spans="1:9" x14ac:dyDescent="0.25">
      <c r="A1909" t="s">
        <v>4</v>
      </c>
      <c r="B1909" t="s">
        <v>1</v>
      </c>
      <c r="C1909" t="s">
        <v>16</v>
      </c>
      <c r="D1909" s="1">
        <v>0</v>
      </c>
      <c r="E1909" s="1">
        <v>685.13</v>
      </c>
      <c r="F1909" s="3">
        <v>44837</v>
      </c>
      <c r="G1909" s="1">
        <v>0</v>
      </c>
      <c r="H1909" s="2">
        <v>-4.8271934211257417E-2</v>
      </c>
      <c r="I1909" s="1">
        <v>-34.75</v>
      </c>
    </row>
    <row r="1910" spans="1:9" x14ac:dyDescent="0.25">
      <c r="A1910" t="s">
        <v>4</v>
      </c>
      <c r="B1910" t="s">
        <v>1</v>
      </c>
      <c r="C1910" t="s">
        <v>15</v>
      </c>
      <c r="D1910" s="1">
        <v>0</v>
      </c>
      <c r="E1910" s="1">
        <v>456.09</v>
      </c>
      <c r="F1910" s="3">
        <v>44837</v>
      </c>
      <c r="G1910" s="1">
        <v>0</v>
      </c>
      <c r="H1910" s="2">
        <v>-2.9637036721841592E-2</v>
      </c>
      <c r="I1910" s="1">
        <v>-13.93</v>
      </c>
    </row>
    <row r="1911" spans="1:9" x14ac:dyDescent="0.25">
      <c r="A1911" t="s">
        <v>4</v>
      </c>
      <c r="B1911" t="s">
        <v>1</v>
      </c>
      <c r="C1911" t="s">
        <v>56</v>
      </c>
      <c r="D1911" s="1">
        <v>0</v>
      </c>
      <c r="E1911" s="1">
        <v>331.15</v>
      </c>
      <c r="F1911" s="3">
        <v>44837</v>
      </c>
      <c r="G1911" s="1">
        <v>0</v>
      </c>
      <c r="H1911" s="2">
        <v>-1.034039628223915E-2</v>
      </c>
      <c r="I1911" s="1">
        <v>-3.46</v>
      </c>
    </row>
    <row r="1912" spans="1:9" x14ac:dyDescent="0.25">
      <c r="A1912" t="s">
        <v>4</v>
      </c>
      <c r="B1912" t="s">
        <v>1</v>
      </c>
      <c r="C1912" t="s">
        <v>55</v>
      </c>
      <c r="D1912" s="1">
        <v>0</v>
      </c>
      <c r="E1912" s="1">
        <v>322.61</v>
      </c>
      <c r="F1912" s="3">
        <v>44837</v>
      </c>
      <c r="G1912" s="1">
        <v>0</v>
      </c>
      <c r="H1912" s="2">
        <v>-4.6970547398895057E-2</v>
      </c>
      <c r="I1912" s="1">
        <v>-15.9</v>
      </c>
    </row>
    <row r="1913" spans="1:9" x14ac:dyDescent="0.25">
      <c r="A1913" t="s">
        <v>4</v>
      </c>
      <c r="B1913" t="s">
        <v>1</v>
      </c>
      <c r="C1913" t="s">
        <v>14</v>
      </c>
      <c r="D1913" s="1">
        <v>0</v>
      </c>
      <c r="E1913" s="1">
        <v>242.92</v>
      </c>
      <c r="F1913" s="3">
        <v>44837</v>
      </c>
      <c r="G1913" s="1">
        <v>0</v>
      </c>
      <c r="H1913" s="2">
        <v>-1.3683056559340656E-2</v>
      </c>
      <c r="I1913" s="1">
        <v>-3.37</v>
      </c>
    </row>
    <row r="1914" spans="1:9" x14ac:dyDescent="0.25">
      <c r="A1914" t="s">
        <v>2</v>
      </c>
      <c r="B1914" t="s">
        <v>1</v>
      </c>
      <c r="C1914" t="s">
        <v>45</v>
      </c>
      <c r="D1914" s="1">
        <v>0</v>
      </c>
      <c r="E1914" s="1">
        <v>4229.29</v>
      </c>
      <c r="F1914" s="3">
        <v>44837</v>
      </c>
      <c r="G1914" s="1">
        <v>0</v>
      </c>
      <c r="H1914" s="2">
        <v>5.7286217064587142E-3</v>
      </c>
      <c r="I1914" s="1">
        <v>24.09</v>
      </c>
    </row>
    <row r="1915" spans="1:9" x14ac:dyDescent="0.25">
      <c r="A1915" t="s">
        <v>4</v>
      </c>
      <c r="B1915" t="s">
        <v>1</v>
      </c>
      <c r="C1915" t="s">
        <v>13</v>
      </c>
      <c r="D1915" s="1">
        <v>0</v>
      </c>
      <c r="E1915" s="1">
        <v>501.17</v>
      </c>
      <c r="F1915" s="3">
        <v>44837</v>
      </c>
      <c r="G1915" s="1">
        <v>0</v>
      </c>
      <c r="H1915" s="2">
        <v>0.12827843940656036</v>
      </c>
      <c r="I1915" s="1">
        <v>56.98</v>
      </c>
    </row>
    <row r="1916" spans="1:9" x14ac:dyDescent="0.25">
      <c r="A1916" t="s">
        <v>4</v>
      </c>
      <c r="B1916" t="s">
        <v>1</v>
      </c>
      <c r="C1916" t="s">
        <v>54</v>
      </c>
      <c r="D1916" s="1">
        <v>0</v>
      </c>
      <c r="E1916" s="1">
        <v>210.14</v>
      </c>
      <c r="F1916" s="3">
        <v>44837</v>
      </c>
      <c r="G1916" s="1">
        <v>0</v>
      </c>
      <c r="H1916" s="2">
        <v>-2.6104703592957357E-3</v>
      </c>
      <c r="I1916" s="1">
        <v>-0.55000000000000004</v>
      </c>
    </row>
    <row r="1917" spans="1:9" x14ac:dyDescent="0.25">
      <c r="A1917" t="s">
        <v>4</v>
      </c>
      <c r="B1917" t="s">
        <v>1</v>
      </c>
      <c r="C1917" t="s">
        <v>53</v>
      </c>
      <c r="D1917" s="1">
        <v>0</v>
      </c>
      <c r="E1917" s="1">
        <v>339.77</v>
      </c>
      <c r="F1917" s="3">
        <v>44837</v>
      </c>
      <c r="G1917" s="1">
        <v>0</v>
      </c>
      <c r="H1917" s="2">
        <v>-3.7778595904958912E-2</v>
      </c>
      <c r="I1917" s="1">
        <v>-13.34</v>
      </c>
    </row>
    <row r="1918" spans="1:9" x14ac:dyDescent="0.25">
      <c r="A1918" t="s">
        <v>4</v>
      </c>
      <c r="B1918" t="s">
        <v>1</v>
      </c>
      <c r="C1918" t="s">
        <v>12</v>
      </c>
      <c r="D1918" s="1">
        <v>0</v>
      </c>
      <c r="E1918" s="1">
        <v>352.42</v>
      </c>
      <c r="F1918" s="3">
        <v>44837</v>
      </c>
      <c r="G1918" s="1">
        <v>0</v>
      </c>
      <c r="H1918" s="2">
        <v>5.4492025905110708E-3</v>
      </c>
      <c r="I1918" s="1">
        <v>1.91</v>
      </c>
    </row>
    <row r="1919" spans="1:9" x14ac:dyDescent="0.25">
      <c r="A1919" t="s">
        <v>4</v>
      </c>
      <c r="B1919" t="s">
        <v>1</v>
      </c>
      <c r="C1919" t="s">
        <v>1</v>
      </c>
      <c r="D1919" s="1">
        <v>0</v>
      </c>
      <c r="E1919" s="1">
        <v>943.43</v>
      </c>
      <c r="F1919" s="3">
        <v>44837</v>
      </c>
      <c r="G1919" s="1">
        <v>0</v>
      </c>
      <c r="H1919" s="2">
        <v>-7.8528661984899939E-2</v>
      </c>
      <c r="I1919" s="1">
        <v>-80.400000000000006</v>
      </c>
    </row>
    <row r="1920" spans="1:9" x14ac:dyDescent="0.25">
      <c r="A1920" t="s">
        <v>4</v>
      </c>
      <c r="B1920" t="s">
        <v>1</v>
      </c>
      <c r="C1920" t="s">
        <v>52</v>
      </c>
      <c r="D1920" s="1">
        <v>0</v>
      </c>
      <c r="E1920" s="1">
        <v>196.33</v>
      </c>
      <c r="F1920" s="3">
        <v>44837</v>
      </c>
      <c r="G1920" s="1">
        <v>0</v>
      </c>
      <c r="H1920" s="2">
        <v>-1.2921065862242287E-2</v>
      </c>
      <c r="I1920" s="1">
        <v>-2.57</v>
      </c>
    </row>
    <row r="1921" spans="1:9" x14ac:dyDescent="0.25">
      <c r="A1921" t="s">
        <v>4</v>
      </c>
      <c r="B1921" t="s">
        <v>1</v>
      </c>
      <c r="C1921" t="s">
        <v>11</v>
      </c>
      <c r="D1921" s="1">
        <v>0</v>
      </c>
      <c r="E1921" s="1">
        <v>219.18</v>
      </c>
      <c r="F1921" s="3">
        <v>44837</v>
      </c>
      <c r="G1921" s="1">
        <v>0</v>
      </c>
      <c r="H1921" s="2">
        <v>-2.7811044577511601E-2</v>
      </c>
      <c r="I1921" s="1">
        <v>-6.27</v>
      </c>
    </row>
    <row r="1922" spans="1:9" x14ac:dyDescent="0.25">
      <c r="A1922" t="s">
        <v>4</v>
      </c>
      <c r="B1922" t="s">
        <v>1</v>
      </c>
      <c r="C1922" t="s">
        <v>10</v>
      </c>
      <c r="D1922" s="1">
        <v>0</v>
      </c>
      <c r="E1922" s="1">
        <v>775.84</v>
      </c>
      <c r="F1922" s="3">
        <v>44837</v>
      </c>
      <c r="G1922" s="1">
        <v>0</v>
      </c>
      <c r="H1922" s="2">
        <v>-5.7153620863562904E-2</v>
      </c>
      <c r="I1922" s="1">
        <v>-47.03</v>
      </c>
    </row>
    <row r="1923" spans="1:9" x14ac:dyDescent="0.25">
      <c r="A1923" t="s">
        <v>4</v>
      </c>
      <c r="B1923" t="s">
        <v>1</v>
      </c>
      <c r="C1923" t="s">
        <v>51</v>
      </c>
      <c r="D1923" s="1">
        <v>0</v>
      </c>
      <c r="E1923" s="1">
        <v>328.24</v>
      </c>
      <c r="F1923" s="3">
        <v>44837</v>
      </c>
      <c r="G1923" s="1">
        <v>0</v>
      </c>
      <c r="H1923" s="2">
        <v>-4.5619748204576482E-2</v>
      </c>
      <c r="I1923" s="1">
        <v>-15.69</v>
      </c>
    </row>
    <row r="1924" spans="1:9" x14ac:dyDescent="0.25">
      <c r="A1924" t="s">
        <v>9</v>
      </c>
      <c r="B1924" t="s">
        <v>1</v>
      </c>
      <c r="C1924" t="s">
        <v>8</v>
      </c>
      <c r="D1924" s="1">
        <v>620</v>
      </c>
      <c r="E1924" s="1">
        <v>2135.36</v>
      </c>
      <c r="F1924" s="3">
        <v>44837</v>
      </c>
      <c r="G1924" s="1">
        <v>0</v>
      </c>
      <c r="H1924" s="2">
        <v>7.4876503309759812E-3</v>
      </c>
      <c r="I1924" s="1">
        <v>15.87</v>
      </c>
    </row>
    <row r="1925" spans="1:9" x14ac:dyDescent="0.25">
      <c r="A1925" t="s">
        <v>4</v>
      </c>
      <c r="B1925" t="s">
        <v>1</v>
      </c>
      <c r="C1925" t="s">
        <v>7</v>
      </c>
      <c r="D1925" s="1">
        <v>0</v>
      </c>
      <c r="E1925" s="1">
        <v>1249.27</v>
      </c>
      <c r="F1925" s="3">
        <v>44837</v>
      </c>
      <c r="G1925" s="1">
        <v>70</v>
      </c>
      <c r="H1925" s="2">
        <v>-9.7876242950296399E-2</v>
      </c>
      <c r="I1925" s="1">
        <v>-135.54</v>
      </c>
    </row>
    <row r="1926" spans="1:9" x14ac:dyDescent="0.25">
      <c r="A1926" t="s">
        <v>2</v>
      </c>
      <c r="B1926" t="s">
        <v>1</v>
      </c>
      <c r="C1926" t="s">
        <v>6</v>
      </c>
      <c r="D1926" s="1">
        <v>0</v>
      </c>
      <c r="E1926" s="1">
        <v>2712.07</v>
      </c>
      <c r="F1926" s="3">
        <v>44837</v>
      </c>
      <c r="G1926" s="1">
        <v>0</v>
      </c>
      <c r="H1926" s="2">
        <v>-5.6103324783260855E-2</v>
      </c>
      <c r="I1926" s="1">
        <v>-161.19999999999999</v>
      </c>
    </row>
    <row r="1927" spans="1:9" x14ac:dyDescent="0.25">
      <c r="A1927" t="s">
        <v>9</v>
      </c>
      <c r="B1927" t="s">
        <v>1</v>
      </c>
      <c r="C1927" t="s">
        <v>50</v>
      </c>
      <c r="D1927" s="1">
        <v>0</v>
      </c>
      <c r="E1927" s="1">
        <v>3066.24</v>
      </c>
      <c r="F1927" s="3">
        <v>44837</v>
      </c>
      <c r="G1927" s="1">
        <v>0</v>
      </c>
      <c r="H1927" s="2">
        <v>7.1374375515269595E-3</v>
      </c>
      <c r="I1927" s="1">
        <v>21.73</v>
      </c>
    </row>
    <row r="1928" spans="1:9" x14ac:dyDescent="0.25">
      <c r="A1928" t="s">
        <v>2</v>
      </c>
      <c r="B1928" t="s">
        <v>1</v>
      </c>
      <c r="C1928" t="s">
        <v>49</v>
      </c>
      <c r="D1928" s="1">
        <v>0</v>
      </c>
      <c r="E1928" s="1">
        <v>813.18</v>
      </c>
      <c r="F1928" s="3">
        <v>44837</v>
      </c>
      <c r="G1928" s="1">
        <v>0</v>
      </c>
      <c r="H1928" s="2">
        <v>-7.1744118352111252E-2</v>
      </c>
      <c r="I1928" s="1">
        <v>-62.85</v>
      </c>
    </row>
    <row r="1929" spans="1:9" x14ac:dyDescent="0.25">
      <c r="A1929" t="s">
        <v>2</v>
      </c>
      <c r="B1929" t="s">
        <v>1</v>
      </c>
      <c r="C1929" t="s">
        <v>5</v>
      </c>
      <c r="D1929" s="1">
        <v>0</v>
      </c>
      <c r="E1929" s="1">
        <v>891.53</v>
      </c>
      <c r="F1929" s="3">
        <v>44837</v>
      </c>
      <c r="G1929" s="1">
        <v>0</v>
      </c>
      <c r="H1929" s="2">
        <v>7.6745710604244621E-3</v>
      </c>
      <c r="I1929" s="1">
        <v>6.79</v>
      </c>
    </row>
    <row r="1930" spans="1:9" x14ac:dyDescent="0.25">
      <c r="A1930" t="s">
        <v>2</v>
      </c>
      <c r="B1930" t="s">
        <v>1</v>
      </c>
      <c r="C1930" t="s">
        <v>42</v>
      </c>
      <c r="D1930" s="1">
        <v>0</v>
      </c>
      <c r="E1930" s="1">
        <v>10927.33</v>
      </c>
      <c r="F1930" s="3">
        <v>44837</v>
      </c>
      <c r="G1930" s="1">
        <v>0</v>
      </c>
      <c r="H1930" s="2">
        <v>5.1678065338074397E-3</v>
      </c>
      <c r="I1930" s="1">
        <v>56.18</v>
      </c>
    </row>
    <row r="1931" spans="1:9" x14ac:dyDescent="0.25">
      <c r="A1931" t="s">
        <v>9</v>
      </c>
      <c r="B1931" t="s">
        <v>41</v>
      </c>
      <c r="C1931" s="2" t="s">
        <v>18</v>
      </c>
      <c r="D1931" s="1">
        <v>0</v>
      </c>
      <c r="E1931" s="1">
        <v>10543.978357923408</v>
      </c>
      <c r="F1931" s="3">
        <v>44868</v>
      </c>
      <c r="G1931" s="1">
        <v>0</v>
      </c>
      <c r="H1931" s="2">
        <v>7.5380416384487337E-3</v>
      </c>
      <c r="I1931" s="1">
        <v>78.89</v>
      </c>
    </row>
    <row r="1932" spans="1:9" x14ac:dyDescent="0.25">
      <c r="A1932" t="s">
        <v>9</v>
      </c>
      <c r="B1932" t="s">
        <v>22</v>
      </c>
      <c r="C1932" t="s">
        <v>40</v>
      </c>
      <c r="D1932" s="1">
        <f>155.63+800</f>
        <v>955.63</v>
      </c>
      <c r="E1932" s="1">
        <v>7801.4100000000008</v>
      </c>
      <c r="F1932" s="3">
        <v>44868</v>
      </c>
      <c r="G1932" s="1">
        <v>0</v>
      </c>
      <c r="H1932" s="2">
        <v>3.798303887471377E-3</v>
      </c>
      <c r="I1932" s="1">
        <v>29.52</v>
      </c>
    </row>
    <row r="1933" spans="1:9" x14ac:dyDescent="0.25">
      <c r="A1933" t="s">
        <v>9</v>
      </c>
      <c r="B1933" t="s">
        <v>22</v>
      </c>
      <c r="C1933" t="s">
        <v>39</v>
      </c>
      <c r="D1933" s="1">
        <v>0</v>
      </c>
      <c r="E1933" s="1">
        <v>1136.98</v>
      </c>
      <c r="F1933" s="3">
        <v>44868</v>
      </c>
      <c r="G1933" s="1">
        <v>0</v>
      </c>
      <c r="H1933" s="2">
        <v>1.0917991793897297E-3</v>
      </c>
      <c r="I1933" s="1">
        <v>1.24</v>
      </c>
    </row>
    <row r="1934" spans="1:9" x14ac:dyDescent="0.25">
      <c r="A1934" t="s">
        <v>9</v>
      </c>
      <c r="B1934" t="s">
        <v>22</v>
      </c>
      <c r="C1934" t="s">
        <v>61</v>
      </c>
      <c r="D1934" s="1">
        <v>0</v>
      </c>
      <c r="E1934" s="1">
        <v>1071.24</v>
      </c>
      <c r="F1934" s="3">
        <v>44868</v>
      </c>
      <c r="G1934" s="1">
        <v>0</v>
      </c>
      <c r="H1934" s="2">
        <v>1.6456595728764345E-3</v>
      </c>
      <c r="I1934" s="1">
        <v>1.76</v>
      </c>
    </row>
    <row r="1935" spans="1:9" x14ac:dyDescent="0.25">
      <c r="A1935" t="s">
        <v>9</v>
      </c>
      <c r="B1935" t="s">
        <v>22</v>
      </c>
      <c r="C1935" t="s">
        <v>38</v>
      </c>
      <c r="D1935" s="1">
        <v>0</v>
      </c>
      <c r="E1935" s="1">
        <v>1064.04</v>
      </c>
      <c r="F1935" s="3">
        <v>44868</v>
      </c>
      <c r="G1935" s="1">
        <v>0</v>
      </c>
      <c r="H1935" s="2">
        <v>1.8737347582504782E-3</v>
      </c>
      <c r="I1935" s="1">
        <v>1.99</v>
      </c>
    </row>
    <row r="1936" spans="1:9" x14ac:dyDescent="0.25">
      <c r="A1936" t="s">
        <v>9</v>
      </c>
      <c r="B1936" t="s">
        <v>22</v>
      </c>
      <c r="C1936" t="s">
        <v>48</v>
      </c>
      <c r="D1936" s="1">
        <v>0</v>
      </c>
      <c r="E1936" s="1">
        <v>4809.96</v>
      </c>
      <c r="F1936" s="3">
        <v>44868</v>
      </c>
      <c r="G1936" s="1">
        <v>0</v>
      </c>
      <c r="H1936" s="2">
        <v>1.1071429322156101E-2</v>
      </c>
      <c r="I1936" s="1">
        <v>52.67</v>
      </c>
    </row>
    <row r="1937" spans="1:9" x14ac:dyDescent="0.25">
      <c r="A1937" t="s">
        <v>9</v>
      </c>
      <c r="B1937" t="s">
        <v>22</v>
      </c>
      <c r="C1937" t="s">
        <v>36</v>
      </c>
      <c r="D1937" s="1">
        <v>0</v>
      </c>
      <c r="E1937" s="1">
        <v>3882.5</v>
      </c>
      <c r="F1937" s="3">
        <v>44868</v>
      </c>
      <c r="G1937" s="1">
        <v>0</v>
      </c>
      <c r="H1937" s="2">
        <v>4.036835803449268E-3</v>
      </c>
      <c r="I1937" s="1">
        <v>15.61</v>
      </c>
    </row>
    <row r="1938" spans="1:9" x14ac:dyDescent="0.25">
      <c r="A1938" t="s">
        <v>9</v>
      </c>
      <c r="B1938" t="s">
        <v>22</v>
      </c>
      <c r="C1938" t="s">
        <v>33</v>
      </c>
      <c r="D1938" s="1">
        <v>0</v>
      </c>
      <c r="E1938" s="1">
        <v>969.66</v>
      </c>
      <c r="F1938" s="3">
        <v>44868</v>
      </c>
      <c r="G1938" s="1">
        <v>0</v>
      </c>
      <c r="H1938" s="2">
        <v>-1.5466947133968567E-4</v>
      </c>
      <c r="I1938" s="1">
        <v>-0.15</v>
      </c>
    </row>
    <row r="1939" spans="1:9" x14ac:dyDescent="0.25">
      <c r="A1939" t="s">
        <v>9</v>
      </c>
      <c r="B1939" t="s">
        <v>22</v>
      </c>
      <c r="C1939" t="s">
        <v>32</v>
      </c>
      <c r="D1939" s="1">
        <v>0</v>
      </c>
      <c r="E1939" s="1">
        <f>1304.97+1083.64</f>
        <v>2388.61</v>
      </c>
      <c r="F1939" s="3">
        <v>44868</v>
      </c>
      <c r="G1939" s="1">
        <v>27.17</v>
      </c>
      <c r="H1939" s="2">
        <v>5.0957290132547239E-3</v>
      </c>
      <c r="I1939" s="1">
        <v>12.11</v>
      </c>
    </row>
    <row r="1940" spans="1:9" x14ac:dyDescent="0.25">
      <c r="A1940" t="s">
        <v>9</v>
      </c>
      <c r="B1940" t="s">
        <v>22</v>
      </c>
      <c r="C1940" t="s">
        <v>31</v>
      </c>
      <c r="D1940" s="1">
        <v>0</v>
      </c>
      <c r="E1940" s="1">
        <v>1207.76</v>
      </c>
      <c r="F1940" s="3">
        <v>44868</v>
      </c>
      <c r="G1940" s="1">
        <v>0</v>
      </c>
      <c r="H1940" s="2">
        <v>4.708426919557418E-3</v>
      </c>
      <c r="I1940" s="1">
        <v>5.66</v>
      </c>
    </row>
    <row r="1941" spans="1:9" x14ac:dyDescent="0.25">
      <c r="A1941" t="s">
        <v>9</v>
      </c>
      <c r="B1941" t="s">
        <v>22</v>
      </c>
      <c r="C1941" t="s">
        <v>43</v>
      </c>
      <c r="D1941" s="1">
        <v>0</v>
      </c>
      <c r="E1941" s="1">
        <f>1261.88+1239.64+1316.65</f>
        <v>3818.1700000000005</v>
      </c>
      <c r="F1941" s="3">
        <v>44868</v>
      </c>
      <c r="G1941" s="1">
        <v>42.04</v>
      </c>
      <c r="H1941" s="2">
        <v>4.7789347922768677E-3</v>
      </c>
      <c r="I1941" s="1">
        <v>18.16</v>
      </c>
    </row>
    <row r="1942" spans="1:9" x14ac:dyDescent="0.25">
      <c r="A1942" t="s">
        <v>9</v>
      </c>
      <c r="B1942" t="s">
        <v>22</v>
      </c>
      <c r="C1942" t="s">
        <v>30</v>
      </c>
      <c r="D1942" s="1">
        <v>0</v>
      </c>
      <c r="E1942" s="1">
        <v>2450.56</v>
      </c>
      <c r="F1942" s="3">
        <v>44868</v>
      </c>
      <c r="G1942" s="1">
        <v>0</v>
      </c>
      <c r="H1942" s="2">
        <v>4.9044533748872077E-3</v>
      </c>
      <c r="I1942" s="1">
        <v>11.96</v>
      </c>
    </row>
    <row r="1943" spans="1:9" x14ac:dyDescent="0.25">
      <c r="A1943" t="s">
        <v>9</v>
      </c>
      <c r="B1943" t="s">
        <v>22</v>
      </c>
      <c r="C1943" t="s">
        <v>47</v>
      </c>
      <c r="D1943" s="1">
        <v>0</v>
      </c>
      <c r="E1943" s="1">
        <f>1372.8+1372.42</f>
        <v>2745.2200000000003</v>
      </c>
      <c r="F1943" s="3">
        <v>44868</v>
      </c>
      <c r="G1943" s="1">
        <f>43.21+43.21</f>
        <v>86.42</v>
      </c>
      <c r="H1943" s="2">
        <v>5.2068839253018862E-3</v>
      </c>
      <c r="I1943" s="1">
        <v>14.22</v>
      </c>
    </row>
    <row r="1944" spans="1:9" x14ac:dyDescent="0.25">
      <c r="A1944" t="s">
        <v>9</v>
      </c>
      <c r="B1944" t="s">
        <v>22</v>
      </c>
      <c r="C1944" t="s">
        <v>29</v>
      </c>
      <c r="D1944" s="1">
        <v>0</v>
      </c>
      <c r="E1944" s="1">
        <f>4414.44+1453.71</f>
        <v>5868.15</v>
      </c>
      <c r="F1944" s="3">
        <v>44868</v>
      </c>
      <c r="G1944" s="1">
        <v>0</v>
      </c>
      <c r="H1944" s="2">
        <v>4.6240973508595573E-3</v>
      </c>
      <c r="I1944" s="1">
        <v>27.01</v>
      </c>
    </row>
    <row r="1945" spans="1:9" x14ac:dyDescent="0.25">
      <c r="A1945" t="s">
        <v>9</v>
      </c>
      <c r="B1945" t="s">
        <v>22</v>
      </c>
      <c r="C1945" t="s">
        <v>46</v>
      </c>
      <c r="D1945" s="1">
        <v>0</v>
      </c>
      <c r="E1945" s="1">
        <v>1187.21</v>
      </c>
      <c r="F1945" s="3">
        <v>44868</v>
      </c>
      <c r="G1945" s="1">
        <v>0</v>
      </c>
      <c r="H1945" s="2">
        <v>4.3992859620476388E-3</v>
      </c>
      <c r="I1945" s="1">
        <v>5.2</v>
      </c>
    </row>
    <row r="1946" spans="1:9" x14ac:dyDescent="0.25">
      <c r="A1946" t="s">
        <v>9</v>
      </c>
      <c r="B1946" t="s">
        <v>22</v>
      </c>
      <c r="C1946" t="s">
        <v>28</v>
      </c>
      <c r="D1946" s="1">
        <v>0</v>
      </c>
      <c r="E1946" s="1">
        <v>1272.6300000000001</v>
      </c>
      <c r="F1946" s="3">
        <v>44868</v>
      </c>
      <c r="G1946" s="1">
        <v>0</v>
      </c>
      <c r="H1946" s="2">
        <v>4.522851053753163E-3</v>
      </c>
      <c r="I1946" s="1">
        <v>5.73</v>
      </c>
    </row>
    <row r="1947" spans="1:9" x14ac:dyDescent="0.25">
      <c r="A1947" t="s">
        <v>9</v>
      </c>
      <c r="B1947" t="s">
        <v>22</v>
      </c>
      <c r="C1947" t="s">
        <v>60</v>
      </c>
      <c r="D1947" s="1">
        <v>0</v>
      </c>
      <c r="E1947" s="1">
        <v>1122.79</v>
      </c>
      <c r="F1947" s="3">
        <v>44868</v>
      </c>
      <c r="G1947" s="1">
        <v>0</v>
      </c>
      <c r="H1947" s="2">
        <v>3.8444688821535067E-3</v>
      </c>
      <c r="I1947" s="1">
        <v>4.3</v>
      </c>
    </row>
    <row r="1948" spans="1:9" x14ac:dyDescent="0.25">
      <c r="A1948" t="s">
        <v>9</v>
      </c>
      <c r="B1948" t="s">
        <v>22</v>
      </c>
      <c r="C1948" t="s">
        <v>62</v>
      </c>
      <c r="D1948" s="1">
        <v>0</v>
      </c>
      <c r="E1948" s="1">
        <v>164.11</v>
      </c>
      <c r="F1948" s="3">
        <v>44868</v>
      </c>
      <c r="G1948" s="1">
        <v>0</v>
      </c>
      <c r="H1948" s="2">
        <v>2.1092583374813456E-2</v>
      </c>
      <c r="I1948" s="1">
        <v>3.39</v>
      </c>
    </row>
    <row r="1949" spans="1:9" x14ac:dyDescent="0.25">
      <c r="A1949" t="s">
        <v>2</v>
      </c>
      <c r="B1949" t="s">
        <v>22</v>
      </c>
      <c r="C1949" t="s">
        <v>59</v>
      </c>
      <c r="D1949" s="1">
        <v>225</v>
      </c>
      <c r="E1949" s="1">
        <f>1203.59+375.44+685.27</f>
        <v>2264.3000000000002</v>
      </c>
      <c r="F1949" s="3">
        <v>44868</v>
      </c>
      <c r="G1949" s="1">
        <v>0</v>
      </c>
      <c r="H1949" s="2">
        <v>1.1362925774724753E-2</v>
      </c>
      <c r="I1949" s="1">
        <v>25.44</v>
      </c>
    </row>
    <row r="1950" spans="1:9" x14ac:dyDescent="0.25">
      <c r="A1950" t="s">
        <v>2</v>
      </c>
      <c r="B1950" t="s">
        <v>22</v>
      </c>
      <c r="C1950" t="s">
        <v>27</v>
      </c>
      <c r="D1950" s="1">
        <v>0</v>
      </c>
      <c r="E1950" s="1">
        <v>3714.97</v>
      </c>
      <c r="F1950" s="3">
        <v>44868</v>
      </c>
      <c r="G1950" s="1">
        <v>0</v>
      </c>
      <c r="H1950" s="2">
        <v>1.0818429423080422E-2</v>
      </c>
      <c r="I1950" s="1">
        <v>39.76</v>
      </c>
    </row>
    <row r="1951" spans="1:9" x14ac:dyDescent="0.25">
      <c r="A1951" t="s">
        <v>2</v>
      </c>
      <c r="B1951" t="s">
        <v>22</v>
      </c>
      <c r="C1951" t="s">
        <v>26</v>
      </c>
      <c r="D1951" s="1">
        <v>0</v>
      </c>
      <c r="E1951" s="1">
        <v>4840.21</v>
      </c>
      <c r="F1951" s="3">
        <v>44868</v>
      </c>
      <c r="G1951" s="1">
        <v>0</v>
      </c>
      <c r="H1951" s="2">
        <v>1.2369616006458806E-2</v>
      </c>
      <c r="I1951" s="1">
        <v>59.14</v>
      </c>
    </row>
    <row r="1952" spans="1:9" x14ac:dyDescent="0.25">
      <c r="A1952" t="s">
        <v>4</v>
      </c>
      <c r="B1952" t="s">
        <v>22</v>
      </c>
      <c r="C1952" t="s">
        <v>25</v>
      </c>
      <c r="D1952" s="1">
        <v>0</v>
      </c>
      <c r="E1952" s="1">
        <v>1708.09</v>
      </c>
      <c r="F1952" s="3">
        <v>44868</v>
      </c>
      <c r="G1952" s="1">
        <v>0</v>
      </c>
      <c r="H1952" s="2">
        <v>6.6496419183436517E-2</v>
      </c>
      <c r="I1952" s="1">
        <v>106.5</v>
      </c>
    </row>
    <row r="1953" spans="1:9" x14ac:dyDescent="0.25">
      <c r="A1953" t="s">
        <v>4</v>
      </c>
      <c r="B1953" t="s">
        <v>22</v>
      </c>
      <c r="C1953" t="s">
        <v>24</v>
      </c>
      <c r="D1953" s="1">
        <v>0</v>
      </c>
      <c r="E1953" s="1">
        <v>2151.4899999999998</v>
      </c>
      <c r="F1953" s="3">
        <v>44868</v>
      </c>
      <c r="G1953" s="1">
        <v>0</v>
      </c>
      <c r="H1953" s="2">
        <v>7.8278955545531881E-2</v>
      </c>
      <c r="I1953" s="1">
        <v>156.19</v>
      </c>
    </row>
    <row r="1954" spans="1:9" x14ac:dyDescent="0.25">
      <c r="A1954" t="s">
        <v>4</v>
      </c>
      <c r="B1954" t="s">
        <v>21</v>
      </c>
      <c r="C1954" t="s">
        <v>20</v>
      </c>
      <c r="D1954" s="1">
        <v>250</v>
      </c>
      <c r="E1954" s="1">
        <v>3821</v>
      </c>
      <c r="F1954" s="3">
        <v>44868</v>
      </c>
      <c r="G1954" s="1">
        <v>0</v>
      </c>
      <c r="H1954" s="2">
        <v>4.943696786597096E-2</v>
      </c>
      <c r="I1954" s="1">
        <v>180</v>
      </c>
    </row>
    <row r="1955" spans="1:9" x14ac:dyDescent="0.25">
      <c r="A1955" t="s">
        <v>9</v>
      </c>
      <c r="B1955" t="s">
        <v>19</v>
      </c>
      <c r="C1955" s="2" t="s">
        <v>18</v>
      </c>
      <c r="D1955" s="1">
        <v>1000</v>
      </c>
      <c r="E1955" s="1">
        <v>24851.32</v>
      </c>
      <c r="F1955" s="3">
        <v>44868</v>
      </c>
      <c r="G1955" s="1">
        <v>0</v>
      </c>
      <c r="H1955" s="2">
        <v>5.1207880699106756E-3</v>
      </c>
      <c r="I1955" s="1">
        <v>126.61</v>
      </c>
    </row>
    <row r="1956" spans="1:9" x14ac:dyDescent="0.25">
      <c r="A1956" t="s">
        <v>4</v>
      </c>
      <c r="B1956" t="s">
        <v>1</v>
      </c>
      <c r="C1956" t="s">
        <v>58</v>
      </c>
      <c r="D1956" s="1">
        <v>0</v>
      </c>
      <c r="E1956" s="1">
        <v>244.38</v>
      </c>
      <c r="F1956" s="3">
        <v>44868</v>
      </c>
      <c r="G1956" s="1">
        <v>0</v>
      </c>
      <c r="H1956" s="2">
        <v>5.3362068965517206E-2</v>
      </c>
      <c r="I1956" s="1">
        <v>12.38</v>
      </c>
    </row>
    <row r="1957" spans="1:9" x14ac:dyDescent="0.25">
      <c r="A1957" t="s">
        <v>4</v>
      </c>
      <c r="B1957" t="s">
        <v>1</v>
      </c>
      <c r="C1957" t="s">
        <v>57</v>
      </c>
      <c r="D1957" s="1">
        <v>0</v>
      </c>
      <c r="E1957" s="1">
        <v>306.12</v>
      </c>
      <c r="F1957" s="3">
        <v>44868</v>
      </c>
      <c r="G1957" s="1">
        <v>0</v>
      </c>
      <c r="H1957" s="2">
        <v>5.0947541884097891E-2</v>
      </c>
      <c r="I1957" s="1">
        <v>14.84</v>
      </c>
    </row>
    <row r="1958" spans="1:9" x14ac:dyDescent="0.25">
      <c r="A1958" t="s">
        <v>4</v>
      </c>
      <c r="B1958" t="s">
        <v>1</v>
      </c>
      <c r="C1958" t="s">
        <v>17</v>
      </c>
      <c r="D1958" s="1">
        <v>0</v>
      </c>
      <c r="E1958" s="1">
        <v>293.48</v>
      </c>
      <c r="F1958" s="3">
        <v>44868</v>
      </c>
      <c r="G1958" s="1">
        <v>0</v>
      </c>
      <c r="H1958" s="2">
        <v>2.393412881166701E-2</v>
      </c>
      <c r="I1958" s="1">
        <v>6.86</v>
      </c>
    </row>
    <row r="1959" spans="1:9" x14ac:dyDescent="0.25">
      <c r="A1959" t="s">
        <v>4</v>
      </c>
      <c r="B1959" t="s">
        <v>1</v>
      </c>
      <c r="C1959" t="s">
        <v>16</v>
      </c>
      <c r="D1959" s="1">
        <v>0</v>
      </c>
      <c r="E1959" s="1">
        <v>729.45</v>
      </c>
      <c r="F1959" s="3">
        <v>44868</v>
      </c>
      <c r="G1959" s="1">
        <v>0</v>
      </c>
      <c r="H1959" s="2">
        <v>6.4688453286237735E-2</v>
      </c>
      <c r="I1959" s="1">
        <v>44.32</v>
      </c>
    </row>
    <row r="1960" spans="1:9" x14ac:dyDescent="0.25">
      <c r="A1960" t="s">
        <v>4</v>
      </c>
      <c r="B1960" t="s">
        <v>1</v>
      </c>
      <c r="C1960" t="s">
        <v>15</v>
      </c>
      <c r="D1960" s="1">
        <v>200</v>
      </c>
      <c r="E1960" s="1">
        <v>690.17</v>
      </c>
      <c r="F1960" s="3">
        <v>44868</v>
      </c>
      <c r="G1960" s="1">
        <v>0</v>
      </c>
      <c r="H1960" s="2">
        <v>5.1944093036016437E-2</v>
      </c>
      <c r="I1960" s="1">
        <v>34.08</v>
      </c>
    </row>
    <row r="1961" spans="1:9" x14ac:dyDescent="0.25">
      <c r="A1961" t="s">
        <v>4</v>
      </c>
      <c r="B1961" t="s">
        <v>1</v>
      </c>
      <c r="C1961" t="s">
        <v>56</v>
      </c>
      <c r="D1961" s="1">
        <v>0</v>
      </c>
      <c r="E1961" s="1">
        <v>348.32</v>
      </c>
      <c r="F1961" s="3">
        <v>44868</v>
      </c>
      <c r="G1961" s="1">
        <v>0</v>
      </c>
      <c r="H1961" s="2">
        <v>5.1849614978106695E-2</v>
      </c>
      <c r="I1961" s="1">
        <v>17.170000000000002</v>
      </c>
    </row>
    <row r="1962" spans="1:9" x14ac:dyDescent="0.25">
      <c r="A1962" t="s">
        <v>4</v>
      </c>
      <c r="B1962" t="s">
        <v>1</v>
      </c>
      <c r="C1962" t="s">
        <v>55</v>
      </c>
      <c r="D1962" s="1">
        <v>0</v>
      </c>
      <c r="E1962" s="1">
        <v>347.28</v>
      </c>
      <c r="F1962" s="3">
        <v>44868</v>
      </c>
      <c r="G1962" s="1">
        <v>0</v>
      </c>
      <c r="H1962" s="2">
        <v>7.6470041226248231E-2</v>
      </c>
      <c r="I1962" s="1">
        <v>24.67</v>
      </c>
    </row>
    <row r="1963" spans="1:9" x14ac:dyDescent="0.25">
      <c r="A1963" t="s">
        <v>4</v>
      </c>
      <c r="B1963" t="s">
        <v>1</v>
      </c>
      <c r="C1963" t="s">
        <v>14</v>
      </c>
      <c r="D1963" s="1">
        <v>0</v>
      </c>
      <c r="E1963" s="1">
        <v>253.92</v>
      </c>
      <c r="F1963" s="3">
        <v>44868</v>
      </c>
      <c r="G1963" s="1">
        <v>0</v>
      </c>
      <c r="H1963" s="2">
        <v>4.5282397497118376E-2</v>
      </c>
      <c r="I1963" s="1">
        <v>11</v>
      </c>
    </row>
    <row r="1964" spans="1:9" x14ac:dyDescent="0.25">
      <c r="A1964" t="s">
        <v>2</v>
      </c>
      <c r="B1964" t="s">
        <v>1</v>
      </c>
      <c r="C1964" t="s">
        <v>45</v>
      </c>
      <c r="D1964" s="1">
        <v>0</v>
      </c>
      <c r="E1964" s="1">
        <v>4265.6499999999996</v>
      </c>
      <c r="F1964" s="3">
        <v>44868</v>
      </c>
      <c r="G1964" s="1">
        <v>0</v>
      </c>
      <c r="H1964" s="2">
        <v>8.5971877076294057E-3</v>
      </c>
      <c r="I1964" s="1">
        <v>36.36</v>
      </c>
    </row>
    <row r="1965" spans="1:9" x14ac:dyDescent="0.25">
      <c r="A1965" t="s">
        <v>4</v>
      </c>
      <c r="B1965" t="s">
        <v>1</v>
      </c>
      <c r="C1965" t="s">
        <v>13</v>
      </c>
      <c r="D1965" s="1">
        <v>0</v>
      </c>
      <c r="E1965" s="1">
        <v>482.44</v>
      </c>
      <c r="F1965" s="3">
        <v>44868</v>
      </c>
      <c r="G1965" s="1">
        <v>0</v>
      </c>
      <c r="H1965" s="2">
        <v>-3.7372548237125214E-2</v>
      </c>
      <c r="I1965" s="1">
        <v>-18.73</v>
      </c>
    </row>
    <row r="1966" spans="1:9" x14ac:dyDescent="0.25">
      <c r="A1966" t="s">
        <v>4</v>
      </c>
      <c r="B1966" t="s">
        <v>1</v>
      </c>
      <c r="C1966" t="s">
        <v>54</v>
      </c>
      <c r="D1966" s="1">
        <v>0</v>
      </c>
      <c r="E1966" s="1">
        <v>222.07</v>
      </c>
      <c r="F1966" s="3">
        <v>44868</v>
      </c>
      <c r="G1966" s="1">
        <v>0</v>
      </c>
      <c r="H1966" s="2">
        <v>5.6771676025506812E-2</v>
      </c>
      <c r="I1966" s="1">
        <v>11.93</v>
      </c>
    </row>
    <row r="1967" spans="1:9" x14ac:dyDescent="0.25">
      <c r="A1967" t="s">
        <v>4</v>
      </c>
      <c r="B1967" t="s">
        <v>1</v>
      </c>
      <c r="C1967" t="s">
        <v>53</v>
      </c>
      <c r="D1967" s="1">
        <v>0</v>
      </c>
      <c r="E1967" s="1">
        <v>361.14</v>
      </c>
      <c r="F1967" s="3">
        <v>44868</v>
      </c>
      <c r="G1967" s="1">
        <v>0</v>
      </c>
      <c r="H1967" s="2">
        <v>6.2895488124319332E-2</v>
      </c>
      <c r="I1967" s="1">
        <v>21.37</v>
      </c>
    </row>
    <row r="1968" spans="1:9" x14ac:dyDescent="0.25">
      <c r="A1968" t="s">
        <v>4</v>
      </c>
      <c r="B1968" t="s">
        <v>1</v>
      </c>
      <c r="C1968" t="s">
        <v>12</v>
      </c>
      <c r="D1968" s="1">
        <v>0</v>
      </c>
      <c r="E1968" s="1">
        <v>366.47</v>
      </c>
      <c r="F1968" s="3">
        <v>44868</v>
      </c>
      <c r="G1968" s="1">
        <v>0</v>
      </c>
      <c r="H1968" s="2">
        <v>3.9867203904432325E-2</v>
      </c>
      <c r="I1968" s="1">
        <v>14.05</v>
      </c>
    </row>
    <row r="1969" spans="1:9" x14ac:dyDescent="0.25">
      <c r="A1969" t="s">
        <v>4</v>
      </c>
      <c r="B1969" t="s">
        <v>1</v>
      </c>
      <c r="C1969" t="s">
        <v>1</v>
      </c>
      <c r="D1969" s="1">
        <v>0</v>
      </c>
      <c r="E1969" s="1">
        <v>928.61</v>
      </c>
      <c r="F1969" s="3">
        <v>44868</v>
      </c>
      <c r="G1969" s="1">
        <v>0</v>
      </c>
      <c r="H1969" s="2">
        <v>-1.5708637630772793E-2</v>
      </c>
      <c r="I1969" s="1">
        <v>-14.82</v>
      </c>
    </row>
    <row r="1970" spans="1:9" x14ac:dyDescent="0.25">
      <c r="A1970" t="s">
        <v>4</v>
      </c>
      <c r="B1970" t="s">
        <v>1</v>
      </c>
      <c r="C1970" t="s">
        <v>52</v>
      </c>
      <c r="D1970" s="1">
        <v>0</v>
      </c>
      <c r="E1970" s="1">
        <v>207.74</v>
      </c>
      <c r="F1970" s="3">
        <v>44868</v>
      </c>
      <c r="G1970" s="1">
        <v>0</v>
      </c>
      <c r="H1970" s="2">
        <v>5.8116436611826972E-2</v>
      </c>
      <c r="I1970" s="1">
        <v>11.41</v>
      </c>
    </row>
    <row r="1971" spans="1:9" x14ac:dyDescent="0.25">
      <c r="A1971" t="s">
        <v>4</v>
      </c>
      <c r="B1971" t="s">
        <v>1</v>
      </c>
      <c r="C1971" t="s">
        <v>11</v>
      </c>
      <c r="D1971" s="1">
        <v>0</v>
      </c>
      <c r="E1971" s="1">
        <v>236.63</v>
      </c>
      <c r="F1971" s="3">
        <v>44868</v>
      </c>
      <c r="G1971" s="1">
        <v>0</v>
      </c>
      <c r="H1971" s="2">
        <v>7.9614928369376781E-2</v>
      </c>
      <c r="I1971" s="1">
        <v>17.45</v>
      </c>
    </row>
    <row r="1972" spans="1:9" x14ac:dyDescent="0.25">
      <c r="A1972" t="s">
        <v>4</v>
      </c>
      <c r="B1972" t="s">
        <v>1</v>
      </c>
      <c r="C1972" t="s">
        <v>10</v>
      </c>
      <c r="D1972" s="1">
        <v>0</v>
      </c>
      <c r="E1972" s="1">
        <v>853.25</v>
      </c>
      <c r="F1972" s="3">
        <v>44868</v>
      </c>
      <c r="G1972" s="1">
        <v>0</v>
      </c>
      <c r="H1972" s="2">
        <v>9.9775726954011157E-2</v>
      </c>
      <c r="I1972" s="1">
        <v>77.41</v>
      </c>
    </row>
    <row r="1973" spans="1:9" x14ac:dyDescent="0.25">
      <c r="A1973" t="s">
        <v>4</v>
      </c>
      <c r="B1973" t="s">
        <v>1</v>
      </c>
      <c r="C1973" t="s">
        <v>51</v>
      </c>
      <c r="D1973" s="1">
        <v>0</v>
      </c>
      <c r="E1973" s="1">
        <v>337.74</v>
      </c>
      <c r="F1973" s="3">
        <v>44868</v>
      </c>
      <c r="G1973" s="1">
        <v>0</v>
      </c>
      <c r="H1973" s="2">
        <v>2.8942237387277636E-2</v>
      </c>
      <c r="I1973" s="1">
        <v>9.5</v>
      </c>
    </row>
    <row r="1974" spans="1:9" x14ac:dyDescent="0.25">
      <c r="A1974" t="s">
        <v>9</v>
      </c>
      <c r="B1974" t="s">
        <v>1</v>
      </c>
      <c r="C1974" t="s">
        <v>8</v>
      </c>
      <c r="D1974" s="1">
        <v>0</v>
      </c>
      <c r="E1974" s="1">
        <v>2176.79</v>
      </c>
      <c r="F1974" s="3">
        <v>44868</v>
      </c>
      <c r="G1974" s="1">
        <v>0</v>
      </c>
      <c r="H1974" s="2">
        <v>1.9401880713322273E-2</v>
      </c>
      <c r="I1974" s="1">
        <v>41.43</v>
      </c>
    </row>
    <row r="1975" spans="1:9" x14ac:dyDescent="0.25">
      <c r="A1975" t="s">
        <v>4</v>
      </c>
      <c r="B1975" t="s">
        <v>1</v>
      </c>
      <c r="C1975" t="s">
        <v>7</v>
      </c>
      <c r="D1975" s="1">
        <v>0</v>
      </c>
      <c r="E1975" s="1">
        <v>1254.8800000000001</v>
      </c>
      <c r="F1975" s="3">
        <v>44868</v>
      </c>
      <c r="G1975" s="1">
        <v>0</v>
      </c>
      <c r="H1975" s="2">
        <v>4.4906225235539221E-3</v>
      </c>
      <c r="I1975" s="1">
        <v>5.61</v>
      </c>
    </row>
    <row r="1976" spans="1:9" x14ac:dyDescent="0.25">
      <c r="A1976" t="s">
        <v>2</v>
      </c>
      <c r="B1976" t="s">
        <v>1</v>
      </c>
      <c r="C1976" t="s">
        <v>6</v>
      </c>
      <c r="D1976" s="1">
        <v>0</v>
      </c>
      <c r="E1976" s="1">
        <v>2665.01</v>
      </c>
      <c r="F1976" s="3">
        <v>44868</v>
      </c>
      <c r="G1976" s="1">
        <v>0</v>
      </c>
      <c r="H1976" s="2">
        <v>-1.7352059496989369E-2</v>
      </c>
      <c r="I1976" s="1">
        <v>-47.06</v>
      </c>
    </row>
    <row r="1977" spans="1:9" x14ac:dyDescent="0.25">
      <c r="A1977" t="s">
        <v>9</v>
      </c>
      <c r="B1977" t="s">
        <v>1</v>
      </c>
      <c r="C1977" t="s">
        <v>50</v>
      </c>
      <c r="D1977" s="1">
        <v>0</v>
      </c>
      <c r="E1977" s="1">
        <v>3095.15</v>
      </c>
      <c r="F1977" s="3">
        <v>44868</v>
      </c>
      <c r="G1977" s="1">
        <v>0</v>
      </c>
      <c r="H1977" s="2">
        <v>9.4284857023587687E-3</v>
      </c>
      <c r="I1977" s="1">
        <v>28.91</v>
      </c>
    </row>
    <row r="1978" spans="1:9" x14ac:dyDescent="0.25">
      <c r="A1978" t="s">
        <v>2</v>
      </c>
      <c r="B1978" t="s">
        <v>1</v>
      </c>
      <c r="C1978" t="s">
        <v>49</v>
      </c>
      <c r="D1978" s="1">
        <v>0</v>
      </c>
      <c r="E1978" s="1">
        <v>865.41</v>
      </c>
      <c r="F1978" s="3">
        <v>44868</v>
      </c>
      <c r="G1978" s="1">
        <v>0</v>
      </c>
      <c r="H1978" s="2">
        <v>6.4229321921345894E-2</v>
      </c>
      <c r="I1978" s="1">
        <v>52.23</v>
      </c>
    </row>
    <row r="1979" spans="1:9" x14ac:dyDescent="0.25">
      <c r="A1979" t="s">
        <v>2</v>
      </c>
      <c r="B1979" t="s">
        <v>1</v>
      </c>
      <c r="C1979" t="s">
        <v>5</v>
      </c>
      <c r="D1979" s="1">
        <v>550</v>
      </c>
      <c r="E1979" s="1">
        <v>1454.9</v>
      </c>
      <c r="F1979" s="3">
        <v>44868</v>
      </c>
      <c r="G1979" s="1">
        <v>0</v>
      </c>
      <c r="H1979" s="2">
        <v>9.2748676753173775E-3</v>
      </c>
      <c r="I1979" s="1">
        <v>13.37</v>
      </c>
    </row>
    <row r="1980" spans="1:9" x14ac:dyDescent="0.25">
      <c r="A1980" t="s">
        <v>2</v>
      </c>
      <c r="B1980" t="s">
        <v>1</v>
      </c>
      <c r="C1980" t="s">
        <v>42</v>
      </c>
      <c r="D1980" s="1">
        <v>0</v>
      </c>
      <c r="E1980" s="1">
        <v>11091.26</v>
      </c>
      <c r="F1980" s="3">
        <v>44868</v>
      </c>
      <c r="G1980" s="1">
        <v>0</v>
      </c>
      <c r="H1980" s="2">
        <v>1.5001834848952234E-2</v>
      </c>
      <c r="I1980" s="1">
        <v>163.93</v>
      </c>
    </row>
    <row r="1981" spans="1:9" x14ac:dyDescent="0.25">
      <c r="A1981" t="s">
        <v>9</v>
      </c>
      <c r="B1981" t="s">
        <v>41</v>
      </c>
      <c r="C1981" s="2" t="s">
        <v>18</v>
      </c>
      <c r="D1981" s="1">
        <v>31.73</v>
      </c>
      <c r="E1981" s="1">
        <f>10628.72+31.84</f>
        <v>10660.56</v>
      </c>
      <c r="F1981" s="3">
        <v>44898</v>
      </c>
      <c r="G1981" s="1">
        <v>0</v>
      </c>
      <c r="H1981" s="2">
        <v>8.0232544989609078E-3</v>
      </c>
      <c r="I1981" s="1">
        <v>84.85</v>
      </c>
    </row>
    <row r="1982" spans="1:9" x14ac:dyDescent="0.25">
      <c r="A1982" t="s">
        <v>9</v>
      </c>
      <c r="B1982" t="s">
        <v>22</v>
      </c>
      <c r="C1982" t="s">
        <v>40</v>
      </c>
      <c r="D1982" s="1">
        <v>800</v>
      </c>
      <c r="E1982" s="1">
        <v>8690.0300000000007</v>
      </c>
      <c r="F1982" s="3">
        <v>44898</v>
      </c>
      <c r="G1982" s="1">
        <v>0</v>
      </c>
      <c r="H1982" s="2">
        <v>1.0302961956237588E-2</v>
      </c>
      <c r="I1982" s="1">
        <v>88.62</v>
      </c>
    </row>
    <row r="1983" spans="1:9" x14ac:dyDescent="0.25">
      <c r="A1983" t="s">
        <v>9</v>
      </c>
      <c r="B1983" t="s">
        <v>22</v>
      </c>
      <c r="C1983" t="s">
        <v>39</v>
      </c>
      <c r="D1983" s="1">
        <v>0</v>
      </c>
      <c r="E1983" s="1">
        <v>1145.46</v>
      </c>
      <c r="F1983" s="3">
        <v>44898</v>
      </c>
      <c r="G1983" s="1">
        <v>0</v>
      </c>
      <c r="H1983" s="2">
        <v>7.4583545884712166E-3</v>
      </c>
      <c r="I1983" s="1">
        <v>8.48</v>
      </c>
    </row>
    <row r="1984" spans="1:9" x14ac:dyDescent="0.25">
      <c r="A1984" t="s">
        <v>9</v>
      </c>
      <c r="B1984" t="s">
        <v>22</v>
      </c>
      <c r="C1984" t="s">
        <v>61</v>
      </c>
      <c r="D1984" s="1">
        <v>0</v>
      </c>
      <c r="E1984" s="1">
        <v>1081.1400000000001</v>
      </c>
      <c r="F1984" s="3">
        <v>44898</v>
      </c>
      <c r="G1984" s="1">
        <v>0</v>
      </c>
      <c r="H1984" s="2">
        <v>9.2416265262686981E-3</v>
      </c>
      <c r="I1984" s="1">
        <v>9.9</v>
      </c>
    </row>
    <row r="1985" spans="1:9" x14ac:dyDescent="0.25">
      <c r="A1985" t="s">
        <v>9</v>
      </c>
      <c r="B1985" t="s">
        <v>22</v>
      </c>
      <c r="C1985" t="s">
        <v>38</v>
      </c>
      <c r="D1985" s="1">
        <v>0</v>
      </c>
      <c r="E1985" s="1">
        <v>1073.6600000000001</v>
      </c>
      <c r="F1985" s="3">
        <v>44898</v>
      </c>
      <c r="G1985" s="1">
        <v>0</v>
      </c>
      <c r="H1985" s="2">
        <v>9.0410134957332744E-3</v>
      </c>
      <c r="I1985" s="1">
        <v>9.6199999999999992</v>
      </c>
    </row>
    <row r="1986" spans="1:9" x14ac:dyDescent="0.25">
      <c r="A1986" t="s">
        <v>9</v>
      </c>
      <c r="B1986" t="s">
        <v>22</v>
      </c>
      <c r="C1986" t="s">
        <v>48</v>
      </c>
      <c r="D1986" s="1">
        <v>0</v>
      </c>
      <c r="E1986" s="1">
        <v>4865.97</v>
      </c>
      <c r="F1986" s="3">
        <v>44898</v>
      </c>
      <c r="G1986" s="1">
        <v>0</v>
      </c>
      <c r="H1986" s="2">
        <v>1.1644587480976964E-2</v>
      </c>
      <c r="I1986" s="1">
        <v>56.01</v>
      </c>
    </row>
    <row r="1987" spans="1:9" x14ac:dyDescent="0.25">
      <c r="A1987" t="s">
        <v>9</v>
      </c>
      <c r="B1987" t="s">
        <v>22</v>
      </c>
      <c r="C1987" t="s">
        <v>36</v>
      </c>
      <c r="D1987" s="1">
        <v>0</v>
      </c>
      <c r="E1987" s="1">
        <v>3919.27</v>
      </c>
      <c r="F1987" s="3">
        <v>44898</v>
      </c>
      <c r="G1987" s="1">
        <v>0</v>
      </c>
      <c r="H1987" s="2">
        <v>9.4707018673534371E-3</v>
      </c>
      <c r="I1987" s="1">
        <v>36.770000000000003</v>
      </c>
    </row>
    <row r="1988" spans="1:9" x14ac:dyDescent="0.25">
      <c r="A1988" t="s">
        <v>9</v>
      </c>
      <c r="B1988" t="s">
        <v>22</v>
      </c>
      <c r="C1988" t="s">
        <v>33</v>
      </c>
      <c r="D1988" s="1">
        <v>0</v>
      </c>
      <c r="E1988" s="1">
        <v>974.7</v>
      </c>
      <c r="F1988" s="3">
        <v>44898</v>
      </c>
      <c r="G1988" s="1">
        <v>0</v>
      </c>
      <c r="H1988" s="2">
        <v>5.1976981622425811E-3</v>
      </c>
      <c r="I1988" s="1">
        <v>5.04</v>
      </c>
    </row>
    <row r="1989" spans="1:9" x14ac:dyDescent="0.25">
      <c r="A1989" t="s">
        <v>9</v>
      </c>
      <c r="B1989" t="s">
        <v>22</v>
      </c>
      <c r="C1989" t="s">
        <v>32</v>
      </c>
      <c r="D1989" s="1">
        <v>0</v>
      </c>
      <c r="E1989" s="1">
        <f>1286.34+1095.65</f>
        <v>2381.9899999999998</v>
      </c>
      <c r="F1989" s="3">
        <v>44898</v>
      </c>
      <c r="G1989" s="1">
        <v>31.73</v>
      </c>
      <c r="H1989" s="2">
        <v>1.0653915345711029E-2</v>
      </c>
      <c r="I1989" s="1">
        <v>25.11</v>
      </c>
    </row>
    <row r="1990" spans="1:9" x14ac:dyDescent="0.25">
      <c r="A1990" t="s">
        <v>9</v>
      </c>
      <c r="B1990" t="s">
        <v>22</v>
      </c>
      <c r="C1990" t="s">
        <v>31</v>
      </c>
      <c r="D1990" s="1">
        <v>0</v>
      </c>
      <c r="E1990" s="1">
        <f>1219.04</f>
        <v>1219.04</v>
      </c>
      <c r="F1990" s="3">
        <v>44898</v>
      </c>
      <c r="G1990" s="1">
        <v>0</v>
      </c>
      <c r="H1990" s="2">
        <v>9.3396038948134752E-3</v>
      </c>
      <c r="I1990" s="1">
        <v>11.28</v>
      </c>
    </row>
    <row r="1991" spans="1:9" x14ac:dyDescent="0.25">
      <c r="A1991" t="s">
        <v>9</v>
      </c>
      <c r="B1991" t="s">
        <v>22</v>
      </c>
      <c r="C1991" t="s">
        <v>43</v>
      </c>
      <c r="D1991" s="1">
        <v>0</v>
      </c>
      <c r="E1991" s="1">
        <f>1274.65+1251.64+1330.41</f>
        <v>3856.7</v>
      </c>
      <c r="F1991" s="3">
        <v>44898</v>
      </c>
      <c r="G1991" s="1">
        <v>0</v>
      </c>
      <c r="H1991" s="2">
        <v>1.0091221710924358E-2</v>
      </c>
      <c r="I1991" s="1">
        <v>38.53</v>
      </c>
    </row>
    <row r="1992" spans="1:9" x14ac:dyDescent="0.25">
      <c r="A1992" t="s">
        <v>9</v>
      </c>
      <c r="B1992" t="s">
        <v>22</v>
      </c>
      <c r="C1992" t="s">
        <v>30</v>
      </c>
      <c r="D1992" s="1">
        <v>0</v>
      </c>
      <c r="E1992" s="1">
        <v>2476</v>
      </c>
      <c r="F1992" s="3">
        <v>44898</v>
      </c>
      <c r="G1992" s="1">
        <v>0</v>
      </c>
      <c r="H1992" s="2">
        <v>1.0381300600678989E-2</v>
      </c>
      <c r="I1992" s="1">
        <v>25.44</v>
      </c>
    </row>
    <row r="1993" spans="1:9" x14ac:dyDescent="0.25">
      <c r="A1993" t="s">
        <v>9</v>
      </c>
      <c r="B1993" t="s">
        <v>22</v>
      </c>
      <c r="C1993" t="s">
        <v>47</v>
      </c>
      <c r="D1993" s="1">
        <v>0</v>
      </c>
      <c r="E1993" s="1">
        <f>1387.46+1387.06</f>
        <v>2774.52</v>
      </c>
      <c r="F1993" s="3">
        <v>44898</v>
      </c>
      <c r="G1993" s="1">
        <v>0</v>
      </c>
      <c r="H1993" s="2">
        <v>1.0673097238108387E-2</v>
      </c>
      <c r="I1993" s="1">
        <v>29.3</v>
      </c>
    </row>
    <row r="1994" spans="1:9" x14ac:dyDescent="0.25">
      <c r="A1994" t="s">
        <v>9</v>
      </c>
      <c r="B1994" t="s">
        <v>22</v>
      </c>
      <c r="C1994" t="s">
        <v>29</v>
      </c>
      <c r="D1994" s="1">
        <v>0</v>
      </c>
      <c r="E1994" s="1">
        <f>4458.75+1468.6</f>
        <v>5927.35</v>
      </c>
      <c r="F1994" s="3">
        <v>44898</v>
      </c>
      <c r="G1994" s="1">
        <v>0</v>
      </c>
      <c r="H1994" s="2">
        <v>1.008835834121502E-2</v>
      </c>
      <c r="I1994" s="1">
        <v>59.2</v>
      </c>
    </row>
    <row r="1995" spans="1:9" x14ac:dyDescent="0.25">
      <c r="A1995" t="s">
        <v>9</v>
      </c>
      <c r="B1995" t="s">
        <v>22</v>
      </c>
      <c r="C1995" t="s">
        <v>46</v>
      </c>
      <c r="D1995" s="1">
        <v>0</v>
      </c>
      <c r="E1995" s="1">
        <v>1198.9100000000001</v>
      </c>
      <c r="F1995" s="3">
        <v>44898</v>
      </c>
      <c r="G1995" s="1">
        <v>0</v>
      </c>
      <c r="H1995" s="2">
        <v>9.8550382830333572E-3</v>
      </c>
      <c r="I1995" s="1">
        <v>11.7</v>
      </c>
    </row>
    <row r="1996" spans="1:9" x14ac:dyDescent="0.25">
      <c r="A1996" t="s">
        <v>9</v>
      </c>
      <c r="B1996" t="s">
        <v>22</v>
      </c>
      <c r="C1996" t="s">
        <v>28</v>
      </c>
      <c r="D1996" s="1">
        <v>0</v>
      </c>
      <c r="E1996" s="1">
        <v>1285.3399999999999</v>
      </c>
      <c r="F1996" s="3">
        <v>44898</v>
      </c>
      <c r="G1996" s="1">
        <v>0</v>
      </c>
      <c r="H1996" s="2">
        <v>9.9871918782361568E-3</v>
      </c>
      <c r="I1996" s="1">
        <v>12.71</v>
      </c>
    </row>
    <row r="1997" spans="1:9" x14ac:dyDescent="0.25">
      <c r="A1997" t="s">
        <v>9</v>
      </c>
      <c r="B1997" t="s">
        <v>22</v>
      </c>
      <c r="C1997" t="s">
        <v>60</v>
      </c>
      <c r="D1997" s="1">
        <v>0</v>
      </c>
      <c r="E1997" s="1">
        <v>1126.2</v>
      </c>
      <c r="F1997" s="3">
        <v>44898</v>
      </c>
      <c r="G1997" s="1">
        <v>0</v>
      </c>
      <c r="H1997" s="2">
        <v>3.0370772807026825E-3</v>
      </c>
      <c r="I1997" s="1">
        <v>3.41</v>
      </c>
    </row>
    <row r="1998" spans="1:9" x14ac:dyDescent="0.25">
      <c r="A1998" t="s">
        <v>9</v>
      </c>
      <c r="B1998" t="s">
        <v>22</v>
      </c>
      <c r="C1998" t="s">
        <v>62</v>
      </c>
      <c r="D1998" s="1">
        <v>0</v>
      </c>
      <c r="E1998" s="1">
        <v>163.74</v>
      </c>
      <c r="F1998" s="3">
        <v>44898</v>
      </c>
      <c r="G1998" s="1">
        <v>0</v>
      </c>
      <c r="H1998" s="2">
        <v>-2.2545853391018333E-3</v>
      </c>
      <c r="I1998" s="1">
        <v>-0.37</v>
      </c>
    </row>
    <row r="1999" spans="1:9" x14ac:dyDescent="0.25">
      <c r="A1999" t="s">
        <v>2</v>
      </c>
      <c r="B1999" t="s">
        <v>22</v>
      </c>
      <c r="C1999" t="s">
        <v>59</v>
      </c>
      <c r="D1999" s="1">
        <v>0</v>
      </c>
      <c r="E1999" s="1">
        <f>1261.06+375.77+691.46</f>
        <v>2328.29</v>
      </c>
      <c r="F1999" s="3">
        <v>44898</v>
      </c>
      <c r="G1999" s="1">
        <v>0</v>
      </c>
      <c r="H1999" s="2">
        <v>2.8260389524356277E-2</v>
      </c>
      <c r="I1999" s="1">
        <v>63.99</v>
      </c>
    </row>
    <row r="2000" spans="1:9" x14ac:dyDescent="0.25">
      <c r="A2000" t="s">
        <v>2</v>
      </c>
      <c r="B2000" t="s">
        <v>22</v>
      </c>
      <c r="C2000" t="s">
        <v>27</v>
      </c>
      <c r="D2000" s="1">
        <v>0</v>
      </c>
      <c r="E2000" s="1">
        <v>3671.36</v>
      </c>
      <c r="F2000" s="3">
        <v>44898</v>
      </c>
      <c r="G2000" s="1">
        <v>0</v>
      </c>
      <c r="H2000" s="2">
        <v>-1.1738991162781875E-2</v>
      </c>
      <c r="I2000" s="1">
        <v>-43.61</v>
      </c>
    </row>
    <row r="2001" spans="1:9" x14ac:dyDescent="0.25">
      <c r="A2001" t="s">
        <v>2</v>
      </c>
      <c r="B2001" t="s">
        <v>22</v>
      </c>
      <c r="C2001" t="s">
        <v>26</v>
      </c>
      <c r="D2001" s="1">
        <v>0</v>
      </c>
      <c r="E2001" s="1">
        <v>4795.6000000000004</v>
      </c>
      <c r="F2001" s="3">
        <v>44898</v>
      </c>
      <c r="G2001" s="1">
        <v>0</v>
      </c>
      <c r="H2001" s="2">
        <v>-9.2165422574639333E-3</v>
      </c>
      <c r="I2001" s="1">
        <v>-44.61</v>
      </c>
    </row>
    <row r="2002" spans="1:9" x14ac:dyDescent="0.25">
      <c r="A2002" t="s">
        <v>4</v>
      </c>
      <c r="B2002" t="s">
        <v>22</v>
      </c>
      <c r="C2002" t="s">
        <v>25</v>
      </c>
      <c r="D2002" s="1">
        <v>0</v>
      </c>
      <c r="E2002" s="1">
        <v>1546.32</v>
      </c>
      <c r="F2002" s="3">
        <v>44898</v>
      </c>
      <c r="G2002" s="1">
        <v>0</v>
      </c>
      <c r="H2002" s="2">
        <v>-9.470812427916564E-2</v>
      </c>
      <c r="I2002" s="1">
        <v>-161.77000000000001</v>
      </c>
    </row>
    <row r="2003" spans="1:9" x14ac:dyDescent="0.25">
      <c r="A2003" t="s">
        <v>4</v>
      </c>
      <c r="B2003" t="s">
        <v>22</v>
      </c>
      <c r="C2003" t="s">
        <v>24</v>
      </c>
      <c r="D2003" s="1">
        <v>200</v>
      </c>
      <c r="E2003" s="1">
        <v>2119.35</v>
      </c>
      <c r="F2003" s="3">
        <v>44898</v>
      </c>
      <c r="G2003" s="1">
        <v>0</v>
      </c>
      <c r="H2003" s="2">
        <v>-9.8720385797940846E-2</v>
      </c>
      <c r="I2003" s="1">
        <v>-232.14</v>
      </c>
    </row>
    <row r="2004" spans="1:9" x14ac:dyDescent="0.25">
      <c r="A2004" t="s">
        <v>4</v>
      </c>
      <c r="B2004" t="s">
        <v>21</v>
      </c>
      <c r="C2004" t="s">
        <v>20</v>
      </c>
      <c r="D2004" s="1">
        <v>250</v>
      </c>
      <c r="E2004" s="1">
        <v>3597.56</v>
      </c>
      <c r="F2004" s="3">
        <v>44898</v>
      </c>
      <c r="G2004" s="1">
        <v>0</v>
      </c>
      <c r="H2004" s="2">
        <v>-0.11629575042986984</v>
      </c>
      <c r="I2004" s="1">
        <v>-473.44</v>
      </c>
    </row>
    <row r="2005" spans="1:9" x14ac:dyDescent="0.25">
      <c r="A2005" t="s">
        <v>9</v>
      </c>
      <c r="B2005" t="s">
        <v>19</v>
      </c>
      <c r="C2005" s="2" t="s">
        <v>18</v>
      </c>
      <c r="D2005" s="1">
        <v>1000</v>
      </c>
      <c r="E2005" s="1">
        <v>26110.03</v>
      </c>
      <c r="F2005" s="3">
        <v>44898</v>
      </c>
      <c r="G2005" s="1">
        <v>0</v>
      </c>
      <c r="H2005" s="2">
        <v>1.0007612764067808E-2</v>
      </c>
      <c r="I2005" s="1">
        <v>258.70999999999998</v>
      </c>
    </row>
    <row r="2006" spans="1:9" x14ac:dyDescent="0.25">
      <c r="A2006" t="s">
        <v>4</v>
      </c>
      <c r="B2006" t="s">
        <v>1</v>
      </c>
      <c r="C2006" t="s">
        <v>58</v>
      </c>
      <c r="D2006" s="1">
        <v>0</v>
      </c>
      <c r="E2006" s="1">
        <v>235.14</v>
      </c>
      <c r="F2006" s="3">
        <v>44898</v>
      </c>
      <c r="G2006" s="1">
        <v>0</v>
      </c>
      <c r="H2006" s="2">
        <v>-3.7809968082494483E-2</v>
      </c>
      <c r="I2006" s="1">
        <v>-9.24</v>
      </c>
    </row>
    <row r="2007" spans="1:9" x14ac:dyDescent="0.25">
      <c r="A2007" t="s">
        <v>4</v>
      </c>
      <c r="B2007" t="s">
        <v>1</v>
      </c>
      <c r="C2007" t="s">
        <v>57</v>
      </c>
      <c r="D2007" s="1">
        <v>0</v>
      </c>
      <c r="E2007" s="1">
        <v>294.52999999999997</v>
      </c>
      <c r="F2007" s="3">
        <v>44898</v>
      </c>
      <c r="G2007" s="1">
        <v>0</v>
      </c>
      <c r="H2007" s="2">
        <v>-3.7860969554423196E-2</v>
      </c>
      <c r="I2007" s="1">
        <v>-11.59</v>
      </c>
    </row>
    <row r="2008" spans="1:9" x14ac:dyDescent="0.25">
      <c r="A2008" t="s">
        <v>4</v>
      </c>
      <c r="B2008" t="s">
        <v>1</v>
      </c>
      <c r="C2008" t="s">
        <v>17</v>
      </c>
      <c r="D2008" s="1">
        <v>0</v>
      </c>
      <c r="E2008" s="1">
        <v>280.18</v>
      </c>
      <c r="F2008" s="3">
        <v>44898</v>
      </c>
      <c r="G2008" s="1">
        <v>0</v>
      </c>
      <c r="H2008" s="2">
        <v>-4.531824996592615E-2</v>
      </c>
      <c r="I2008" s="1">
        <v>-13.3</v>
      </c>
    </row>
    <row r="2009" spans="1:9" x14ac:dyDescent="0.25">
      <c r="A2009" t="s">
        <v>4</v>
      </c>
      <c r="B2009" t="s">
        <v>1</v>
      </c>
      <c r="C2009" t="s">
        <v>16</v>
      </c>
      <c r="D2009" s="1">
        <v>0</v>
      </c>
      <c r="E2009" s="1">
        <v>689.48</v>
      </c>
      <c r="F2009" s="3">
        <v>44898</v>
      </c>
      <c r="G2009" s="1">
        <v>0</v>
      </c>
      <c r="H2009" s="2">
        <v>-5.4794708341901477E-2</v>
      </c>
      <c r="I2009" s="1">
        <v>-39.97</v>
      </c>
    </row>
    <row r="2010" spans="1:9" x14ac:dyDescent="0.25">
      <c r="A2010" t="s">
        <v>4</v>
      </c>
      <c r="B2010" t="s">
        <v>1</v>
      </c>
      <c r="C2010" t="s">
        <v>15</v>
      </c>
      <c r="D2010" s="1">
        <v>0</v>
      </c>
      <c r="E2010" s="1">
        <v>607.16</v>
      </c>
      <c r="F2010" s="3">
        <v>44898</v>
      </c>
      <c r="G2010" s="1">
        <v>0</v>
      </c>
      <c r="H2010" s="2">
        <v>-0.12027471492530828</v>
      </c>
      <c r="I2010" s="1">
        <v>-83.01</v>
      </c>
    </row>
    <row r="2011" spans="1:9" x14ac:dyDescent="0.25">
      <c r="A2011" t="s">
        <v>4</v>
      </c>
      <c r="B2011" t="s">
        <v>1</v>
      </c>
      <c r="C2011" t="s">
        <v>56</v>
      </c>
      <c r="D2011" s="1">
        <v>0</v>
      </c>
      <c r="E2011" s="1">
        <v>330.96</v>
      </c>
      <c r="F2011" s="3">
        <v>44898</v>
      </c>
      <c r="G2011" s="1">
        <v>0</v>
      </c>
      <c r="H2011" s="2">
        <v>-4.9839228295819993E-2</v>
      </c>
      <c r="I2011" s="1">
        <v>-17.36</v>
      </c>
    </row>
    <row r="2012" spans="1:9" x14ac:dyDescent="0.25">
      <c r="A2012" t="s">
        <v>4</v>
      </c>
      <c r="B2012" t="s">
        <v>1</v>
      </c>
      <c r="C2012" t="s">
        <v>55</v>
      </c>
      <c r="D2012" s="1">
        <v>0</v>
      </c>
      <c r="E2012" s="1">
        <v>346.45</v>
      </c>
      <c r="F2012" s="3">
        <v>44898</v>
      </c>
      <c r="G2012" s="1">
        <v>0</v>
      </c>
      <c r="H2012" s="2">
        <v>-2.390002303616634E-3</v>
      </c>
      <c r="I2012" s="1">
        <v>-0.83</v>
      </c>
    </row>
    <row r="2013" spans="1:9" x14ac:dyDescent="0.25">
      <c r="A2013" t="s">
        <v>4</v>
      </c>
      <c r="B2013" t="s">
        <v>1</v>
      </c>
      <c r="C2013" t="s">
        <v>14</v>
      </c>
      <c r="D2013" s="1">
        <v>0</v>
      </c>
      <c r="E2013" s="1">
        <v>242.25</v>
      </c>
      <c r="F2013" s="3">
        <v>44898</v>
      </c>
      <c r="G2013" s="1">
        <v>0</v>
      </c>
      <c r="H2013" s="2">
        <v>-4.5959357277882695E-2</v>
      </c>
      <c r="I2013" s="1">
        <v>-11.67</v>
      </c>
    </row>
    <row r="2014" spans="1:9" x14ac:dyDescent="0.25">
      <c r="A2014" t="s">
        <v>2</v>
      </c>
      <c r="B2014" t="s">
        <v>1</v>
      </c>
      <c r="C2014" t="s">
        <v>45</v>
      </c>
      <c r="D2014" s="1">
        <v>0</v>
      </c>
      <c r="E2014" s="1">
        <v>4260.96</v>
      </c>
      <c r="F2014" s="3">
        <v>44898</v>
      </c>
      <c r="G2014" s="1">
        <v>0</v>
      </c>
      <c r="H2014" s="2">
        <v>-1.0994807356439207E-3</v>
      </c>
      <c r="I2014" s="1">
        <v>-4.6900000000000004</v>
      </c>
    </row>
    <row r="2015" spans="1:9" x14ac:dyDescent="0.25">
      <c r="A2015" t="s">
        <v>4</v>
      </c>
      <c r="B2015" t="s">
        <v>1</v>
      </c>
      <c r="C2015" t="s">
        <v>13</v>
      </c>
      <c r="D2015" s="1">
        <v>0</v>
      </c>
      <c r="E2015" s="1">
        <v>592.83000000000004</v>
      </c>
      <c r="F2015" s="3">
        <v>44898</v>
      </c>
      <c r="G2015" s="1">
        <v>0</v>
      </c>
      <c r="H2015" s="2">
        <v>0.22881601857225786</v>
      </c>
      <c r="I2015" s="1">
        <v>110.39</v>
      </c>
    </row>
    <row r="2016" spans="1:9" x14ac:dyDescent="0.25">
      <c r="A2016" t="s">
        <v>4</v>
      </c>
      <c r="B2016" t="s">
        <v>1</v>
      </c>
      <c r="C2016" t="s">
        <v>54</v>
      </c>
      <c r="D2016" s="1">
        <v>0</v>
      </c>
      <c r="E2016" s="1">
        <v>208.76</v>
      </c>
      <c r="F2016" s="3">
        <v>44898</v>
      </c>
      <c r="G2016" s="1">
        <v>0</v>
      </c>
      <c r="H2016" s="2">
        <v>-5.9936056198495957E-2</v>
      </c>
      <c r="I2016" s="1">
        <v>-13.31</v>
      </c>
    </row>
    <row r="2017" spans="1:9" x14ac:dyDescent="0.25">
      <c r="A2017" t="s">
        <v>4</v>
      </c>
      <c r="B2017" t="s">
        <v>1</v>
      </c>
      <c r="C2017" t="s">
        <v>53</v>
      </c>
      <c r="D2017" s="1">
        <v>0</v>
      </c>
      <c r="E2017" s="1">
        <v>327.78</v>
      </c>
      <c r="F2017" s="3">
        <v>44898</v>
      </c>
      <c r="G2017" s="1">
        <v>0</v>
      </c>
      <c r="H2017" s="2">
        <v>-9.2374148529656086E-2</v>
      </c>
      <c r="I2017" s="1">
        <v>-33.36</v>
      </c>
    </row>
    <row r="2018" spans="1:9" x14ac:dyDescent="0.25">
      <c r="A2018" t="s">
        <v>4</v>
      </c>
      <c r="B2018" t="s">
        <v>1</v>
      </c>
      <c r="C2018" t="s">
        <v>12</v>
      </c>
      <c r="D2018" s="1">
        <v>0</v>
      </c>
      <c r="E2018" s="1">
        <v>433.08</v>
      </c>
      <c r="F2018" s="3">
        <v>44898</v>
      </c>
      <c r="G2018" s="1">
        <v>0</v>
      </c>
      <c r="H2018" s="2">
        <v>0.18176112642235376</v>
      </c>
      <c r="I2018" s="1">
        <v>66.61</v>
      </c>
    </row>
    <row r="2019" spans="1:9" x14ac:dyDescent="0.25">
      <c r="A2019" t="s">
        <v>4</v>
      </c>
      <c r="B2019" t="s">
        <v>1</v>
      </c>
      <c r="C2019" t="s">
        <v>1</v>
      </c>
      <c r="D2019" s="1">
        <v>0</v>
      </c>
      <c r="E2019" s="1">
        <v>905.81</v>
      </c>
      <c r="F2019" s="3">
        <v>44898</v>
      </c>
      <c r="G2019" s="1">
        <v>0</v>
      </c>
      <c r="H2019" s="2">
        <v>-2.4552826267216665E-2</v>
      </c>
      <c r="I2019" s="1">
        <v>-22.8</v>
      </c>
    </row>
    <row r="2020" spans="1:9" x14ac:dyDescent="0.25">
      <c r="A2020" t="s">
        <v>4</v>
      </c>
      <c r="B2020" t="s">
        <v>1</v>
      </c>
      <c r="C2020" t="s">
        <v>52</v>
      </c>
      <c r="D2020" s="1">
        <v>0</v>
      </c>
      <c r="E2020" s="1">
        <v>197.99</v>
      </c>
      <c r="F2020" s="3">
        <v>44898</v>
      </c>
      <c r="G2020" s="1">
        <v>0</v>
      </c>
      <c r="H2020" s="2">
        <v>-4.6933667083854824E-2</v>
      </c>
      <c r="I2020" s="1">
        <v>-9.75</v>
      </c>
    </row>
    <row r="2021" spans="1:9" x14ac:dyDescent="0.25">
      <c r="A2021" t="s">
        <v>4</v>
      </c>
      <c r="B2021" t="s">
        <v>1</v>
      </c>
      <c r="C2021" t="s">
        <v>11</v>
      </c>
      <c r="D2021" s="1">
        <v>0</v>
      </c>
      <c r="E2021" s="1">
        <v>231.65</v>
      </c>
      <c r="F2021" s="3">
        <v>44898</v>
      </c>
      <c r="G2021" s="1">
        <v>0</v>
      </c>
      <c r="H2021" s="2">
        <v>-2.1045514093732787E-2</v>
      </c>
      <c r="I2021" s="1">
        <v>-4.9800000000000004</v>
      </c>
    </row>
    <row r="2022" spans="1:9" x14ac:dyDescent="0.25">
      <c r="A2022" t="s">
        <v>4</v>
      </c>
      <c r="B2022" t="s">
        <v>1</v>
      </c>
      <c r="C2022" t="s">
        <v>10</v>
      </c>
      <c r="D2022" s="1">
        <v>0</v>
      </c>
      <c r="E2022" s="1">
        <v>923.3</v>
      </c>
      <c r="F2022" s="3">
        <v>44898</v>
      </c>
      <c r="G2022" s="1">
        <v>0</v>
      </c>
      <c r="H2022" s="2">
        <v>8.2097861119249771E-2</v>
      </c>
      <c r="I2022" s="1">
        <v>70.05</v>
      </c>
    </row>
    <row r="2023" spans="1:9" x14ac:dyDescent="0.25">
      <c r="A2023" t="s">
        <v>4</v>
      </c>
      <c r="B2023" t="s">
        <v>1</v>
      </c>
      <c r="C2023" t="s">
        <v>51</v>
      </c>
      <c r="D2023" s="1">
        <v>0</v>
      </c>
      <c r="E2023" s="1">
        <v>359.8</v>
      </c>
      <c r="F2023" s="3">
        <v>44898</v>
      </c>
      <c r="G2023" s="1">
        <v>0</v>
      </c>
      <c r="H2023" s="2">
        <v>6.5316515662936059E-2</v>
      </c>
      <c r="I2023" s="1">
        <v>22.06</v>
      </c>
    </row>
    <row r="2024" spans="1:9" x14ac:dyDescent="0.25">
      <c r="A2024" t="s">
        <v>9</v>
      </c>
      <c r="B2024" t="s">
        <v>1</v>
      </c>
      <c r="C2024" t="s">
        <v>8</v>
      </c>
      <c r="D2024" s="1">
        <v>0</v>
      </c>
      <c r="E2024" s="1">
        <v>2176.4</v>
      </c>
      <c r="F2024" s="3">
        <v>44898</v>
      </c>
      <c r="G2024" s="1">
        <v>0</v>
      </c>
      <c r="H2024" s="2">
        <v>-1.7916289582364797E-4</v>
      </c>
      <c r="I2024" s="1">
        <v>-0.39</v>
      </c>
    </row>
    <row r="2025" spans="1:9" x14ac:dyDescent="0.25">
      <c r="A2025" t="s">
        <v>4</v>
      </c>
      <c r="B2025" t="s">
        <v>1</v>
      </c>
      <c r="C2025" t="s">
        <v>7</v>
      </c>
      <c r="D2025" s="1">
        <v>0</v>
      </c>
      <c r="E2025" s="1">
        <v>1237.6199999999999</v>
      </c>
      <c r="F2025" s="3">
        <v>44898</v>
      </c>
      <c r="G2025" s="1">
        <v>0</v>
      </c>
      <c r="H2025" s="2">
        <v>-1.3754303200306128E-2</v>
      </c>
      <c r="I2025" s="1">
        <v>-17.260000000000002</v>
      </c>
    </row>
    <row r="2026" spans="1:9" x14ac:dyDescent="0.25">
      <c r="A2026" t="s">
        <v>2</v>
      </c>
      <c r="B2026" t="s">
        <v>1</v>
      </c>
      <c r="C2026" t="s">
        <v>6</v>
      </c>
      <c r="D2026" s="1">
        <v>0</v>
      </c>
      <c r="E2026" s="1">
        <v>3180.71</v>
      </c>
      <c r="F2026" s="3">
        <v>44898</v>
      </c>
      <c r="G2026" s="1">
        <v>0</v>
      </c>
      <c r="H2026" s="2">
        <v>0.19350771666898048</v>
      </c>
      <c r="I2026" s="1">
        <v>515.70000000000005</v>
      </c>
    </row>
    <row r="2027" spans="1:9" x14ac:dyDescent="0.25">
      <c r="A2027" t="s">
        <v>9</v>
      </c>
      <c r="B2027" t="s">
        <v>1</v>
      </c>
      <c r="C2027" t="s">
        <v>50</v>
      </c>
      <c r="D2027" s="1">
        <v>0</v>
      </c>
      <c r="E2027" s="1">
        <v>3097.45</v>
      </c>
      <c r="F2027" s="3">
        <v>44898</v>
      </c>
      <c r="G2027" s="1">
        <v>0</v>
      </c>
      <c r="H2027" s="2">
        <v>7.4309807279115958E-4</v>
      </c>
      <c r="I2027" s="1">
        <v>2.2999999999999998</v>
      </c>
    </row>
    <row r="2028" spans="1:9" x14ac:dyDescent="0.25">
      <c r="A2028" t="s">
        <v>2</v>
      </c>
      <c r="B2028" t="s">
        <v>1</v>
      </c>
      <c r="C2028" t="s">
        <v>49</v>
      </c>
      <c r="D2028" s="1">
        <v>0</v>
      </c>
      <c r="E2028" s="1">
        <v>926.02</v>
      </c>
      <c r="F2028" s="3">
        <v>44898</v>
      </c>
      <c r="G2028" s="1">
        <v>0</v>
      </c>
      <c r="H2028" s="2">
        <v>7.0036167827965956E-2</v>
      </c>
      <c r="I2028" s="1">
        <v>60.61</v>
      </c>
    </row>
    <row r="2029" spans="1:9" x14ac:dyDescent="0.25">
      <c r="A2029" t="s">
        <v>2</v>
      </c>
      <c r="B2029" t="s">
        <v>1</v>
      </c>
      <c r="C2029" t="s">
        <v>5</v>
      </c>
      <c r="D2029" s="1">
        <v>750</v>
      </c>
      <c r="E2029" s="1">
        <v>2186.27</v>
      </c>
      <c r="F2029" s="3">
        <v>44898</v>
      </c>
      <c r="G2029" s="1">
        <v>0</v>
      </c>
      <c r="H2029" s="2">
        <v>-8.4493627828926554E-3</v>
      </c>
      <c r="I2029" s="1">
        <v>-18.63</v>
      </c>
    </row>
    <row r="2030" spans="1:9" x14ac:dyDescent="0.25">
      <c r="A2030" t="s">
        <v>2</v>
      </c>
      <c r="B2030" t="s">
        <v>1</v>
      </c>
      <c r="C2030" t="s">
        <v>42</v>
      </c>
      <c r="D2030" s="1">
        <v>0</v>
      </c>
      <c r="E2030" s="1">
        <v>11042.62</v>
      </c>
      <c r="F2030" s="3">
        <v>44898</v>
      </c>
      <c r="G2030" s="1">
        <v>0</v>
      </c>
      <c r="H2030" s="2">
        <v>-4.3854350182034318E-3</v>
      </c>
      <c r="I2030" s="1">
        <v>-48.64</v>
      </c>
    </row>
    <row r="2031" spans="1:9" x14ac:dyDescent="0.25">
      <c r="A2031" t="s">
        <v>9</v>
      </c>
      <c r="B2031" t="s">
        <v>41</v>
      </c>
      <c r="C2031" s="2" t="s">
        <v>18</v>
      </c>
      <c r="D2031" s="1">
        <v>81.66</v>
      </c>
      <c r="E2031" s="1">
        <f>10713.39+114.09</f>
        <v>10827.48</v>
      </c>
      <c r="F2031" s="3">
        <v>44929</v>
      </c>
      <c r="G2031" s="1">
        <v>0</v>
      </c>
      <c r="H2031" s="2">
        <v>7.936906896339968E-3</v>
      </c>
      <c r="I2031" s="1">
        <v>85.26</v>
      </c>
    </row>
    <row r="2032" spans="1:9" x14ac:dyDescent="0.25">
      <c r="A2032" t="s">
        <v>9</v>
      </c>
      <c r="B2032" t="s">
        <v>22</v>
      </c>
      <c r="C2032" t="s">
        <v>40</v>
      </c>
      <c r="D2032" s="1">
        <f>880+163.8+390.94+332.83</f>
        <v>1767.57</v>
      </c>
      <c r="E2032" s="1">
        <v>10535.37</v>
      </c>
      <c r="F2032" s="3">
        <v>44929</v>
      </c>
      <c r="G2032" s="1">
        <v>0</v>
      </c>
      <c r="H2032" s="2">
        <v>7.4366967564258868E-3</v>
      </c>
      <c r="I2032" s="1">
        <v>77.77</v>
      </c>
    </row>
    <row r="2033" spans="1:9" x14ac:dyDescent="0.25">
      <c r="A2033" t="s">
        <v>9</v>
      </c>
      <c r="B2033" t="s">
        <v>22</v>
      </c>
      <c r="C2033" t="s">
        <v>39</v>
      </c>
      <c r="D2033" s="1">
        <v>0</v>
      </c>
      <c r="E2033" s="1">
        <v>1154.54</v>
      </c>
      <c r="F2033" s="3">
        <v>44929</v>
      </c>
      <c r="G2033" s="1">
        <v>0</v>
      </c>
      <c r="H2033" s="2">
        <v>7.9269463796203254E-3</v>
      </c>
      <c r="I2033" s="1">
        <v>9.08</v>
      </c>
    </row>
    <row r="2034" spans="1:9" x14ac:dyDescent="0.25">
      <c r="A2034" t="s">
        <v>9</v>
      </c>
      <c r="B2034" t="s">
        <v>22</v>
      </c>
      <c r="C2034" t="s">
        <v>61</v>
      </c>
      <c r="D2034" s="1">
        <v>0</v>
      </c>
      <c r="E2034" s="1">
        <v>1089.51</v>
      </c>
      <c r="F2034" s="3">
        <v>44929</v>
      </c>
      <c r="G2034" s="1">
        <v>0</v>
      </c>
      <c r="H2034" s="2">
        <v>7.7418280703700493E-3</v>
      </c>
      <c r="I2034" s="1">
        <v>8.3699999999999992</v>
      </c>
    </row>
    <row r="2035" spans="1:9" x14ac:dyDescent="0.25">
      <c r="A2035" t="s">
        <v>9</v>
      </c>
      <c r="B2035" t="s">
        <v>22</v>
      </c>
      <c r="C2035" t="s">
        <v>38</v>
      </c>
      <c r="D2035" s="1">
        <v>0</v>
      </c>
      <c r="E2035" s="1">
        <v>1082.32</v>
      </c>
      <c r="F2035" s="3">
        <v>44929</v>
      </c>
      <c r="G2035" s="1">
        <v>0</v>
      </c>
      <c r="H2035" s="2">
        <v>8.0658681519287789E-3</v>
      </c>
      <c r="I2035" s="1">
        <v>8.66</v>
      </c>
    </row>
    <row r="2036" spans="1:9" x14ac:dyDescent="0.25">
      <c r="A2036" t="s">
        <v>9</v>
      </c>
      <c r="B2036" t="s">
        <v>22</v>
      </c>
      <c r="C2036" t="s">
        <v>48</v>
      </c>
      <c r="D2036" s="1">
        <v>0</v>
      </c>
      <c r="E2036" s="1">
        <v>4925.46</v>
      </c>
      <c r="F2036" s="3">
        <v>44929</v>
      </c>
      <c r="G2036" s="1">
        <v>0</v>
      </c>
      <c r="H2036" s="2">
        <v>1.2225722723321342E-2</v>
      </c>
      <c r="I2036" s="1">
        <v>59.49</v>
      </c>
    </row>
    <row r="2037" spans="1:9" x14ac:dyDescent="0.25">
      <c r="A2037" t="s">
        <v>9</v>
      </c>
      <c r="B2037" t="s">
        <v>22</v>
      </c>
      <c r="C2037" t="s">
        <v>36</v>
      </c>
      <c r="D2037" s="1">
        <v>0</v>
      </c>
      <c r="E2037" s="1">
        <v>3944.63</v>
      </c>
      <c r="F2037" s="3">
        <v>44929</v>
      </c>
      <c r="G2037" s="1">
        <v>0</v>
      </c>
      <c r="H2037" s="2">
        <v>6.4705927379333783E-3</v>
      </c>
      <c r="I2037" s="1">
        <v>25.36</v>
      </c>
    </row>
    <row r="2038" spans="1:9" x14ac:dyDescent="0.25">
      <c r="A2038" t="s">
        <v>9</v>
      </c>
      <c r="B2038" t="s">
        <v>22</v>
      </c>
      <c r="C2038" t="s">
        <v>33</v>
      </c>
      <c r="D2038" s="1">
        <v>0</v>
      </c>
      <c r="E2038" s="1">
        <v>648.67999999999995</v>
      </c>
      <c r="F2038" s="3">
        <v>44929</v>
      </c>
      <c r="G2038" s="1">
        <v>332.83</v>
      </c>
      <c r="H2038" s="2">
        <v>1.0609625001947176E-2</v>
      </c>
      <c r="I2038" s="1">
        <v>6.81</v>
      </c>
    </row>
    <row r="2039" spans="1:9" x14ac:dyDescent="0.25">
      <c r="A2039" t="s">
        <v>9</v>
      </c>
      <c r="B2039" t="s">
        <v>22</v>
      </c>
      <c r="C2039" t="s">
        <v>32</v>
      </c>
      <c r="D2039" s="1">
        <v>0</v>
      </c>
      <c r="E2039" s="1">
        <f>1298.6+1104.59</f>
        <v>2403.1899999999996</v>
      </c>
      <c r="F2039" s="3">
        <v>44929</v>
      </c>
      <c r="G2039" s="1">
        <v>0</v>
      </c>
      <c r="H2039" s="2">
        <v>8.9001213271258095E-3</v>
      </c>
      <c r="I2039" s="1">
        <v>21.2</v>
      </c>
    </row>
    <row r="2040" spans="1:9" x14ac:dyDescent="0.25">
      <c r="A2040" t="s">
        <v>9</v>
      </c>
      <c r="B2040" t="s">
        <v>22</v>
      </c>
      <c r="C2040" t="s">
        <v>31</v>
      </c>
      <c r="D2040" s="1">
        <v>0</v>
      </c>
      <c r="E2040" s="1">
        <v>1195.69</v>
      </c>
      <c r="F2040" s="3">
        <v>44929</v>
      </c>
      <c r="G2040" s="1">
        <v>31.59</v>
      </c>
      <c r="H2040" s="2">
        <v>6.9392395469283219E-3</v>
      </c>
      <c r="I2040" s="1">
        <v>8.24</v>
      </c>
    </row>
    <row r="2041" spans="1:9" x14ac:dyDescent="0.25">
      <c r="A2041" t="s">
        <v>9</v>
      </c>
      <c r="B2041" t="s">
        <v>22</v>
      </c>
      <c r="C2041" t="s">
        <v>43</v>
      </c>
      <c r="D2041" s="1">
        <v>0</v>
      </c>
      <c r="E2041" s="1">
        <f>1283.77+1260.32+1340.37</f>
        <v>3884.46</v>
      </c>
      <c r="F2041" s="3">
        <v>44929</v>
      </c>
      <c r="G2041" s="1">
        <v>0</v>
      </c>
      <c r="H2041" s="2">
        <v>7.1978634583971246E-3</v>
      </c>
      <c r="I2041" s="1">
        <v>27.76</v>
      </c>
    </row>
    <row r="2042" spans="1:9" x14ac:dyDescent="0.25">
      <c r="A2042" t="s">
        <v>9</v>
      </c>
      <c r="B2042" t="s">
        <v>22</v>
      </c>
      <c r="C2042" t="s">
        <v>30</v>
      </c>
      <c r="D2042" s="1">
        <v>0</v>
      </c>
      <c r="E2042" s="1">
        <v>2444.0700000000002</v>
      </c>
      <c r="F2042" s="3">
        <v>44929</v>
      </c>
      <c r="G2042" s="1">
        <v>50.07</v>
      </c>
      <c r="H2042" s="2">
        <v>7.4775446941999224E-3</v>
      </c>
      <c r="I2042" s="1">
        <v>18.14</v>
      </c>
    </row>
    <row r="2043" spans="1:9" x14ac:dyDescent="0.25">
      <c r="A2043" t="s">
        <v>9</v>
      </c>
      <c r="B2043" t="s">
        <v>22</v>
      </c>
      <c r="C2043" t="s">
        <v>47</v>
      </c>
      <c r="D2043" s="1">
        <v>0</v>
      </c>
      <c r="E2043" s="1">
        <f>1397.81+1398.19</f>
        <v>2796</v>
      </c>
      <c r="F2043" s="3">
        <v>44929</v>
      </c>
      <c r="G2043" s="1">
        <v>0</v>
      </c>
      <c r="H2043" s="2">
        <v>7.7418796764845421E-3</v>
      </c>
      <c r="I2043" s="1">
        <v>21.48</v>
      </c>
    </row>
    <row r="2044" spans="1:9" x14ac:dyDescent="0.25">
      <c r="A2044" t="s">
        <v>9</v>
      </c>
      <c r="B2044" t="s">
        <v>22</v>
      </c>
      <c r="C2044" t="s">
        <v>29</v>
      </c>
      <c r="D2044" s="1">
        <v>0</v>
      </c>
      <c r="E2044" s="1">
        <f>1381.08+4195.68</f>
        <v>5576.76</v>
      </c>
      <c r="F2044" s="3">
        <v>44929</v>
      </c>
      <c r="G2044" s="1">
        <v>390.94</v>
      </c>
      <c r="H2044" s="2">
        <v>7.2881163064151266E-3</v>
      </c>
      <c r="I2044" s="1">
        <v>40.35</v>
      </c>
    </row>
    <row r="2045" spans="1:9" x14ac:dyDescent="0.25">
      <c r="A2045" t="s">
        <v>9</v>
      </c>
      <c r="B2045" t="s">
        <v>22</v>
      </c>
      <c r="C2045" t="s">
        <v>46</v>
      </c>
      <c r="D2045" s="1">
        <v>0</v>
      </c>
      <c r="E2045" s="1">
        <v>1207.1400000000001</v>
      </c>
      <c r="F2045" s="3">
        <v>44929</v>
      </c>
      <c r="G2045" s="1">
        <v>0</v>
      </c>
      <c r="H2045" s="2">
        <v>6.8645686498569614E-3</v>
      </c>
      <c r="I2045" s="1">
        <v>8.23</v>
      </c>
    </row>
    <row r="2046" spans="1:9" x14ac:dyDescent="0.25">
      <c r="A2046" t="s">
        <v>9</v>
      </c>
      <c r="B2046" t="s">
        <v>22</v>
      </c>
      <c r="C2046" t="s">
        <v>28</v>
      </c>
      <c r="D2046" s="1">
        <v>0</v>
      </c>
      <c r="E2046" s="1">
        <v>1294.3499999999999</v>
      </c>
      <c r="F2046" s="3">
        <v>44929</v>
      </c>
      <c r="G2046" s="1">
        <v>0</v>
      </c>
      <c r="H2046" s="2">
        <v>7.0098184138049913E-3</v>
      </c>
      <c r="I2046" s="1">
        <v>9.01</v>
      </c>
    </row>
    <row r="2047" spans="1:9" x14ac:dyDescent="0.25">
      <c r="A2047" t="s">
        <v>9</v>
      </c>
      <c r="B2047" t="s">
        <v>22</v>
      </c>
      <c r="C2047" t="s">
        <v>60</v>
      </c>
      <c r="D2047" s="1">
        <v>0</v>
      </c>
      <c r="E2047" s="1">
        <v>1126.2</v>
      </c>
      <c r="F2047" s="3">
        <v>44929</v>
      </c>
      <c r="G2047" s="1">
        <v>0</v>
      </c>
      <c r="H2047" s="2">
        <v>0</v>
      </c>
      <c r="I2047" s="1">
        <v>0</v>
      </c>
    </row>
    <row r="2048" spans="1:9" x14ac:dyDescent="0.25">
      <c r="A2048" t="s">
        <v>9</v>
      </c>
      <c r="B2048" t="s">
        <v>22</v>
      </c>
      <c r="C2048" t="s">
        <v>62</v>
      </c>
      <c r="D2048" s="1">
        <v>0</v>
      </c>
      <c r="E2048" s="1">
        <v>0</v>
      </c>
      <c r="F2048" s="3">
        <v>44929</v>
      </c>
      <c r="G2048" s="1">
        <v>163.80000000000001</v>
      </c>
      <c r="H2048" s="2">
        <v>3.6643459142537971E-4</v>
      </c>
      <c r="I2048" s="1">
        <v>0.06</v>
      </c>
    </row>
    <row r="2049" spans="1:9" x14ac:dyDescent="0.25">
      <c r="A2049" t="s">
        <v>2</v>
      </c>
      <c r="B2049" t="s">
        <v>22</v>
      </c>
      <c r="C2049" t="s">
        <v>59</v>
      </c>
      <c r="D2049" s="1">
        <v>0</v>
      </c>
      <c r="E2049" s="1">
        <f>1263.95+378.8</f>
        <v>1642.75</v>
      </c>
      <c r="F2049" s="3">
        <v>44929</v>
      </c>
      <c r="G2049" s="1">
        <v>694.81</v>
      </c>
      <c r="H2049" s="2">
        <v>5.675000612189951E-3</v>
      </c>
      <c r="I2049" s="1">
        <v>9.27</v>
      </c>
    </row>
    <row r="2050" spans="1:9" x14ac:dyDescent="0.25">
      <c r="A2050" t="s">
        <v>2</v>
      </c>
      <c r="B2050" t="s">
        <v>22</v>
      </c>
      <c r="C2050" t="s">
        <v>44</v>
      </c>
      <c r="D2050" s="1">
        <v>694.81</v>
      </c>
      <c r="E2050" s="1">
        <v>696.13</v>
      </c>
      <c r="F2050" s="3">
        <v>44929</v>
      </c>
      <c r="G2050" s="1">
        <v>0</v>
      </c>
      <c r="H2050" s="2">
        <v>1.8997999453087555E-3</v>
      </c>
      <c r="I2050" s="1">
        <v>1.32</v>
      </c>
    </row>
    <row r="2051" spans="1:9" x14ac:dyDescent="0.25">
      <c r="A2051" t="s">
        <v>2</v>
      </c>
      <c r="B2051" t="s">
        <v>22</v>
      </c>
      <c r="C2051" t="s">
        <v>27</v>
      </c>
      <c r="D2051" s="1">
        <v>450</v>
      </c>
      <c r="E2051" s="1">
        <v>4157.12</v>
      </c>
      <c r="F2051" s="3">
        <v>44929</v>
      </c>
      <c r="G2051" s="1">
        <v>0</v>
      </c>
      <c r="H2051" s="2">
        <v>8.6767474814137824E-3</v>
      </c>
      <c r="I2051" s="1">
        <v>35.76</v>
      </c>
    </row>
    <row r="2052" spans="1:9" x14ac:dyDescent="0.25">
      <c r="A2052" t="s">
        <v>2</v>
      </c>
      <c r="B2052" t="s">
        <v>22</v>
      </c>
      <c r="C2052" t="s">
        <v>26</v>
      </c>
      <c r="D2052" s="1">
        <v>0</v>
      </c>
      <c r="E2052" s="1">
        <v>4822.8900000000003</v>
      </c>
      <c r="F2052" s="3">
        <v>44929</v>
      </c>
      <c r="G2052" s="1">
        <v>0</v>
      </c>
      <c r="H2052" s="2">
        <v>5.6906330803236926E-3</v>
      </c>
      <c r="I2052" s="1">
        <v>27.29</v>
      </c>
    </row>
    <row r="2053" spans="1:9" x14ac:dyDescent="0.25">
      <c r="A2053" t="s">
        <v>4</v>
      </c>
      <c r="B2053" t="s">
        <v>22</v>
      </c>
      <c r="C2053" t="s">
        <v>25</v>
      </c>
      <c r="D2053" s="1">
        <v>0</v>
      </c>
      <c r="E2053" s="1">
        <v>1528.6</v>
      </c>
      <c r="F2053" s="3">
        <v>44929</v>
      </c>
      <c r="G2053" s="1">
        <v>0</v>
      </c>
      <c r="H2053" s="2">
        <v>-1.145946505251183E-2</v>
      </c>
      <c r="I2053" s="1">
        <v>-17.72</v>
      </c>
    </row>
    <row r="2054" spans="1:9" x14ac:dyDescent="0.25">
      <c r="A2054" t="s">
        <v>4</v>
      </c>
      <c r="B2054" t="s">
        <v>22</v>
      </c>
      <c r="C2054" t="s">
        <v>24</v>
      </c>
      <c r="D2054" s="1">
        <v>470</v>
      </c>
      <c r="E2054" s="1">
        <v>2541.37</v>
      </c>
      <c r="F2054" s="3">
        <v>44929</v>
      </c>
      <c r="G2054" s="1">
        <v>0</v>
      </c>
      <c r="H2054" s="2">
        <v>-1.8529746847664508E-2</v>
      </c>
      <c r="I2054" s="1">
        <v>-47.98</v>
      </c>
    </row>
    <row r="2055" spans="1:9" x14ac:dyDescent="0.25">
      <c r="A2055" t="s">
        <v>4</v>
      </c>
      <c r="B2055" t="s">
        <v>21</v>
      </c>
      <c r="C2055" t="s">
        <v>20</v>
      </c>
      <c r="D2055" s="1">
        <v>250</v>
      </c>
      <c r="E2055" s="1">
        <v>3273.04</v>
      </c>
      <c r="F2055" s="3">
        <v>44929</v>
      </c>
      <c r="G2055" s="1">
        <v>0</v>
      </c>
      <c r="H2055" s="2">
        <v>-0.14932060838557426</v>
      </c>
      <c r="I2055" s="1">
        <v>-574.52</v>
      </c>
    </row>
    <row r="2056" spans="1:9" x14ac:dyDescent="0.25">
      <c r="A2056" t="s">
        <v>9</v>
      </c>
      <c r="B2056" t="s">
        <v>19</v>
      </c>
      <c r="C2056" s="2" t="s">
        <v>18</v>
      </c>
      <c r="D2056" s="1">
        <v>2000</v>
      </c>
      <c r="E2056" s="1">
        <v>28324.13</v>
      </c>
      <c r="F2056" s="3">
        <v>44929</v>
      </c>
      <c r="G2056" s="1">
        <v>0</v>
      </c>
      <c r="H2056" s="2">
        <v>7.6164984526876367E-3</v>
      </c>
      <c r="I2056" s="1">
        <v>214.1</v>
      </c>
    </row>
    <row r="2057" spans="1:9" x14ac:dyDescent="0.25">
      <c r="A2057" t="s">
        <v>4</v>
      </c>
      <c r="B2057" t="s">
        <v>1</v>
      </c>
      <c r="C2057" t="s">
        <v>58</v>
      </c>
      <c r="D2057" s="1">
        <v>0</v>
      </c>
      <c r="E2057" s="1">
        <v>224.95</v>
      </c>
      <c r="F2057" s="3">
        <v>44929</v>
      </c>
      <c r="G2057" s="1">
        <v>0</v>
      </c>
      <c r="H2057" s="2">
        <v>-4.333588500467811E-2</v>
      </c>
      <c r="I2057" s="1">
        <v>-10.19</v>
      </c>
    </row>
    <row r="2058" spans="1:9" x14ac:dyDescent="0.25">
      <c r="A2058" t="s">
        <v>4</v>
      </c>
      <c r="B2058" t="s">
        <v>1</v>
      </c>
      <c r="C2058" t="s">
        <v>57</v>
      </c>
      <c r="D2058" s="1">
        <v>0</v>
      </c>
      <c r="E2058" s="1">
        <v>281.72000000000003</v>
      </c>
      <c r="F2058" s="3">
        <v>44929</v>
      </c>
      <c r="G2058" s="1">
        <v>0</v>
      </c>
      <c r="H2058" s="2">
        <v>-4.3493022782059354E-2</v>
      </c>
      <c r="I2058" s="1">
        <v>-12.81</v>
      </c>
    </row>
    <row r="2059" spans="1:9" x14ac:dyDescent="0.25">
      <c r="A2059" t="s">
        <v>4</v>
      </c>
      <c r="B2059" t="s">
        <v>1</v>
      </c>
      <c r="C2059" t="s">
        <v>17</v>
      </c>
      <c r="D2059" s="1">
        <v>0</v>
      </c>
      <c r="E2059" s="1">
        <v>255.24</v>
      </c>
      <c r="F2059" s="3">
        <v>44929</v>
      </c>
      <c r="G2059" s="1">
        <v>0</v>
      </c>
      <c r="H2059" s="2">
        <v>-8.9014205153829629E-2</v>
      </c>
      <c r="I2059" s="1">
        <v>-24.94</v>
      </c>
    </row>
    <row r="2060" spans="1:9" x14ac:dyDescent="0.25">
      <c r="A2060" t="s">
        <v>4</v>
      </c>
      <c r="B2060" t="s">
        <v>1</v>
      </c>
      <c r="C2060" t="s">
        <v>16</v>
      </c>
      <c r="D2060" s="1">
        <v>0</v>
      </c>
      <c r="E2060" s="1">
        <v>664.2</v>
      </c>
      <c r="F2060" s="3">
        <v>44929</v>
      </c>
      <c r="G2060" s="1">
        <v>0</v>
      </c>
      <c r="H2060" s="2">
        <v>-3.6665312989499266E-2</v>
      </c>
      <c r="I2060" s="1">
        <v>-25.28</v>
      </c>
    </row>
    <row r="2061" spans="1:9" x14ac:dyDescent="0.25">
      <c r="A2061" t="s">
        <v>4</v>
      </c>
      <c r="B2061" t="s">
        <v>1</v>
      </c>
      <c r="C2061" t="s">
        <v>15</v>
      </c>
      <c r="D2061" s="1">
        <v>0</v>
      </c>
      <c r="E2061" s="1">
        <v>573.91999999999996</v>
      </c>
      <c r="F2061" s="3">
        <v>44929</v>
      </c>
      <c r="G2061" s="1">
        <v>0</v>
      </c>
      <c r="H2061" s="2">
        <v>-5.4746689505237534E-2</v>
      </c>
      <c r="I2061" s="1">
        <v>-33.24</v>
      </c>
    </row>
    <row r="2062" spans="1:9" x14ac:dyDescent="0.25">
      <c r="A2062" t="s">
        <v>4</v>
      </c>
      <c r="B2062" t="s">
        <v>1</v>
      </c>
      <c r="C2062" t="s">
        <v>56</v>
      </c>
      <c r="D2062" s="1">
        <v>0</v>
      </c>
      <c r="E2062" s="1">
        <v>319.63</v>
      </c>
      <c r="F2062" s="3">
        <v>44929</v>
      </c>
      <c r="G2062" s="1">
        <v>0</v>
      </c>
      <c r="H2062" s="2">
        <v>-3.4233744259124954E-2</v>
      </c>
      <c r="I2062" s="1">
        <v>-11.33</v>
      </c>
    </row>
    <row r="2063" spans="1:9" x14ac:dyDescent="0.25">
      <c r="A2063" t="s">
        <v>4</v>
      </c>
      <c r="B2063" t="s">
        <v>1</v>
      </c>
      <c r="C2063" t="s">
        <v>55</v>
      </c>
      <c r="D2063" s="1">
        <v>0</v>
      </c>
      <c r="E2063" s="1">
        <v>336.01</v>
      </c>
      <c r="F2063" s="3">
        <v>44929</v>
      </c>
      <c r="G2063" s="1">
        <v>0</v>
      </c>
      <c r="H2063" s="2">
        <v>-3.0134218501948307E-2</v>
      </c>
      <c r="I2063" s="1">
        <v>-10.44</v>
      </c>
    </row>
    <row r="2064" spans="1:9" x14ac:dyDescent="0.25">
      <c r="A2064" t="s">
        <v>4</v>
      </c>
      <c r="B2064" t="s">
        <v>1</v>
      </c>
      <c r="C2064" t="s">
        <v>14</v>
      </c>
      <c r="D2064" s="1">
        <v>0</v>
      </c>
      <c r="E2064" s="1">
        <v>232.18</v>
      </c>
      <c r="F2064" s="3">
        <v>44929</v>
      </c>
      <c r="G2064" s="1">
        <v>0</v>
      </c>
      <c r="H2064" s="2">
        <v>-4.1568627450980333E-2</v>
      </c>
      <c r="I2064" s="1">
        <v>-10.07</v>
      </c>
    </row>
    <row r="2065" spans="1:9" x14ac:dyDescent="0.25">
      <c r="A2065" t="s">
        <v>2</v>
      </c>
      <c r="B2065" t="s">
        <v>1</v>
      </c>
      <c r="C2065" t="s">
        <v>45</v>
      </c>
      <c r="D2065" s="1">
        <v>750</v>
      </c>
      <c r="E2065" s="1">
        <v>5020.83</v>
      </c>
      <c r="F2065" s="3">
        <v>44929</v>
      </c>
      <c r="G2065" s="1">
        <v>0</v>
      </c>
      <c r="H2065" s="2">
        <v>1.9696824560562209E-3</v>
      </c>
      <c r="I2065" s="1">
        <v>9.8699999999999992</v>
      </c>
    </row>
    <row r="2066" spans="1:9" x14ac:dyDescent="0.25">
      <c r="A2066" t="s">
        <v>4</v>
      </c>
      <c r="B2066" t="s">
        <v>1</v>
      </c>
      <c r="C2066" t="s">
        <v>13</v>
      </c>
      <c r="D2066" s="1">
        <v>0</v>
      </c>
      <c r="E2066" s="1">
        <v>610.23</v>
      </c>
      <c r="F2066" s="3">
        <v>44929</v>
      </c>
      <c r="G2066" s="1">
        <v>0</v>
      </c>
      <c r="H2066" s="2">
        <v>2.9350741359242871E-2</v>
      </c>
      <c r="I2066" s="1">
        <v>17.399999999999999</v>
      </c>
    </row>
    <row r="2067" spans="1:9" x14ac:dyDescent="0.25">
      <c r="A2067" t="s">
        <v>4</v>
      </c>
      <c r="B2067" t="s">
        <v>1</v>
      </c>
      <c r="C2067" t="s">
        <v>54</v>
      </c>
      <c r="D2067" s="1">
        <v>0</v>
      </c>
      <c r="E2067" s="1">
        <v>200.14</v>
      </c>
      <c r="F2067" s="3">
        <v>44929</v>
      </c>
      <c r="G2067" s="1">
        <v>0</v>
      </c>
      <c r="H2067" s="2">
        <v>-4.1291435140831556E-2</v>
      </c>
      <c r="I2067" s="1">
        <v>-8.6199999999999992</v>
      </c>
    </row>
    <row r="2068" spans="1:9" x14ac:dyDescent="0.25">
      <c r="A2068" t="s">
        <v>4</v>
      </c>
      <c r="B2068" t="s">
        <v>1</v>
      </c>
      <c r="C2068" t="s">
        <v>53</v>
      </c>
      <c r="D2068" s="1">
        <v>0</v>
      </c>
      <c r="E2068" s="1">
        <v>308.62</v>
      </c>
      <c r="F2068" s="3">
        <v>44929</v>
      </c>
      <c r="G2068" s="1">
        <v>0</v>
      </c>
      <c r="H2068" s="2">
        <v>-5.8453840990908446E-2</v>
      </c>
      <c r="I2068" s="1">
        <v>-19.16</v>
      </c>
    </row>
    <row r="2069" spans="1:9" x14ac:dyDescent="0.25">
      <c r="A2069" t="s">
        <v>4</v>
      </c>
      <c r="B2069" t="s">
        <v>1</v>
      </c>
      <c r="C2069" t="s">
        <v>12</v>
      </c>
      <c r="D2069" s="1">
        <v>0</v>
      </c>
      <c r="E2069" s="1">
        <v>420.37</v>
      </c>
      <c r="F2069" s="3">
        <v>44929</v>
      </c>
      <c r="G2069" s="1">
        <v>0</v>
      </c>
      <c r="H2069" s="2">
        <v>-2.9347926480095987E-2</v>
      </c>
      <c r="I2069" s="1">
        <v>-12.71</v>
      </c>
    </row>
    <row r="2070" spans="1:9" x14ac:dyDescent="0.25">
      <c r="A2070" t="s">
        <v>4</v>
      </c>
      <c r="B2070" t="s">
        <v>1</v>
      </c>
      <c r="C2070" t="s">
        <v>1</v>
      </c>
      <c r="D2070" s="1">
        <v>0</v>
      </c>
      <c r="E2070" s="1">
        <v>852.5</v>
      </c>
      <c r="F2070" s="3">
        <v>44929</v>
      </c>
      <c r="G2070" s="1">
        <v>0</v>
      </c>
      <c r="H2070" s="2">
        <v>-5.8853401927556503E-2</v>
      </c>
      <c r="I2070" s="1">
        <v>-53.31</v>
      </c>
    </row>
    <row r="2071" spans="1:9" x14ac:dyDescent="0.25">
      <c r="A2071" t="s">
        <v>4</v>
      </c>
      <c r="B2071" t="s">
        <v>1</v>
      </c>
      <c r="C2071" t="s">
        <v>52</v>
      </c>
      <c r="D2071" s="1">
        <v>0</v>
      </c>
      <c r="E2071" s="1">
        <v>188.44</v>
      </c>
      <c r="F2071" s="3">
        <v>44929</v>
      </c>
      <c r="G2071" s="1">
        <v>0</v>
      </c>
      <c r="H2071" s="2">
        <v>-4.8234759331279409E-2</v>
      </c>
      <c r="I2071" s="1">
        <v>-9.5500000000000007</v>
      </c>
    </row>
    <row r="2072" spans="1:9" x14ac:dyDescent="0.25">
      <c r="A2072" t="s">
        <v>4</v>
      </c>
      <c r="B2072" t="s">
        <v>1</v>
      </c>
      <c r="C2072" t="s">
        <v>11</v>
      </c>
      <c r="D2072" s="1">
        <v>0</v>
      </c>
      <c r="E2072" s="1">
        <v>221.97</v>
      </c>
      <c r="F2072" s="3">
        <v>44929</v>
      </c>
      <c r="G2072" s="1">
        <v>0</v>
      </c>
      <c r="H2072" s="2">
        <v>-4.1787178933736291E-2</v>
      </c>
      <c r="I2072" s="1">
        <v>-9.68</v>
      </c>
    </row>
    <row r="2073" spans="1:9" x14ac:dyDescent="0.25">
      <c r="A2073" t="s">
        <v>4</v>
      </c>
      <c r="B2073" t="s">
        <v>1</v>
      </c>
      <c r="C2073" t="s">
        <v>10</v>
      </c>
      <c r="D2073" s="1">
        <v>0</v>
      </c>
      <c r="E2073" s="1">
        <v>942.63</v>
      </c>
      <c r="F2073" s="3">
        <v>44929</v>
      </c>
      <c r="G2073" s="1">
        <v>0</v>
      </c>
      <c r="H2073" s="2">
        <v>2.093577385465184E-2</v>
      </c>
      <c r="I2073" s="1">
        <v>19.329999999999998</v>
      </c>
    </row>
    <row r="2074" spans="1:9" x14ac:dyDescent="0.25">
      <c r="A2074" t="s">
        <v>4</v>
      </c>
      <c r="B2074" t="s">
        <v>1</v>
      </c>
      <c r="C2074" t="s">
        <v>51</v>
      </c>
      <c r="D2074" s="1">
        <v>0</v>
      </c>
      <c r="E2074" s="1">
        <v>349.99</v>
      </c>
      <c r="F2074" s="3">
        <v>44929</v>
      </c>
      <c r="G2074" s="1">
        <v>0</v>
      </c>
      <c r="H2074" s="2">
        <v>-2.7265147304057824E-2</v>
      </c>
      <c r="I2074" s="1">
        <v>-9.81</v>
      </c>
    </row>
    <row r="2075" spans="1:9" x14ac:dyDescent="0.25">
      <c r="A2075" t="s">
        <v>9</v>
      </c>
      <c r="B2075" t="s">
        <v>1</v>
      </c>
      <c r="C2075" t="s">
        <v>8</v>
      </c>
      <c r="D2075" s="1">
        <v>0</v>
      </c>
      <c r="E2075" s="1">
        <v>2196.64</v>
      </c>
      <c r="F2075" s="3">
        <v>44929</v>
      </c>
      <c r="G2075" s="1">
        <v>0</v>
      </c>
      <c r="H2075" s="2">
        <v>9.2997610733320801E-3</v>
      </c>
      <c r="I2075" s="1">
        <v>20.239999999999998</v>
      </c>
    </row>
    <row r="2076" spans="1:9" x14ac:dyDescent="0.25">
      <c r="A2076" t="s">
        <v>4</v>
      </c>
      <c r="B2076" t="s">
        <v>1</v>
      </c>
      <c r="C2076" t="s">
        <v>7</v>
      </c>
      <c r="D2076" s="1">
        <v>0</v>
      </c>
      <c r="E2076" s="1">
        <v>1114.69</v>
      </c>
      <c r="F2076" s="3">
        <v>44929</v>
      </c>
      <c r="G2076" s="1">
        <v>0</v>
      </c>
      <c r="H2076" s="2">
        <v>-9.9327741956335425E-2</v>
      </c>
      <c r="I2076" s="1">
        <v>-122.93</v>
      </c>
    </row>
    <row r="2077" spans="1:9" x14ac:dyDescent="0.25">
      <c r="A2077" t="s">
        <v>2</v>
      </c>
      <c r="B2077" t="s">
        <v>1</v>
      </c>
      <c r="C2077" t="s">
        <v>6</v>
      </c>
      <c r="D2077" s="1">
        <v>0</v>
      </c>
      <c r="E2077" s="1">
        <v>3242.45</v>
      </c>
      <c r="F2077" s="3">
        <v>44929</v>
      </c>
      <c r="G2077" s="1">
        <v>0</v>
      </c>
      <c r="H2077" s="2">
        <v>1.9410760490582213E-2</v>
      </c>
      <c r="I2077" s="1">
        <v>61.74</v>
      </c>
    </row>
    <row r="2078" spans="1:9" x14ac:dyDescent="0.25">
      <c r="A2078" t="s">
        <v>9</v>
      </c>
      <c r="B2078" t="s">
        <v>1</v>
      </c>
      <c r="C2078" t="s">
        <v>50</v>
      </c>
      <c r="D2078" s="1">
        <v>0</v>
      </c>
      <c r="E2078" s="1">
        <v>3108.8</v>
      </c>
      <c r="F2078" s="3">
        <v>44929</v>
      </c>
      <c r="G2078" s="1">
        <v>0</v>
      </c>
      <c r="H2078" s="2">
        <v>3.664304508547378E-3</v>
      </c>
      <c r="I2078" s="1">
        <v>11.35</v>
      </c>
    </row>
    <row r="2079" spans="1:9" x14ac:dyDescent="0.25">
      <c r="A2079" t="s">
        <v>2</v>
      </c>
      <c r="B2079" t="s">
        <v>1</v>
      </c>
      <c r="C2079" t="s">
        <v>49</v>
      </c>
      <c r="D2079" s="1">
        <v>0</v>
      </c>
      <c r="E2079" s="1">
        <v>879.66</v>
      </c>
      <c r="F2079" s="3">
        <v>44929</v>
      </c>
      <c r="G2079" s="1">
        <v>0</v>
      </c>
      <c r="H2079" s="2">
        <v>-5.0063713526705689E-2</v>
      </c>
      <c r="I2079" s="1">
        <v>-46.36</v>
      </c>
    </row>
    <row r="2080" spans="1:9" x14ac:dyDescent="0.25">
      <c r="A2080" t="s">
        <v>2</v>
      </c>
      <c r="B2080" t="s">
        <v>1</v>
      </c>
      <c r="C2080" t="s">
        <v>5</v>
      </c>
      <c r="D2080" s="1">
        <v>0</v>
      </c>
      <c r="E2080" s="1">
        <v>2200</v>
      </c>
      <c r="F2080" s="3">
        <v>44929</v>
      </c>
      <c r="G2080" s="1">
        <v>0</v>
      </c>
      <c r="H2080" s="2">
        <v>6.2801026405705507E-3</v>
      </c>
      <c r="I2080" s="1">
        <v>13.73</v>
      </c>
    </row>
    <row r="2081" spans="1:9" x14ac:dyDescent="0.25">
      <c r="A2081" t="s">
        <v>2</v>
      </c>
      <c r="B2081" t="s">
        <v>1</v>
      </c>
      <c r="C2081" t="s">
        <v>42</v>
      </c>
      <c r="D2081" s="1">
        <v>0</v>
      </c>
      <c r="E2081" s="1">
        <v>11096.32</v>
      </c>
      <c r="F2081" s="3">
        <v>44929</v>
      </c>
      <c r="G2081" s="1">
        <v>0</v>
      </c>
      <c r="H2081" s="2">
        <v>4.8629763588712294E-3</v>
      </c>
      <c r="I2081" s="1">
        <v>53.7</v>
      </c>
    </row>
    <row r="2082" spans="1:9" x14ac:dyDescent="0.25">
      <c r="A2082" t="s">
        <v>9</v>
      </c>
      <c r="B2082" t="s">
        <v>41</v>
      </c>
      <c r="C2082" s="2" t="s">
        <v>18</v>
      </c>
      <c r="D2082" s="1">
        <v>0</v>
      </c>
      <c r="E2082" s="1">
        <f>10802.6+115.27</f>
        <v>10917.87</v>
      </c>
      <c r="F2082" s="3">
        <v>44960</v>
      </c>
      <c r="G2082" s="1">
        <v>0</v>
      </c>
      <c r="H2082" s="2">
        <v>8.3482029059394058E-3</v>
      </c>
      <c r="I2082" s="1">
        <v>90.39</v>
      </c>
    </row>
    <row r="2083" spans="1:9" x14ac:dyDescent="0.25">
      <c r="A2083" t="s">
        <v>9</v>
      </c>
      <c r="B2083" t="s">
        <v>22</v>
      </c>
      <c r="C2083" t="s">
        <v>40</v>
      </c>
      <c r="D2083" s="1">
        <f>500+1137.35+1103.58</f>
        <v>2740.93</v>
      </c>
      <c r="E2083" s="1">
        <v>13400.91</v>
      </c>
      <c r="F2083" s="3">
        <v>44960</v>
      </c>
      <c r="G2083" s="1">
        <v>0</v>
      </c>
      <c r="H2083" s="2">
        <v>9.3858981794625596E-3</v>
      </c>
      <c r="I2083" s="1">
        <v>124.61</v>
      </c>
    </row>
    <row r="2084" spans="1:9" x14ac:dyDescent="0.25">
      <c r="A2084" t="s">
        <v>9</v>
      </c>
      <c r="B2084" t="s">
        <v>22</v>
      </c>
      <c r="C2084" t="s">
        <v>39</v>
      </c>
      <c r="D2084" s="1">
        <v>0</v>
      </c>
      <c r="E2084" s="1">
        <v>1165.51</v>
      </c>
      <c r="F2084" s="3">
        <v>44960</v>
      </c>
      <c r="G2084" s="1">
        <v>0</v>
      </c>
      <c r="H2084" s="2">
        <v>9.5016196926915875E-3</v>
      </c>
      <c r="I2084" s="1">
        <v>10.97</v>
      </c>
    </row>
    <row r="2085" spans="1:9" x14ac:dyDescent="0.25">
      <c r="A2085" t="s">
        <v>9</v>
      </c>
      <c r="B2085" t="s">
        <v>22</v>
      </c>
      <c r="C2085" t="s">
        <v>61</v>
      </c>
      <c r="D2085" s="1">
        <v>0</v>
      </c>
      <c r="E2085" s="1">
        <v>0</v>
      </c>
      <c r="F2085" s="3">
        <v>44960</v>
      </c>
      <c r="G2085" s="1">
        <v>1103.58</v>
      </c>
      <c r="H2085" s="2">
        <v>1.2914062284880234E-2</v>
      </c>
      <c r="I2085" s="1">
        <v>14.07</v>
      </c>
    </row>
    <row r="2086" spans="1:9" x14ac:dyDescent="0.25">
      <c r="A2086" t="s">
        <v>9</v>
      </c>
      <c r="B2086" t="s">
        <v>22</v>
      </c>
      <c r="C2086" t="s">
        <v>38</v>
      </c>
      <c r="D2086" s="1">
        <v>0</v>
      </c>
      <c r="E2086" s="1">
        <v>1093.0899999999999</v>
      </c>
      <c r="F2086" s="3">
        <v>44960</v>
      </c>
      <c r="G2086" s="1">
        <v>0</v>
      </c>
      <c r="H2086" s="2">
        <v>9.9508463301056782E-3</v>
      </c>
      <c r="I2086" s="1">
        <v>10.77</v>
      </c>
    </row>
    <row r="2087" spans="1:9" x14ac:dyDescent="0.25">
      <c r="A2087" t="s">
        <v>9</v>
      </c>
      <c r="B2087" t="s">
        <v>22</v>
      </c>
      <c r="C2087" t="s">
        <v>48</v>
      </c>
      <c r="D2087" s="1">
        <v>0</v>
      </c>
      <c r="E2087" s="1">
        <v>4988.53</v>
      </c>
      <c r="F2087" s="3">
        <v>44960</v>
      </c>
      <c r="G2087" s="1">
        <v>0</v>
      </c>
      <c r="H2087" s="2">
        <v>1.2804895380329917E-2</v>
      </c>
      <c r="I2087" s="1">
        <v>63.07</v>
      </c>
    </row>
    <row r="2088" spans="1:9" x14ac:dyDescent="0.25">
      <c r="A2088" t="s">
        <v>9</v>
      </c>
      <c r="B2088" t="s">
        <v>22</v>
      </c>
      <c r="C2088" t="s">
        <v>36</v>
      </c>
      <c r="D2088" s="1">
        <v>0</v>
      </c>
      <c r="E2088" s="1">
        <v>3985.43</v>
      </c>
      <c r="F2088" s="3">
        <v>44960</v>
      </c>
      <c r="G2088" s="1">
        <v>0</v>
      </c>
      <c r="H2088" s="2">
        <v>1.0343175405551186E-2</v>
      </c>
      <c r="I2088" s="1">
        <v>40.799999999999997</v>
      </c>
    </row>
    <row r="2089" spans="1:9" x14ac:dyDescent="0.25">
      <c r="A2089" t="s">
        <v>9</v>
      </c>
      <c r="B2089" t="s">
        <v>22</v>
      </c>
      <c r="C2089" t="s">
        <v>33</v>
      </c>
      <c r="D2089" s="1">
        <v>0</v>
      </c>
      <c r="E2089" s="1">
        <v>654.57000000000005</v>
      </c>
      <c r="F2089" s="3">
        <v>44960</v>
      </c>
      <c r="G2089" s="1">
        <v>0</v>
      </c>
      <c r="H2089" s="2">
        <v>9.0799778010730581E-3</v>
      </c>
      <c r="I2089" s="1">
        <v>5.89</v>
      </c>
    </row>
    <row r="2090" spans="1:9" x14ac:dyDescent="0.25">
      <c r="A2090" t="s">
        <v>9</v>
      </c>
      <c r="B2090" t="s">
        <v>22</v>
      </c>
      <c r="C2090" t="s">
        <v>32</v>
      </c>
      <c r="D2090" s="1">
        <v>0</v>
      </c>
      <c r="E2090" s="1">
        <f>1309.98+1117.97</f>
        <v>2427.9499999999998</v>
      </c>
      <c r="F2090" s="3">
        <v>44960</v>
      </c>
      <c r="G2090" s="1">
        <v>0</v>
      </c>
      <c r="H2090" s="2">
        <v>1.0302972299318647E-2</v>
      </c>
      <c r="I2090" s="1">
        <v>24.76</v>
      </c>
    </row>
    <row r="2091" spans="1:9" x14ac:dyDescent="0.25">
      <c r="A2091" t="s">
        <v>9</v>
      </c>
      <c r="B2091" t="s">
        <v>22</v>
      </c>
      <c r="C2091" t="s">
        <v>31</v>
      </c>
      <c r="D2091" s="1">
        <v>0</v>
      </c>
      <c r="E2091" s="1">
        <v>1207.98</v>
      </c>
      <c r="F2091" s="3">
        <v>44960</v>
      </c>
      <c r="G2091" s="1">
        <v>0</v>
      </c>
      <c r="H2091" s="2">
        <v>1.0278583913890804E-2</v>
      </c>
      <c r="I2091" s="1">
        <v>12.29</v>
      </c>
    </row>
    <row r="2092" spans="1:9" x14ac:dyDescent="0.25">
      <c r="A2092" t="s">
        <v>9</v>
      </c>
      <c r="B2092" t="s">
        <v>22</v>
      </c>
      <c r="C2092" t="s">
        <v>43</v>
      </c>
      <c r="D2092" s="1">
        <v>0</v>
      </c>
      <c r="E2092" s="1">
        <f>1297.96+1273.98+1355.66</f>
        <v>3927.6000000000004</v>
      </c>
      <c r="F2092" s="3">
        <v>44960</v>
      </c>
      <c r="G2092" s="1">
        <v>0</v>
      </c>
      <c r="H2092" s="2">
        <v>1.1105790766284152E-2</v>
      </c>
      <c r="I2092" s="1">
        <v>43.14</v>
      </c>
    </row>
    <row r="2093" spans="1:9" x14ac:dyDescent="0.25">
      <c r="A2093" t="s">
        <v>9</v>
      </c>
      <c r="B2093" t="s">
        <v>22</v>
      </c>
      <c r="C2093" t="s">
        <v>30</v>
      </c>
      <c r="D2093" s="1">
        <v>0</v>
      </c>
      <c r="E2093" s="1">
        <v>2471.8000000000002</v>
      </c>
      <c r="F2093" s="3">
        <v>44960</v>
      </c>
      <c r="G2093" s="1">
        <v>0</v>
      </c>
      <c r="H2093" s="2">
        <v>1.1345828883788212E-2</v>
      </c>
      <c r="I2093" s="1">
        <v>27.73</v>
      </c>
    </row>
    <row r="2094" spans="1:9" x14ac:dyDescent="0.25">
      <c r="A2094" t="s">
        <v>9</v>
      </c>
      <c r="B2094" t="s">
        <v>22</v>
      </c>
      <c r="C2094" t="s">
        <v>47</v>
      </c>
      <c r="D2094" s="1">
        <v>0</v>
      </c>
      <c r="E2094" s="1">
        <f>1397.81+1398.19</f>
        <v>2796</v>
      </c>
      <c r="F2094" s="3">
        <v>44960</v>
      </c>
      <c r="G2094" s="1">
        <v>0</v>
      </c>
      <c r="H2094" s="2">
        <v>0</v>
      </c>
      <c r="I2094" s="1">
        <v>0</v>
      </c>
    </row>
    <row r="2095" spans="1:9" x14ac:dyDescent="0.25">
      <c r="A2095" t="s">
        <v>9</v>
      </c>
      <c r="B2095" t="s">
        <v>22</v>
      </c>
      <c r="C2095" t="s">
        <v>29</v>
      </c>
      <c r="D2095" s="1">
        <v>0</v>
      </c>
      <c r="E2095" s="1">
        <f>4241.69+1396.53</f>
        <v>5638.2199999999993</v>
      </c>
      <c r="F2095" s="3">
        <v>44960</v>
      </c>
      <c r="G2095" s="1">
        <v>0</v>
      </c>
      <c r="H2095" s="2">
        <v>1.1020736054626612E-2</v>
      </c>
      <c r="I2095" s="1">
        <v>61.46</v>
      </c>
    </row>
    <row r="2096" spans="1:9" x14ac:dyDescent="0.25">
      <c r="A2096" t="s">
        <v>9</v>
      </c>
      <c r="B2096" t="s">
        <v>22</v>
      </c>
      <c r="C2096" t="s">
        <v>46</v>
      </c>
      <c r="D2096" s="1">
        <v>0</v>
      </c>
      <c r="E2096" s="1">
        <v>1220.1300000000001</v>
      </c>
      <c r="F2096" s="3">
        <v>44960</v>
      </c>
      <c r="G2096" s="1">
        <v>0</v>
      </c>
      <c r="H2096" s="2">
        <v>1.0760972215318798E-2</v>
      </c>
      <c r="I2096" s="1">
        <v>12.99</v>
      </c>
    </row>
    <row r="2097" spans="1:9" x14ac:dyDescent="0.25">
      <c r="A2097" t="s">
        <v>9</v>
      </c>
      <c r="B2097" t="s">
        <v>22</v>
      </c>
      <c r="C2097" t="s">
        <v>28</v>
      </c>
      <c r="D2097" s="1">
        <v>0</v>
      </c>
      <c r="E2097" s="1">
        <v>1308.48</v>
      </c>
      <c r="F2097" s="3">
        <v>44960</v>
      </c>
      <c r="G2097" s="1">
        <v>0</v>
      </c>
      <c r="H2097" s="2">
        <v>1.0916676324023822E-2</v>
      </c>
      <c r="I2097" s="1">
        <v>14.13</v>
      </c>
    </row>
    <row r="2098" spans="1:9" x14ac:dyDescent="0.25">
      <c r="A2098" t="s">
        <v>9</v>
      </c>
      <c r="B2098" t="s">
        <v>22</v>
      </c>
      <c r="C2098" t="s">
        <v>60</v>
      </c>
      <c r="D2098" s="1">
        <v>0</v>
      </c>
      <c r="E2098" s="1">
        <v>0</v>
      </c>
      <c r="F2098" s="3">
        <v>44960</v>
      </c>
      <c r="G2098" s="1">
        <v>1137.3499999999999</v>
      </c>
      <c r="H2098" s="2">
        <v>9.9005505238856095E-3</v>
      </c>
      <c r="I2098" s="1">
        <v>11.15</v>
      </c>
    </row>
    <row r="2099" spans="1:9" x14ac:dyDescent="0.25">
      <c r="A2099" t="s">
        <v>2</v>
      </c>
      <c r="B2099" t="s">
        <v>22</v>
      </c>
      <c r="C2099" t="s">
        <v>59</v>
      </c>
      <c r="D2099" s="1">
        <v>0</v>
      </c>
      <c r="E2099" s="1">
        <v>0</v>
      </c>
      <c r="F2099" s="3">
        <v>44960</v>
      </c>
      <c r="G2099" s="1">
        <f>381.66+1259.2</f>
        <v>1640.8600000000001</v>
      </c>
      <c r="H2099" s="2">
        <v>-1.1505098158576255E-3</v>
      </c>
      <c r="I2099" s="1">
        <v>-1.89</v>
      </c>
    </row>
    <row r="2100" spans="1:9" x14ac:dyDescent="0.25">
      <c r="A2100" t="s">
        <v>2</v>
      </c>
      <c r="B2100" t="s">
        <v>22</v>
      </c>
      <c r="C2100" t="s">
        <v>44</v>
      </c>
      <c r="D2100" s="1">
        <f>800+381.66+1259.2</f>
        <v>2440.86</v>
      </c>
      <c r="E2100" s="1">
        <v>3152.23</v>
      </c>
      <c r="F2100" s="3">
        <v>44960</v>
      </c>
      <c r="G2100" s="1">
        <v>0</v>
      </c>
      <c r="H2100" s="2">
        <v>4.8581602109027955E-3</v>
      </c>
      <c r="I2100" s="1">
        <v>15.24</v>
      </c>
    </row>
    <row r="2101" spans="1:9" x14ac:dyDescent="0.25">
      <c r="A2101" t="s">
        <v>2</v>
      </c>
      <c r="B2101" t="s">
        <v>22</v>
      </c>
      <c r="C2101" t="s">
        <v>27</v>
      </c>
      <c r="D2101" s="1">
        <v>0</v>
      </c>
      <c r="E2101" s="1">
        <v>4179.8</v>
      </c>
      <c r="F2101" s="3">
        <v>44960</v>
      </c>
      <c r="G2101" s="1">
        <v>0</v>
      </c>
      <c r="H2101" s="2">
        <v>5.4557001000692384E-3</v>
      </c>
      <c r="I2101" s="1">
        <v>22.68</v>
      </c>
    </row>
    <row r="2102" spans="1:9" x14ac:dyDescent="0.25">
      <c r="A2102" t="s">
        <v>2</v>
      </c>
      <c r="B2102" t="s">
        <v>22</v>
      </c>
      <c r="C2102" t="s">
        <v>26</v>
      </c>
      <c r="D2102" s="1">
        <v>0</v>
      </c>
      <c r="E2102" s="1">
        <v>4859.12</v>
      </c>
      <c r="F2102" s="3">
        <v>44960</v>
      </c>
      <c r="G2102" s="1">
        <v>0</v>
      </c>
      <c r="H2102" s="2">
        <v>7.5120933714016846E-3</v>
      </c>
      <c r="I2102" s="1">
        <v>36.229999999999997</v>
      </c>
    </row>
    <row r="2103" spans="1:9" x14ac:dyDescent="0.25">
      <c r="A2103" t="s">
        <v>4</v>
      </c>
      <c r="B2103" t="s">
        <v>22</v>
      </c>
      <c r="C2103" t="s">
        <v>25</v>
      </c>
      <c r="D2103" s="1">
        <v>0</v>
      </c>
      <c r="E2103" s="1">
        <v>1569.83</v>
      </c>
      <c r="F2103" s="3">
        <v>44960</v>
      </c>
      <c r="G2103" s="1">
        <v>0</v>
      </c>
      <c r="H2103" s="2">
        <v>2.697239303938237E-2</v>
      </c>
      <c r="I2103" s="1">
        <v>41.23</v>
      </c>
    </row>
    <row r="2104" spans="1:9" x14ac:dyDescent="0.25">
      <c r="A2104" t="s">
        <v>4</v>
      </c>
      <c r="B2104" t="s">
        <v>22</v>
      </c>
      <c r="C2104" t="s">
        <v>24</v>
      </c>
      <c r="D2104" s="1">
        <v>0</v>
      </c>
      <c r="E2104" s="1">
        <v>2616</v>
      </c>
      <c r="F2104" s="3">
        <v>44960</v>
      </c>
      <c r="G2104" s="1">
        <v>0</v>
      </c>
      <c r="H2104" s="2">
        <v>2.9366050594757942E-2</v>
      </c>
      <c r="I2104" s="1">
        <v>74.63</v>
      </c>
    </row>
    <row r="2105" spans="1:9" x14ac:dyDescent="0.25">
      <c r="A2105" t="s">
        <v>4</v>
      </c>
      <c r="B2105" t="s">
        <v>21</v>
      </c>
      <c r="C2105" t="s">
        <v>20</v>
      </c>
      <c r="D2105" s="1">
        <v>0</v>
      </c>
      <c r="E2105" s="1">
        <v>4279.33</v>
      </c>
      <c r="F2105" s="3">
        <v>44960</v>
      </c>
      <c r="G2105" s="1">
        <v>0</v>
      </c>
      <c r="H2105" s="2">
        <v>0.30744812162393376</v>
      </c>
      <c r="I2105" s="1">
        <v>1006.29</v>
      </c>
    </row>
    <row r="2106" spans="1:9" x14ac:dyDescent="0.25">
      <c r="A2106" t="s">
        <v>9</v>
      </c>
      <c r="B2106" t="s">
        <v>19</v>
      </c>
      <c r="C2106" s="2" t="s">
        <v>18</v>
      </c>
      <c r="D2106" s="1">
        <v>1000</v>
      </c>
      <c r="E2106" s="1">
        <v>29636.38</v>
      </c>
      <c r="F2106" s="3">
        <v>44960</v>
      </c>
      <c r="G2106" s="1">
        <v>0</v>
      </c>
      <c r="H2106" s="2">
        <v>1.0648227244934416E-2</v>
      </c>
      <c r="I2106" s="1">
        <v>312.25</v>
      </c>
    </row>
    <row r="2107" spans="1:9" x14ac:dyDescent="0.25">
      <c r="A2107" t="s">
        <v>4</v>
      </c>
      <c r="B2107" t="s">
        <v>1</v>
      </c>
      <c r="C2107" t="s">
        <v>58</v>
      </c>
      <c r="D2107" s="1">
        <v>0</v>
      </c>
      <c r="E2107" s="1">
        <v>0</v>
      </c>
      <c r="F2107" s="3">
        <v>44960</v>
      </c>
      <c r="G2107" s="1">
        <v>224.61</v>
      </c>
      <c r="H2107" s="2">
        <v>-1.5114469882194781E-3</v>
      </c>
      <c r="I2107" s="1">
        <v>-0.34</v>
      </c>
    </row>
    <row r="2108" spans="1:9" x14ac:dyDescent="0.25">
      <c r="A2108" t="s">
        <v>4</v>
      </c>
      <c r="B2108" t="s">
        <v>1</v>
      </c>
      <c r="C2108" t="s">
        <v>57</v>
      </c>
      <c r="D2108" s="1">
        <v>0</v>
      </c>
      <c r="E2108" s="1">
        <v>0</v>
      </c>
      <c r="F2108" s="3">
        <v>44960</v>
      </c>
      <c r="G2108" s="1">
        <v>289.02999999999997</v>
      </c>
      <c r="H2108" s="2">
        <v>2.5947749538548726E-2</v>
      </c>
      <c r="I2108" s="1">
        <v>7.31</v>
      </c>
    </row>
    <row r="2109" spans="1:9" x14ac:dyDescent="0.25">
      <c r="A2109" t="s">
        <v>4</v>
      </c>
      <c r="B2109" t="s">
        <v>1</v>
      </c>
      <c r="C2109" t="s">
        <v>17</v>
      </c>
      <c r="D2109" s="1">
        <v>0</v>
      </c>
      <c r="E2109" s="1">
        <v>284.83</v>
      </c>
      <c r="F2109" s="3">
        <v>44960</v>
      </c>
      <c r="G2109" s="1">
        <v>0</v>
      </c>
      <c r="H2109" s="2">
        <v>0.1159301049992163</v>
      </c>
      <c r="I2109" s="1">
        <v>29.59</v>
      </c>
    </row>
    <row r="2110" spans="1:9" x14ac:dyDescent="0.25">
      <c r="A2110" t="s">
        <v>4</v>
      </c>
      <c r="B2110" t="s">
        <v>1</v>
      </c>
      <c r="C2110" t="s">
        <v>16</v>
      </c>
      <c r="D2110" s="1">
        <v>0</v>
      </c>
      <c r="E2110" s="1">
        <v>673.49</v>
      </c>
      <c r="F2110" s="3">
        <v>44960</v>
      </c>
      <c r="G2110" s="1">
        <v>0</v>
      </c>
      <c r="H2110" s="2">
        <v>1.3986750978620899E-2</v>
      </c>
      <c r="I2110" s="1">
        <v>9.2899999999999991</v>
      </c>
    </row>
    <row r="2111" spans="1:9" x14ac:dyDescent="0.25">
      <c r="A2111" t="s">
        <v>4</v>
      </c>
      <c r="B2111" t="s">
        <v>1</v>
      </c>
      <c r="C2111" t="s">
        <v>15</v>
      </c>
      <c r="D2111" s="1">
        <v>0</v>
      </c>
      <c r="E2111" s="1">
        <v>601.79999999999995</v>
      </c>
      <c r="F2111" s="3">
        <v>44960</v>
      </c>
      <c r="G2111" s="1">
        <v>0</v>
      </c>
      <c r="H2111" s="2">
        <v>4.8578199052132787E-2</v>
      </c>
      <c r="I2111" s="1">
        <v>27.88</v>
      </c>
    </row>
    <row r="2112" spans="1:9" x14ac:dyDescent="0.25">
      <c r="A2112" t="s">
        <v>4</v>
      </c>
      <c r="B2112" t="s">
        <v>1</v>
      </c>
      <c r="C2112" t="s">
        <v>56</v>
      </c>
      <c r="D2112" s="1">
        <v>0</v>
      </c>
      <c r="E2112" s="1">
        <v>0</v>
      </c>
      <c r="F2112" s="3">
        <v>44960</v>
      </c>
      <c r="G2112" s="1">
        <v>319.83999999999997</v>
      </c>
      <c r="H2112" s="2">
        <v>6.5700966742787692E-4</v>
      </c>
      <c r="I2112" s="1">
        <v>0.21</v>
      </c>
    </row>
    <row r="2113" spans="1:9" x14ac:dyDescent="0.25">
      <c r="A2113" t="s">
        <v>4</v>
      </c>
      <c r="B2113" t="s">
        <v>1</v>
      </c>
      <c r="C2113" t="s">
        <v>55</v>
      </c>
      <c r="D2113" s="1">
        <v>0</v>
      </c>
      <c r="E2113" s="1">
        <v>0</v>
      </c>
      <c r="F2113" s="3">
        <v>44960</v>
      </c>
      <c r="G2113" s="1">
        <v>337.64</v>
      </c>
      <c r="H2113" s="2">
        <v>4.8510460998183458E-3</v>
      </c>
      <c r="I2113" s="1">
        <v>1.63</v>
      </c>
    </row>
    <row r="2114" spans="1:9" x14ac:dyDescent="0.25">
      <c r="A2114" t="s">
        <v>4</v>
      </c>
      <c r="B2114" t="s">
        <v>1</v>
      </c>
      <c r="C2114" t="s">
        <v>14</v>
      </c>
      <c r="D2114" s="1">
        <v>0</v>
      </c>
      <c r="E2114" s="1">
        <v>240.18</v>
      </c>
      <c r="F2114" s="3">
        <v>44960</v>
      </c>
      <c r="G2114" s="1">
        <v>0</v>
      </c>
      <c r="H2114" s="2">
        <v>3.4456025497458853E-2</v>
      </c>
      <c r="I2114" s="1">
        <v>8</v>
      </c>
    </row>
    <row r="2115" spans="1:9" x14ac:dyDescent="0.25">
      <c r="A2115" t="s">
        <v>2</v>
      </c>
      <c r="B2115" t="s">
        <v>1</v>
      </c>
      <c r="C2115" t="s">
        <v>45</v>
      </c>
      <c r="D2115" s="1">
        <v>0</v>
      </c>
      <c r="E2115" s="1">
        <v>5069.1099999999997</v>
      </c>
      <c r="F2115" s="3">
        <v>44960</v>
      </c>
      <c r="G2115" s="1">
        <v>0</v>
      </c>
      <c r="H2115" s="2">
        <v>9.6159399939850232E-3</v>
      </c>
      <c r="I2115" s="1">
        <v>48.28</v>
      </c>
    </row>
    <row r="2116" spans="1:9" x14ac:dyDescent="0.25">
      <c r="A2116" t="s">
        <v>4</v>
      </c>
      <c r="B2116" t="s">
        <v>1</v>
      </c>
      <c r="C2116" t="s">
        <v>13</v>
      </c>
      <c r="D2116" s="1">
        <v>0</v>
      </c>
      <c r="E2116" s="1">
        <v>607.64</v>
      </c>
      <c r="F2116" s="3">
        <v>44960</v>
      </c>
      <c r="G2116" s="1">
        <v>0</v>
      </c>
      <c r="H2116" s="2">
        <v>-4.2443013290071052E-3</v>
      </c>
      <c r="I2116" s="1">
        <v>-2.59</v>
      </c>
    </row>
    <row r="2117" spans="1:9" x14ac:dyDescent="0.25">
      <c r="A2117" t="s">
        <v>4</v>
      </c>
      <c r="B2117" t="s">
        <v>1</v>
      </c>
      <c r="C2117" t="s">
        <v>54</v>
      </c>
      <c r="D2117" s="1">
        <v>0</v>
      </c>
      <c r="E2117" s="1">
        <v>0</v>
      </c>
      <c r="F2117" s="3">
        <v>44960</v>
      </c>
      <c r="G2117" s="1">
        <v>198.61</v>
      </c>
      <c r="H2117" s="2">
        <v>-7.6446487458777801E-3</v>
      </c>
      <c r="I2117" s="1">
        <v>-1.53</v>
      </c>
    </row>
    <row r="2118" spans="1:9" x14ac:dyDescent="0.25">
      <c r="A2118" t="s">
        <v>4</v>
      </c>
      <c r="B2118" t="s">
        <v>1</v>
      </c>
      <c r="C2118" t="s">
        <v>53</v>
      </c>
      <c r="D2118" s="1">
        <v>0</v>
      </c>
      <c r="E2118" s="1">
        <v>0</v>
      </c>
      <c r="F2118" s="3">
        <v>44960</v>
      </c>
      <c r="G2118" s="1">
        <v>305.81</v>
      </c>
      <c r="H2118" s="2">
        <v>-9.1050482794374776E-3</v>
      </c>
      <c r="I2118" s="1">
        <v>-2.81</v>
      </c>
    </row>
    <row r="2119" spans="1:9" x14ac:dyDescent="0.25">
      <c r="A2119" t="s">
        <v>4</v>
      </c>
      <c r="B2119" t="s">
        <v>1</v>
      </c>
      <c r="C2119" t="s">
        <v>12</v>
      </c>
      <c r="D2119" s="1">
        <v>0</v>
      </c>
      <c r="E2119" s="1">
        <v>448.19</v>
      </c>
      <c r="F2119" s="3">
        <v>44960</v>
      </c>
      <c r="G2119" s="1">
        <v>0</v>
      </c>
      <c r="H2119" s="2">
        <v>6.6179793991007818E-2</v>
      </c>
      <c r="I2119" s="1">
        <v>27.82</v>
      </c>
    </row>
    <row r="2120" spans="1:9" x14ac:dyDescent="0.25">
      <c r="A2120" t="s">
        <v>4</v>
      </c>
      <c r="B2120" t="s">
        <v>1</v>
      </c>
      <c r="C2120" t="s">
        <v>1</v>
      </c>
      <c r="D2120" s="1">
        <v>0</v>
      </c>
      <c r="E2120" s="1">
        <v>987.57</v>
      </c>
      <c r="F2120" s="3">
        <v>44960</v>
      </c>
      <c r="G2120" s="1">
        <v>0</v>
      </c>
      <c r="H2120" s="2">
        <v>0.15843988269794718</v>
      </c>
      <c r="I2120" s="1">
        <v>135.07</v>
      </c>
    </row>
    <row r="2121" spans="1:9" x14ac:dyDescent="0.25">
      <c r="A2121" t="s">
        <v>4</v>
      </c>
      <c r="B2121" t="s">
        <v>1</v>
      </c>
      <c r="C2121" t="s">
        <v>52</v>
      </c>
      <c r="D2121" s="1">
        <v>0</v>
      </c>
      <c r="E2121" s="1">
        <v>0</v>
      </c>
      <c r="F2121" s="3">
        <v>44960</v>
      </c>
      <c r="G2121" s="1">
        <v>186.45</v>
      </c>
      <c r="H2121" s="2">
        <v>-1.056039057524949E-2</v>
      </c>
      <c r="I2121" s="1">
        <v>-1.99</v>
      </c>
    </row>
    <row r="2122" spans="1:9" x14ac:dyDescent="0.25">
      <c r="A2122" t="s">
        <v>4</v>
      </c>
      <c r="B2122" t="s">
        <v>1</v>
      </c>
      <c r="C2122" t="s">
        <v>11</v>
      </c>
      <c r="D2122" s="1">
        <v>240</v>
      </c>
      <c r="E2122" s="1">
        <v>487.95</v>
      </c>
      <c r="F2122" s="3">
        <v>44960</v>
      </c>
      <c r="G2122" s="1">
        <v>0</v>
      </c>
      <c r="H2122" s="2">
        <v>5.6237418014156715E-2</v>
      </c>
      <c r="I2122" s="1">
        <v>25.98</v>
      </c>
    </row>
    <row r="2123" spans="1:9" x14ac:dyDescent="0.25">
      <c r="A2123" t="s">
        <v>4</v>
      </c>
      <c r="B2123" t="s">
        <v>1</v>
      </c>
      <c r="C2123" t="s">
        <v>10</v>
      </c>
      <c r="D2123" s="1">
        <v>240</v>
      </c>
      <c r="E2123" s="1">
        <v>1282.97</v>
      </c>
      <c r="F2123" s="3">
        <v>44960</v>
      </c>
      <c r="G2123" s="1">
        <v>0</v>
      </c>
      <c r="H2123" s="2">
        <v>8.4844795075382784E-2</v>
      </c>
      <c r="I2123" s="1">
        <v>100.34</v>
      </c>
    </row>
    <row r="2124" spans="1:9" x14ac:dyDescent="0.25">
      <c r="A2124" t="s">
        <v>4</v>
      </c>
      <c r="B2124" t="s">
        <v>1</v>
      </c>
      <c r="C2124" t="s">
        <v>51</v>
      </c>
      <c r="D2124" s="1">
        <v>0</v>
      </c>
      <c r="E2124" s="1">
        <v>0</v>
      </c>
      <c r="F2124" s="3">
        <v>44960</v>
      </c>
      <c r="G2124" s="1">
        <v>375.67</v>
      </c>
      <c r="H2124" s="2">
        <v>7.3373524957855984E-2</v>
      </c>
      <c r="I2124" s="1">
        <v>25.68</v>
      </c>
    </row>
    <row r="2125" spans="1:9" x14ac:dyDescent="0.25">
      <c r="A2125" t="s">
        <v>9</v>
      </c>
      <c r="B2125" t="s">
        <v>1</v>
      </c>
      <c r="C2125" t="s">
        <v>8</v>
      </c>
      <c r="D2125" s="1">
        <f>3119.18+420</f>
        <v>3539.18</v>
      </c>
      <c r="E2125" s="1">
        <v>5765.57</v>
      </c>
      <c r="F2125" s="3">
        <v>44960</v>
      </c>
      <c r="G2125" s="1">
        <v>0</v>
      </c>
      <c r="H2125" s="2">
        <v>5.1867039063289155E-3</v>
      </c>
      <c r="I2125" s="1">
        <v>29.75</v>
      </c>
    </row>
    <row r="2126" spans="1:9" x14ac:dyDescent="0.25">
      <c r="A2126" t="s">
        <v>4</v>
      </c>
      <c r="B2126" t="s">
        <v>1</v>
      </c>
      <c r="C2126" t="s">
        <v>7</v>
      </c>
      <c r="D2126" s="1">
        <v>0</v>
      </c>
      <c r="E2126" s="1">
        <v>1165.45</v>
      </c>
      <c r="F2126" s="3">
        <v>44960</v>
      </c>
      <c r="G2126" s="1">
        <v>0</v>
      </c>
      <c r="H2126" s="2">
        <v>4.5537324278498881E-2</v>
      </c>
      <c r="I2126" s="1">
        <v>50.76</v>
      </c>
    </row>
    <row r="2127" spans="1:9" x14ac:dyDescent="0.25">
      <c r="A2127" t="s">
        <v>2</v>
      </c>
      <c r="B2127" t="s">
        <v>1</v>
      </c>
      <c r="C2127" t="s">
        <v>6</v>
      </c>
      <c r="D2127" s="1">
        <v>0</v>
      </c>
      <c r="E2127" s="1">
        <v>3380.97</v>
      </c>
      <c r="F2127" s="3">
        <v>44960</v>
      </c>
      <c r="G2127" s="1">
        <v>0</v>
      </c>
      <c r="H2127" s="2">
        <v>4.2720782124628043E-2</v>
      </c>
      <c r="I2127" s="1">
        <v>138.52000000000001</v>
      </c>
    </row>
    <row r="2128" spans="1:9" x14ac:dyDescent="0.25">
      <c r="A2128" t="s">
        <v>9</v>
      </c>
      <c r="B2128" t="s">
        <v>1</v>
      </c>
      <c r="C2128" t="s">
        <v>50</v>
      </c>
      <c r="D2128" s="1">
        <v>0</v>
      </c>
      <c r="E2128" s="1">
        <v>0</v>
      </c>
      <c r="F2128" s="3">
        <v>44960</v>
      </c>
      <c r="G2128" s="1">
        <v>3119.18</v>
      </c>
      <c r="H2128" s="2">
        <v>3.3389089037569875E-3</v>
      </c>
      <c r="I2128" s="1">
        <v>10.38</v>
      </c>
    </row>
    <row r="2129" spans="1:9" x14ac:dyDescent="0.25">
      <c r="A2129" t="s">
        <v>2</v>
      </c>
      <c r="B2129" t="s">
        <v>1</v>
      </c>
      <c r="C2129" t="s">
        <v>49</v>
      </c>
      <c r="D2129" s="1">
        <v>0</v>
      </c>
      <c r="E2129" s="1">
        <v>0</v>
      </c>
      <c r="F2129" s="3">
        <v>44960</v>
      </c>
      <c r="G2129" s="1">
        <v>879.87</v>
      </c>
      <c r="H2129" s="2">
        <v>2.3872859968632199E-4</v>
      </c>
      <c r="I2129" s="1">
        <v>0.21</v>
      </c>
    </row>
    <row r="2130" spans="1:9" x14ac:dyDescent="0.25">
      <c r="A2130" t="s">
        <v>2</v>
      </c>
      <c r="B2130" t="s">
        <v>1</v>
      </c>
      <c r="C2130" t="s">
        <v>5</v>
      </c>
      <c r="D2130" s="1">
        <v>879.87</v>
      </c>
      <c r="E2130" s="1">
        <v>3111.46</v>
      </c>
      <c r="F2130" s="3">
        <v>44960</v>
      </c>
      <c r="G2130" s="1">
        <v>0</v>
      </c>
      <c r="H2130" s="2">
        <v>1.0256926428712898E-2</v>
      </c>
      <c r="I2130" s="1">
        <v>31.59</v>
      </c>
    </row>
    <row r="2131" spans="1:9" x14ac:dyDescent="0.25">
      <c r="A2131" t="s">
        <v>2</v>
      </c>
      <c r="B2131" t="s">
        <v>1</v>
      </c>
      <c r="C2131" t="s">
        <v>42</v>
      </c>
      <c r="D2131" s="1">
        <v>0</v>
      </c>
      <c r="E2131" s="1">
        <v>11236.01</v>
      </c>
      <c r="F2131" s="3">
        <v>44960</v>
      </c>
      <c r="G2131" s="1">
        <v>0</v>
      </c>
      <c r="H2131" s="2">
        <v>1.258885828815326E-2</v>
      </c>
      <c r="I2131" s="1">
        <v>139.69</v>
      </c>
    </row>
    <row r="2132" spans="1:9" x14ac:dyDescent="0.25">
      <c r="A2132" t="s">
        <v>4</v>
      </c>
      <c r="B2132" t="s">
        <v>1</v>
      </c>
      <c r="C2132" t="s">
        <v>3</v>
      </c>
      <c r="D2132" s="1">
        <v>2237.66</v>
      </c>
      <c r="E2132" s="1">
        <v>2249.4499999999998</v>
      </c>
      <c r="F2132" s="3">
        <v>44960</v>
      </c>
      <c r="G2132" s="1">
        <v>0</v>
      </c>
      <c r="H2132" s="2">
        <v>5.2688969727303636E-3</v>
      </c>
      <c r="I2132" s="1">
        <v>11.79</v>
      </c>
    </row>
    <row r="2133" spans="1:9" x14ac:dyDescent="0.25">
      <c r="A2133" t="s">
        <v>9</v>
      </c>
      <c r="B2133" t="s">
        <v>41</v>
      </c>
      <c r="C2133" s="2" t="s">
        <v>18</v>
      </c>
      <c r="D2133" s="1">
        <f>31.04+32.12</f>
        <v>63.16</v>
      </c>
      <c r="E2133" s="1">
        <f>2833.12+179.34</f>
        <v>3012.46</v>
      </c>
      <c r="F2133" s="3">
        <v>44988</v>
      </c>
      <c r="G2133" s="1">
        <v>8000</v>
      </c>
      <c r="H2133" s="2">
        <v>1.054333569269672E-2</v>
      </c>
      <c r="I2133" s="1">
        <v>31.43</v>
      </c>
    </row>
    <row r="2134" spans="1:9" x14ac:dyDescent="0.25">
      <c r="A2134" t="s">
        <v>9</v>
      </c>
      <c r="B2134" t="s">
        <v>22</v>
      </c>
      <c r="C2134" t="s">
        <v>40</v>
      </c>
      <c r="D2134" s="1">
        <v>8920</v>
      </c>
      <c r="E2134" s="1">
        <v>22490.43</v>
      </c>
      <c r="F2134" s="3">
        <v>44988</v>
      </c>
      <c r="G2134" s="1">
        <v>0</v>
      </c>
      <c r="H2134" s="2">
        <v>7.594672439430239E-3</v>
      </c>
      <c r="I2134" s="1">
        <v>169.52</v>
      </c>
    </row>
    <row r="2135" spans="1:9" x14ac:dyDescent="0.25">
      <c r="A2135" t="s">
        <v>9</v>
      </c>
      <c r="B2135" t="s">
        <v>22</v>
      </c>
      <c r="C2135" t="s">
        <v>39</v>
      </c>
      <c r="D2135" s="1">
        <v>0</v>
      </c>
      <c r="E2135" s="1">
        <v>1174.1500000000001</v>
      </c>
      <c r="F2135" s="3">
        <v>44988</v>
      </c>
      <c r="G2135" s="1">
        <v>0</v>
      </c>
      <c r="H2135" s="2">
        <v>7.4130638089764389E-3</v>
      </c>
      <c r="I2135" s="1">
        <v>8.64</v>
      </c>
    </row>
    <row r="2136" spans="1:9" x14ac:dyDescent="0.25">
      <c r="A2136" t="s">
        <v>9</v>
      </c>
      <c r="B2136" t="s">
        <v>22</v>
      </c>
      <c r="C2136" t="s">
        <v>38</v>
      </c>
      <c r="D2136" s="1">
        <v>0</v>
      </c>
      <c r="E2136" s="1">
        <v>1104.5899999999999</v>
      </c>
      <c r="F2136" s="3">
        <v>44988</v>
      </c>
      <c r="G2136" s="1">
        <v>0</v>
      </c>
      <c r="H2136" s="2">
        <v>1.052063416553084E-2</v>
      </c>
      <c r="I2136" s="1">
        <v>11.5</v>
      </c>
    </row>
    <row r="2137" spans="1:9" x14ac:dyDescent="0.25">
      <c r="A2137" t="s">
        <v>9</v>
      </c>
      <c r="B2137" t="s">
        <v>22</v>
      </c>
      <c r="C2137" t="s">
        <v>48</v>
      </c>
      <c r="D2137" s="1">
        <v>0</v>
      </c>
      <c r="E2137" s="1">
        <v>5035.7299999999996</v>
      </c>
      <c r="F2137" s="3">
        <v>44988</v>
      </c>
      <c r="G2137" s="1">
        <v>0</v>
      </c>
      <c r="H2137" s="2">
        <v>9.4617051516177053E-3</v>
      </c>
      <c r="I2137" s="1">
        <v>47.2</v>
      </c>
    </row>
    <row r="2138" spans="1:9" x14ac:dyDescent="0.25">
      <c r="A2138" t="s">
        <v>9</v>
      </c>
      <c r="B2138" t="s">
        <v>22</v>
      </c>
      <c r="C2138" t="s">
        <v>36</v>
      </c>
      <c r="D2138" s="1">
        <v>0</v>
      </c>
      <c r="E2138" s="1">
        <v>4016.85</v>
      </c>
      <c r="F2138" s="3">
        <v>44988</v>
      </c>
      <c r="G2138" s="1">
        <v>0</v>
      </c>
      <c r="H2138" s="2">
        <v>7.8837164371221569E-3</v>
      </c>
      <c r="I2138" s="1">
        <v>31.42</v>
      </c>
    </row>
    <row r="2139" spans="1:9" x14ac:dyDescent="0.25">
      <c r="A2139" t="s">
        <v>9</v>
      </c>
      <c r="B2139" t="s">
        <v>22</v>
      </c>
      <c r="C2139" t="s">
        <v>33</v>
      </c>
      <c r="D2139" s="1">
        <v>0</v>
      </c>
      <c r="E2139" s="1">
        <v>659.45</v>
      </c>
      <c r="F2139" s="3">
        <v>44988</v>
      </c>
      <c r="G2139" s="1">
        <v>0</v>
      </c>
      <c r="H2139" s="2">
        <v>7.4552759827062332E-3</v>
      </c>
      <c r="I2139" s="1">
        <v>4.88</v>
      </c>
    </row>
    <row r="2140" spans="1:9" x14ac:dyDescent="0.25">
      <c r="A2140" t="s">
        <v>9</v>
      </c>
      <c r="B2140" t="s">
        <v>22</v>
      </c>
      <c r="C2140" t="s">
        <v>32</v>
      </c>
      <c r="D2140" s="1">
        <v>0</v>
      </c>
      <c r="E2140" s="1">
        <f>1321.04+1128.25</f>
        <v>2449.29</v>
      </c>
      <c r="F2140" s="3">
        <v>44988</v>
      </c>
      <c r="G2140" s="1">
        <v>0</v>
      </c>
      <c r="H2140" s="2">
        <v>8.789307852303363E-3</v>
      </c>
      <c r="I2140" s="1">
        <v>21.34</v>
      </c>
    </row>
    <row r="2141" spans="1:9" x14ac:dyDescent="0.25">
      <c r="A2141" t="s">
        <v>9</v>
      </c>
      <c r="B2141" t="s">
        <v>22</v>
      </c>
      <c r="C2141" t="s">
        <v>31</v>
      </c>
      <c r="D2141" s="1">
        <v>0</v>
      </c>
      <c r="E2141" s="1">
        <v>1217.22</v>
      </c>
      <c r="F2141" s="3">
        <v>44988</v>
      </c>
      <c r="G2141" s="1">
        <v>0</v>
      </c>
      <c r="H2141" s="2">
        <v>7.6491332637957932E-3</v>
      </c>
      <c r="I2141" s="1">
        <v>9.24</v>
      </c>
    </row>
    <row r="2142" spans="1:9" x14ac:dyDescent="0.25">
      <c r="A2142" t="s">
        <v>9</v>
      </c>
      <c r="B2142" t="s">
        <v>22</v>
      </c>
      <c r="C2142" t="s">
        <v>43</v>
      </c>
      <c r="D2142" s="1">
        <v>0</v>
      </c>
      <c r="E2142" s="1">
        <f>1308.88+1253.28+1367.42</f>
        <v>3929.58</v>
      </c>
      <c r="F2142" s="3">
        <v>44988</v>
      </c>
      <c r="G2142" s="1">
        <v>31.04</v>
      </c>
      <c r="H2142" s="2">
        <v>8.4741412938591498E-3</v>
      </c>
      <c r="I2142" s="1">
        <v>33.020000000000003</v>
      </c>
    </row>
    <row r="2143" spans="1:9" x14ac:dyDescent="0.25">
      <c r="A2143" t="s">
        <v>9</v>
      </c>
      <c r="B2143" t="s">
        <v>22</v>
      </c>
      <c r="C2143" t="s">
        <v>30</v>
      </c>
      <c r="D2143" s="1">
        <v>0</v>
      </c>
      <c r="E2143" s="1">
        <v>2493.11</v>
      </c>
      <c r="F2143" s="3">
        <v>44988</v>
      </c>
      <c r="G2143" s="1">
        <v>32.119999999999997</v>
      </c>
      <c r="H2143" s="2">
        <v>2.1900413168940203E-2</v>
      </c>
      <c r="I2143" s="1">
        <v>53.43</v>
      </c>
    </row>
    <row r="2144" spans="1:9" x14ac:dyDescent="0.25">
      <c r="A2144" t="s">
        <v>9</v>
      </c>
      <c r="B2144" t="s">
        <v>22</v>
      </c>
      <c r="C2144" t="s">
        <v>47</v>
      </c>
      <c r="D2144" s="1">
        <v>0</v>
      </c>
      <c r="E2144" s="1">
        <f>1426.66+1427.04</f>
        <v>2853.7</v>
      </c>
      <c r="F2144" s="3">
        <v>44988</v>
      </c>
      <c r="G2144" s="1">
        <v>0</v>
      </c>
      <c r="H2144" s="2">
        <v>2.0636623748211624E-2</v>
      </c>
      <c r="I2144" s="1">
        <v>57.7</v>
      </c>
    </row>
    <row r="2145" spans="1:9" x14ac:dyDescent="0.25">
      <c r="A2145" t="s">
        <v>9</v>
      </c>
      <c r="B2145" t="s">
        <v>22</v>
      </c>
      <c r="C2145" t="s">
        <v>29</v>
      </c>
      <c r="D2145" s="1">
        <v>0</v>
      </c>
      <c r="E2145" s="1">
        <f>4277.07+1408.42</f>
        <v>5685.49</v>
      </c>
      <c r="F2145" s="3">
        <v>44988</v>
      </c>
      <c r="G2145" s="1">
        <v>0</v>
      </c>
      <c r="H2145" s="2">
        <v>8.3838516411207653E-3</v>
      </c>
      <c r="I2145" s="1">
        <v>47.27</v>
      </c>
    </row>
    <row r="2146" spans="1:9" x14ac:dyDescent="0.25">
      <c r="A2146" t="s">
        <v>9</v>
      </c>
      <c r="B2146" t="s">
        <v>22</v>
      </c>
      <c r="C2146" t="s">
        <v>46</v>
      </c>
      <c r="D2146" s="1">
        <v>0</v>
      </c>
      <c r="E2146" s="1">
        <v>1230.1199999999999</v>
      </c>
      <c r="F2146" s="3">
        <v>44988</v>
      </c>
      <c r="G2146" s="1">
        <v>0</v>
      </c>
      <c r="H2146" s="2">
        <v>8.1876521354280474E-3</v>
      </c>
      <c r="I2146" s="1">
        <v>9.99</v>
      </c>
    </row>
    <row r="2147" spans="1:9" x14ac:dyDescent="0.25">
      <c r="A2147" t="s">
        <v>9</v>
      </c>
      <c r="B2147" t="s">
        <v>22</v>
      </c>
      <c r="C2147" t="s">
        <v>28</v>
      </c>
      <c r="D2147" s="1">
        <v>0</v>
      </c>
      <c r="E2147" s="1">
        <v>1287.04</v>
      </c>
      <c r="F2147" s="3">
        <v>44988</v>
      </c>
      <c r="G2147" s="1">
        <v>0</v>
      </c>
      <c r="H2147" s="2">
        <v>-1.6385424309122043E-2</v>
      </c>
      <c r="I2147" s="1">
        <v>-21.44</v>
      </c>
    </row>
    <row r="2148" spans="1:9" x14ac:dyDescent="0.25">
      <c r="A2148" t="s">
        <v>2</v>
      </c>
      <c r="B2148" t="s">
        <v>22</v>
      </c>
      <c r="C2148" t="s">
        <v>44</v>
      </c>
      <c r="D2148" s="1">
        <v>380</v>
      </c>
      <c r="E2148" s="1">
        <v>3564.05</v>
      </c>
      <c r="F2148" s="3">
        <v>44988</v>
      </c>
      <c r="G2148" s="1">
        <v>0</v>
      </c>
      <c r="H2148" s="2">
        <v>9.0084734006563583E-3</v>
      </c>
      <c r="I2148" s="1">
        <v>31.82</v>
      </c>
    </row>
    <row r="2149" spans="1:9" x14ac:dyDescent="0.25">
      <c r="A2149" t="s">
        <v>2</v>
      </c>
      <c r="B2149" t="s">
        <v>22</v>
      </c>
      <c r="C2149" t="s">
        <v>27</v>
      </c>
      <c r="D2149" s="1">
        <v>0</v>
      </c>
      <c r="E2149" s="1">
        <v>4171.09</v>
      </c>
      <c r="F2149" s="3">
        <v>44988</v>
      </c>
      <c r="G2149" s="1">
        <v>0</v>
      </c>
      <c r="H2149" s="2">
        <v>-2.0838317622853264E-3</v>
      </c>
      <c r="I2149" s="1">
        <v>-8.7100000000000009</v>
      </c>
    </row>
    <row r="2150" spans="1:9" x14ac:dyDescent="0.25">
      <c r="A2150" t="s">
        <v>2</v>
      </c>
      <c r="B2150" t="s">
        <v>22</v>
      </c>
      <c r="C2150" t="s">
        <v>26</v>
      </c>
      <c r="D2150" s="1">
        <v>0</v>
      </c>
      <c r="E2150" s="1">
        <v>4870.49</v>
      </c>
      <c r="F2150" s="3">
        <v>44988</v>
      </c>
      <c r="G2150" s="1">
        <v>0</v>
      </c>
      <c r="H2150" s="2">
        <v>2.3399298638435706E-3</v>
      </c>
      <c r="I2150" s="1">
        <v>11.37</v>
      </c>
    </row>
    <row r="2151" spans="1:9" x14ac:dyDescent="0.25">
      <c r="A2151" t="s">
        <v>4</v>
      </c>
      <c r="B2151" t="s">
        <v>22</v>
      </c>
      <c r="C2151" t="s">
        <v>25</v>
      </c>
      <c r="D2151" s="1">
        <v>0</v>
      </c>
      <c r="E2151" s="1">
        <v>1492.03</v>
      </c>
      <c r="F2151" s="3">
        <v>44988</v>
      </c>
      <c r="G2151" s="1">
        <v>0</v>
      </c>
      <c r="H2151" s="2">
        <v>-4.9559506443372814E-2</v>
      </c>
      <c r="I2151" s="1">
        <v>-77.8</v>
      </c>
    </row>
    <row r="2152" spans="1:9" x14ac:dyDescent="0.25">
      <c r="A2152" t="s">
        <v>4</v>
      </c>
      <c r="B2152" t="s">
        <v>22</v>
      </c>
      <c r="C2152" t="s">
        <v>24</v>
      </c>
      <c r="D2152" s="1">
        <v>0</v>
      </c>
      <c r="E2152" s="1">
        <v>2452.4499999999998</v>
      </c>
      <c r="F2152" s="3">
        <v>44988</v>
      </c>
      <c r="G2152" s="1">
        <v>0</v>
      </c>
      <c r="H2152" s="2">
        <v>-6.251911314984715E-2</v>
      </c>
      <c r="I2152" s="1">
        <v>-163.55000000000001</v>
      </c>
    </row>
    <row r="2153" spans="1:9" x14ac:dyDescent="0.25">
      <c r="A2153" t="s">
        <v>4</v>
      </c>
      <c r="B2153" t="s">
        <v>21</v>
      </c>
      <c r="C2153" t="s">
        <v>20</v>
      </c>
      <c r="D2153" s="1">
        <v>0</v>
      </c>
      <c r="E2153" s="1">
        <v>4463.8599999999997</v>
      </c>
      <c r="F2153" s="3">
        <v>44988</v>
      </c>
      <c r="G2153" s="1">
        <v>0</v>
      </c>
      <c r="H2153" s="2">
        <v>4.3121236268294227E-2</v>
      </c>
      <c r="I2153" s="1">
        <v>184.53</v>
      </c>
    </row>
    <row r="2154" spans="1:9" x14ac:dyDescent="0.25">
      <c r="A2154" t="s">
        <v>9</v>
      </c>
      <c r="B2154" t="s">
        <v>19</v>
      </c>
      <c r="C2154" s="2" t="s">
        <v>18</v>
      </c>
      <c r="D2154" s="1">
        <v>1000</v>
      </c>
      <c r="E2154" s="1">
        <v>30880.73</v>
      </c>
      <c r="F2154" s="3">
        <v>44988</v>
      </c>
      <c r="G2154" s="1">
        <v>0</v>
      </c>
      <c r="H2154" s="2">
        <v>7.9758117636612447E-3</v>
      </c>
      <c r="I2154" s="1">
        <v>244.35</v>
      </c>
    </row>
    <row r="2155" spans="1:9" x14ac:dyDescent="0.25">
      <c r="A2155" t="s">
        <v>4</v>
      </c>
      <c r="B2155" t="s">
        <v>1</v>
      </c>
      <c r="C2155" t="s">
        <v>17</v>
      </c>
      <c r="D2155" s="1">
        <v>0</v>
      </c>
      <c r="E2155" s="1">
        <v>270.43</v>
      </c>
      <c r="F2155" s="3">
        <v>44988</v>
      </c>
      <c r="G2155" s="1">
        <v>0</v>
      </c>
      <c r="H2155" s="2">
        <v>-5.0556472281711784E-2</v>
      </c>
      <c r="I2155" s="1">
        <v>-14.4</v>
      </c>
    </row>
    <row r="2156" spans="1:9" x14ac:dyDescent="0.25">
      <c r="A2156" t="s">
        <v>4</v>
      </c>
      <c r="B2156" t="s">
        <v>1</v>
      </c>
      <c r="C2156" t="s">
        <v>16</v>
      </c>
      <c r="D2156" s="1">
        <v>240</v>
      </c>
      <c r="E2156" s="1">
        <v>863.2</v>
      </c>
      <c r="F2156" s="3">
        <v>44988</v>
      </c>
      <c r="G2156" s="1">
        <v>0</v>
      </c>
      <c r="H2156" s="2">
        <v>-5.5052600466343304E-2</v>
      </c>
      <c r="I2156" s="1">
        <v>-50.29</v>
      </c>
    </row>
    <row r="2157" spans="1:9" x14ac:dyDescent="0.25">
      <c r="A2157" t="s">
        <v>4</v>
      </c>
      <c r="B2157" t="s">
        <v>1</v>
      </c>
      <c r="C2157" t="s">
        <v>15</v>
      </c>
      <c r="D2157" s="1">
        <v>0</v>
      </c>
      <c r="E2157" s="1">
        <v>540.66999999999996</v>
      </c>
      <c r="F2157" s="3">
        <v>44988</v>
      </c>
      <c r="G2157" s="1">
        <v>0</v>
      </c>
      <c r="H2157" s="2">
        <v>-0.10157859754071119</v>
      </c>
      <c r="I2157" s="1">
        <v>-61.13</v>
      </c>
    </row>
    <row r="2158" spans="1:9" x14ac:dyDescent="0.25">
      <c r="A2158" t="s">
        <v>4</v>
      </c>
      <c r="B2158" t="s">
        <v>1</v>
      </c>
      <c r="C2158" t="s">
        <v>14</v>
      </c>
      <c r="D2158" s="1">
        <v>240</v>
      </c>
      <c r="E2158" s="1">
        <v>457.44</v>
      </c>
      <c r="F2158" s="3">
        <v>44988</v>
      </c>
      <c r="G2158" s="1">
        <v>0</v>
      </c>
      <c r="H2158" s="2">
        <v>-4.735724103461203E-2</v>
      </c>
      <c r="I2158" s="1">
        <v>-22.74</v>
      </c>
    </row>
    <row r="2159" spans="1:9" x14ac:dyDescent="0.25">
      <c r="A2159" t="s">
        <v>2</v>
      </c>
      <c r="B2159" t="s">
        <v>1</v>
      </c>
      <c r="C2159" t="s">
        <v>45</v>
      </c>
      <c r="D2159" s="1">
        <v>0</v>
      </c>
      <c r="E2159" s="1">
        <v>5085.91</v>
      </c>
      <c r="F2159" s="3">
        <v>44988</v>
      </c>
      <c r="G2159" s="1">
        <v>0</v>
      </c>
      <c r="H2159" s="2">
        <v>3.3141912485623592E-3</v>
      </c>
      <c r="I2159" s="1">
        <v>16.8</v>
      </c>
    </row>
    <row r="2160" spans="1:9" x14ac:dyDescent="0.25">
      <c r="A2160" t="s">
        <v>4</v>
      </c>
      <c r="B2160" t="s">
        <v>1</v>
      </c>
      <c r="C2160" t="s">
        <v>13</v>
      </c>
      <c r="D2160" s="1">
        <v>0</v>
      </c>
      <c r="E2160" s="1">
        <v>607.33000000000004</v>
      </c>
      <c r="F2160" s="3">
        <v>44988</v>
      </c>
      <c r="G2160" s="1">
        <v>0</v>
      </c>
      <c r="H2160" s="2">
        <v>-5.1017049568813366E-4</v>
      </c>
      <c r="I2160" s="1">
        <v>-0.31</v>
      </c>
    </row>
    <row r="2161" spans="1:9" x14ac:dyDescent="0.25">
      <c r="A2161" t="s">
        <v>4</v>
      </c>
      <c r="B2161" t="s">
        <v>1</v>
      </c>
      <c r="C2161" t="s">
        <v>12</v>
      </c>
      <c r="D2161" s="1">
        <v>0</v>
      </c>
      <c r="E2161" s="1">
        <v>441.22</v>
      </c>
      <c r="F2161" s="3">
        <v>44988</v>
      </c>
      <c r="G2161" s="1">
        <v>0</v>
      </c>
      <c r="H2161" s="2">
        <v>-1.5551440237399294E-2</v>
      </c>
      <c r="I2161" s="1">
        <v>-6.97</v>
      </c>
    </row>
    <row r="2162" spans="1:9" x14ac:dyDescent="0.25">
      <c r="A2162" t="s">
        <v>4</v>
      </c>
      <c r="B2162" t="s">
        <v>1</v>
      </c>
      <c r="C2162" t="s">
        <v>1</v>
      </c>
      <c r="D2162" s="1">
        <v>0</v>
      </c>
      <c r="E2162" s="1">
        <v>995.03</v>
      </c>
      <c r="F2162" s="3">
        <v>44988</v>
      </c>
      <c r="G2162" s="1">
        <v>0</v>
      </c>
      <c r="H2162" s="2">
        <v>7.5538949137781142E-3</v>
      </c>
      <c r="I2162" s="1">
        <v>7.46</v>
      </c>
    </row>
    <row r="2163" spans="1:9" x14ac:dyDescent="0.25">
      <c r="A2163" t="s">
        <v>4</v>
      </c>
      <c r="B2163" t="s">
        <v>1</v>
      </c>
      <c r="C2163" t="s">
        <v>11</v>
      </c>
      <c r="D2163" s="1">
        <v>0</v>
      </c>
      <c r="E2163" s="1">
        <v>474.31</v>
      </c>
      <c r="F2163" s="3">
        <v>44988</v>
      </c>
      <c r="G2163" s="1">
        <v>0</v>
      </c>
      <c r="H2163" s="2">
        <v>-2.79536837790757E-2</v>
      </c>
      <c r="I2163" s="1">
        <v>-13.64</v>
      </c>
    </row>
    <row r="2164" spans="1:9" x14ac:dyDescent="0.25">
      <c r="A2164" t="s">
        <v>4</v>
      </c>
      <c r="B2164" t="s">
        <v>1</v>
      </c>
      <c r="C2164" t="s">
        <v>10</v>
      </c>
      <c r="D2164" s="1">
        <v>0</v>
      </c>
      <c r="E2164" s="1">
        <v>1262.93</v>
      </c>
      <c r="F2164" s="3">
        <v>44988</v>
      </c>
      <c r="G2164" s="1">
        <v>0</v>
      </c>
      <c r="H2164" s="2">
        <v>-1.562000670319641E-2</v>
      </c>
      <c r="I2164" s="1">
        <v>-20.04</v>
      </c>
    </row>
    <row r="2165" spans="1:9" x14ac:dyDescent="0.25">
      <c r="A2165" t="s">
        <v>9</v>
      </c>
      <c r="B2165" t="s">
        <v>1</v>
      </c>
      <c r="C2165" t="s">
        <v>8</v>
      </c>
      <c r="D2165" s="1">
        <v>0</v>
      </c>
      <c r="E2165" s="1">
        <v>5800.86</v>
      </c>
      <c r="F2165" s="3">
        <v>44988</v>
      </c>
      <c r="G2165" s="1">
        <v>0</v>
      </c>
      <c r="H2165" s="2">
        <v>6.1208171958713198E-3</v>
      </c>
      <c r="I2165" s="1">
        <v>35.29</v>
      </c>
    </row>
    <row r="2166" spans="1:9" x14ac:dyDescent="0.25">
      <c r="A2166" t="s">
        <v>4</v>
      </c>
      <c r="B2166" t="s">
        <v>1</v>
      </c>
      <c r="C2166" t="s">
        <v>7</v>
      </c>
      <c r="D2166" s="1">
        <v>0</v>
      </c>
      <c r="E2166" s="1">
        <v>1208.69</v>
      </c>
      <c r="F2166" s="3">
        <v>44988</v>
      </c>
      <c r="G2166" s="1">
        <v>0</v>
      </c>
      <c r="H2166" s="2">
        <v>3.7101548757990432E-2</v>
      </c>
      <c r="I2166" s="1">
        <v>43.24</v>
      </c>
    </row>
    <row r="2167" spans="1:9" x14ac:dyDescent="0.25">
      <c r="A2167" t="s">
        <v>2</v>
      </c>
      <c r="B2167" t="s">
        <v>1</v>
      </c>
      <c r="C2167" t="s">
        <v>6</v>
      </c>
      <c r="D2167" s="1">
        <v>210</v>
      </c>
      <c r="E2167" s="1">
        <v>3481.99</v>
      </c>
      <c r="F2167" s="3">
        <v>44988</v>
      </c>
      <c r="G2167" s="1">
        <v>0</v>
      </c>
      <c r="H2167" s="2">
        <v>-3.0348345990080627E-2</v>
      </c>
      <c r="I2167" s="1">
        <v>-108.98</v>
      </c>
    </row>
    <row r="2168" spans="1:9" x14ac:dyDescent="0.25">
      <c r="A2168" t="s">
        <v>2</v>
      </c>
      <c r="B2168" t="s">
        <v>1</v>
      </c>
      <c r="C2168" t="s">
        <v>5</v>
      </c>
      <c r="D2168" s="1">
        <v>210</v>
      </c>
      <c r="E2168" s="1">
        <v>3321.1</v>
      </c>
      <c r="F2168" s="3">
        <v>44988</v>
      </c>
      <c r="G2168" s="1">
        <v>0</v>
      </c>
      <c r="H2168" s="2">
        <v>-1.0838607118557331E-4</v>
      </c>
      <c r="I2168" s="1">
        <v>-0.36</v>
      </c>
    </row>
    <row r="2169" spans="1:9" x14ac:dyDescent="0.25">
      <c r="A2169" t="s">
        <v>2</v>
      </c>
      <c r="B2169" t="s">
        <v>1</v>
      </c>
      <c r="C2169" t="s">
        <v>42</v>
      </c>
      <c r="D2169" s="1">
        <v>0</v>
      </c>
      <c r="E2169" s="1">
        <v>11263.5</v>
      </c>
      <c r="F2169" s="3">
        <v>44988</v>
      </c>
      <c r="G2169" s="1">
        <v>0</v>
      </c>
      <c r="H2169" s="2">
        <v>2.4465980361356721E-3</v>
      </c>
      <c r="I2169" s="1">
        <v>27.49</v>
      </c>
    </row>
    <row r="2170" spans="1:9" x14ac:dyDescent="0.25">
      <c r="A2170" t="s">
        <v>4</v>
      </c>
      <c r="B2170" t="s">
        <v>1</v>
      </c>
      <c r="C2170" t="s">
        <v>3</v>
      </c>
      <c r="D2170" s="1">
        <v>0</v>
      </c>
      <c r="E2170" s="1">
        <v>2178.6799999999998</v>
      </c>
      <c r="F2170" s="3">
        <v>44988</v>
      </c>
      <c r="G2170" s="1">
        <v>0</v>
      </c>
      <c r="H2170" s="2">
        <v>-3.1461023805819166E-2</v>
      </c>
      <c r="I2170" s="1">
        <v>-70.77</v>
      </c>
    </row>
    <row r="2171" spans="1:9" x14ac:dyDescent="0.25">
      <c r="A2171" t="s">
        <v>9</v>
      </c>
      <c r="B2171" t="s">
        <v>41</v>
      </c>
      <c r="C2171" s="2" t="s">
        <v>18</v>
      </c>
      <c r="D2171" s="1">
        <f>154.73+29.7+40.08</f>
        <v>224.51</v>
      </c>
      <c r="E2171" s="1">
        <f>406.44+1314.13</f>
        <v>1720.5700000000002</v>
      </c>
      <c r="F2171" s="3">
        <v>45019</v>
      </c>
      <c r="G2171" s="1">
        <v>1539.17</v>
      </c>
      <c r="H2171" s="2">
        <v>1.3411473671810503E-2</v>
      </c>
      <c r="I2171" s="1">
        <v>22.77</v>
      </c>
    </row>
    <row r="2172" spans="1:9" x14ac:dyDescent="0.25">
      <c r="A2172" t="s">
        <v>9</v>
      </c>
      <c r="B2172" t="s">
        <v>22</v>
      </c>
      <c r="C2172" t="s">
        <v>40</v>
      </c>
      <c r="D2172" s="1">
        <v>920</v>
      </c>
      <c r="E2172" s="1">
        <v>20131.88</v>
      </c>
      <c r="F2172" s="3">
        <v>45019</v>
      </c>
      <c r="G2172" s="1">
        <f>29.7+40.08+3460.83</f>
        <v>3530.61</v>
      </c>
      <c r="H2172" s="2">
        <v>1.2679189248192335E-2</v>
      </c>
      <c r="I2172" s="1">
        <v>252.06</v>
      </c>
    </row>
    <row r="2173" spans="1:9" x14ac:dyDescent="0.25">
      <c r="A2173" t="s">
        <v>9</v>
      </c>
      <c r="B2173" t="s">
        <v>22</v>
      </c>
      <c r="C2173" t="s">
        <v>39</v>
      </c>
      <c r="D2173" s="1">
        <v>0</v>
      </c>
      <c r="E2173" s="1">
        <v>1186.48</v>
      </c>
      <c r="F2173" s="3">
        <v>45019</v>
      </c>
      <c r="G2173" s="1">
        <v>0</v>
      </c>
      <c r="H2173" s="2">
        <v>1.0501213643912655E-2</v>
      </c>
      <c r="I2173" s="1">
        <v>12.33</v>
      </c>
    </row>
    <row r="2174" spans="1:9" x14ac:dyDescent="0.25">
      <c r="A2174" t="s">
        <v>9</v>
      </c>
      <c r="B2174" t="s">
        <v>22</v>
      </c>
      <c r="C2174" t="s">
        <v>38</v>
      </c>
      <c r="D2174" s="1">
        <v>0</v>
      </c>
      <c r="E2174" s="1">
        <v>1117.05</v>
      </c>
      <c r="F2174" s="3">
        <v>45019</v>
      </c>
      <c r="G2174" s="1">
        <v>0</v>
      </c>
      <c r="H2174" s="2">
        <v>1.1280203514426157E-2</v>
      </c>
      <c r="I2174" s="1">
        <v>12.46</v>
      </c>
    </row>
    <row r="2175" spans="1:9" x14ac:dyDescent="0.25">
      <c r="A2175" t="s">
        <v>9</v>
      </c>
      <c r="B2175" t="s">
        <v>22</v>
      </c>
      <c r="C2175" t="s">
        <v>48</v>
      </c>
      <c r="D2175" s="1">
        <v>0</v>
      </c>
      <c r="E2175" s="1">
        <v>5094.76</v>
      </c>
      <c r="F2175" s="3">
        <v>45019</v>
      </c>
      <c r="G2175" s="1">
        <v>0</v>
      </c>
      <c r="H2175" s="2">
        <v>1.1722232923528697E-2</v>
      </c>
      <c r="I2175" s="1">
        <v>59.03</v>
      </c>
    </row>
    <row r="2176" spans="1:9" x14ac:dyDescent="0.25">
      <c r="A2176" t="s">
        <v>9</v>
      </c>
      <c r="B2176" t="s">
        <v>22</v>
      </c>
      <c r="C2176" t="s">
        <v>36</v>
      </c>
      <c r="D2176" s="1">
        <v>0</v>
      </c>
      <c r="E2176" s="1">
        <v>3907.61</v>
      </c>
      <c r="F2176" s="3">
        <v>45019</v>
      </c>
      <c r="G2176" s="1">
        <v>154.72999999999999</v>
      </c>
      <c r="H2176" s="2">
        <v>1.177850506975453E-2</v>
      </c>
      <c r="I2176" s="1">
        <v>45.49</v>
      </c>
    </row>
    <row r="2177" spans="1:9" x14ac:dyDescent="0.25">
      <c r="A2177" t="s">
        <v>9</v>
      </c>
      <c r="B2177" t="s">
        <v>22</v>
      </c>
      <c r="C2177" t="s">
        <v>35</v>
      </c>
      <c r="D2177" s="1">
        <v>5000</v>
      </c>
      <c r="E2177" s="1">
        <v>5000</v>
      </c>
      <c r="F2177" s="3">
        <v>45019</v>
      </c>
      <c r="G2177" s="1">
        <v>0</v>
      </c>
      <c r="H2177" s="2">
        <v>0</v>
      </c>
      <c r="I2177" s="1">
        <v>0</v>
      </c>
    </row>
    <row r="2178" spans="1:9" x14ac:dyDescent="0.25">
      <c r="A2178" t="s">
        <v>9</v>
      </c>
      <c r="B2178" t="s">
        <v>22</v>
      </c>
      <c r="C2178" t="s">
        <v>33</v>
      </c>
      <c r="D2178" s="1">
        <v>0</v>
      </c>
      <c r="E2178" s="1">
        <v>666.3</v>
      </c>
      <c r="F2178" s="3">
        <v>45019</v>
      </c>
      <c r="G2178" s="1">
        <v>0</v>
      </c>
      <c r="H2178" s="2">
        <v>1.0387444082189612E-2</v>
      </c>
      <c r="I2178" s="1">
        <v>6.85</v>
      </c>
    </row>
    <row r="2179" spans="1:9" x14ac:dyDescent="0.25">
      <c r="A2179" t="s">
        <v>9</v>
      </c>
      <c r="B2179" t="s">
        <v>22</v>
      </c>
      <c r="C2179" t="s">
        <v>32</v>
      </c>
      <c r="D2179" s="1">
        <v>0</v>
      </c>
      <c r="E2179" s="1">
        <f>1143.1+1337.22</f>
        <v>2480.3199999999997</v>
      </c>
      <c r="F2179" s="3">
        <v>45019</v>
      </c>
      <c r="G2179" s="1">
        <v>0</v>
      </c>
      <c r="H2179" s="2">
        <v>1.266897754043006E-2</v>
      </c>
      <c r="I2179" s="1">
        <v>31.03</v>
      </c>
    </row>
    <row r="2180" spans="1:9" x14ac:dyDescent="0.25">
      <c r="A2180" t="s">
        <v>9</v>
      </c>
      <c r="B2180" t="s">
        <v>22</v>
      </c>
      <c r="C2180" t="s">
        <v>31</v>
      </c>
      <c r="D2180" s="1">
        <v>0</v>
      </c>
      <c r="E2180" s="1">
        <v>1230.74</v>
      </c>
      <c r="F2180" s="3">
        <v>45019</v>
      </c>
      <c r="G2180" s="1">
        <v>0</v>
      </c>
      <c r="H2180" s="2">
        <v>1.1107277238297186E-2</v>
      </c>
      <c r="I2180" s="1">
        <v>13.52</v>
      </c>
    </row>
    <row r="2181" spans="1:9" x14ac:dyDescent="0.25">
      <c r="A2181" t="s">
        <v>9</v>
      </c>
      <c r="B2181" t="s">
        <v>22</v>
      </c>
      <c r="C2181" t="s">
        <v>43</v>
      </c>
      <c r="D2181" s="1">
        <v>0</v>
      </c>
      <c r="E2181" s="1">
        <f>1324.85+1268.32+1384.55</f>
        <v>3977.7200000000003</v>
      </c>
      <c r="F2181" s="3">
        <v>45019</v>
      </c>
      <c r="G2181" s="1">
        <v>0</v>
      </c>
      <c r="H2181" s="2">
        <v>1.2250673099924114E-2</v>
      </c>
      <c r="I2181" s="1">
        <v>48.14</v>
      </c>
    </row>
    <row r="2182" spans="1:9" x14ac:dyDescent="0.25">
      <c r="A2182" t="s">
        <v>9</v>
      </c>
      <c r="B2182" t="s">
        <v>22</v>
      </c>
      <c r="C2182" t="s">
        <v>30</v>
      </c>
      <c r="D2182" s="1">
        <v>0</v>
      </c>
      <c r="E2182" s="1">
        <f>2524.18</f>
        <v>2524.1799999999998</v>
      </c>
      <c r="F2182" s="3">
        <v>45019</v>
      </c>
      <c r="G2182" s="1">
        <v>0</v>
      </c>
      <c r="H2182" s="2">
        <v>1.2462346226199239E-2</v>
      </c>
      <c r="I2182" s="1">
        <v>31.07</v>
      </c>
    </row>
    <row r="2183" spans="1:9" x14ac:dyDescent="0.25">
      <c r="A2183" t="s">
        <v>9</v>
      </c>
      <c r="B2183" t="s">
        <v>22</v>
      </c>
      <c r="C2183" t="s">
        <v>47</v>
      </c>
      <c r="D2183" s="1">
        <v>0</v>
      </c>
      <c r="E2183" s="1">
        <f>1426.66+1427.04</f>
        <v>2853.7</v>
      </c>
      <c r="F2183" s="3">
        <v>45019</v>
      </c>
      <c r="G2183" s="1">
        <v>0</v>
      </c>
      <c r="H2183" s="2">
        <v>0</v>
      </c>
      <c r="I2183" s="1">
        <v>0</v>
      </c>
    </row>
    <row r="2184" spans="1:9" x14ac:dyDescent="0.25">
      <c r="A2184" t="s">
        <v>9</v>
      </c>
      <c r="B2184" t="s">
        <v>22</v>
      </c>
      <c r="C2184" t="s">
        <v>29</v>
      </c>
      <c r="D2184" s="1">
        <v>0</v>
      </c>
      <c r="E2184" s="1">
        <f>1425.77+4328.9</f>
        <v>5754.67</v>
      </c>
      <c r="F2184" s="3">
        <v>45019</v>
      </c>
      <c r="G2184" s="1">
        <v>0</v>
      </c>
      <c r="H2184" s="2">
        <v>1.2167816670155096E-2</v>
      </c>
      <c r="I2184" s="1">
        <v>69.180000000000007</v>
      </c>
    </row>
    <row r="2185" spans="1:9" x14ac:dyDescent="0.25">
      <c r="A2185" t="s">
        <v>9</v>
      </c>
      <c r="B2185" t="s">
        <v>22</v>
      </c>
      <c r="C2185" t="s">
        <v>46</v>
      </c>
      <c r="D2185" s="1">
        <v>0</v>
      </c>
      <c r="E2185" s="1">
        <f>1244.8</f>
        <v>1244.8</v>
      </c>
      <c r="F2185" s="3">
        <v>45019</v>
      </c>
      <c r="G2185" s="1">
        <v>0</v>
      </c>
      <c r="H2185" s="2">
        <v>1.1933795076903175E-2</v>
      </c>
      <c r="I2185" s="1">
        <v>14.68</v>
      </c>
    </row>
    <row r="2186" spans="1:9" x14ac:dyDescent="0.25">
      <c r="A2186" t="s">
        <v>9</v>
      </c>
      <c r="B2186" t="s">
        <v>22</v>
      </c>
      <c r="C2186" t="s">
        <v>28</v>
      </c>
      <c r="D2186" s="1">
        <v>0</v>
      </c>
      <c r="E2186" s="1">
        <v>1302.57</v>
      </c>
      <c r="F2186" s="3">
        <v>45019</v>
      </c>
      <c r="G2186" s="1">
        <v>0</v>
      </c>
      <c r="H2186" s="2">
        <v>1.2066447041273021E-2</v>
      </c>
      <c r="I2186" s="1">
        <v>15.53</v>
      </c>
    </row>
    <row r="2187" spans="1:9" x14ac:dyDescent="0.25">
      <c r="A2187" t="s">
        <v>2</v>
      </c>
      <c r="B2187" t="s">
        <v>22</v>
      </c>
      <c r="C2187" t="s">
        <v>44</v>
      </c>
      <c r="D2187" s="1">
        <v>380</v>
      </c>
      <c r="E2187" s="1">
        <v>3937.3</v>
      </c>
      <c r="F2187" s="3">
        <v>45019</v>
      </c>
      <c r="G2187" s="1">
        <v>0</v>
      </c>
      <c r="H2187" s="2">
        <v>-1.7114387495087424E-3</v>
      </c>
      <c r="I2187" s="1">
        <v>-6.75</v>
      </c>
    </row>
    <row r="2188" spans="1:9" x14ac:dyDescent="0.25">
      <c r="A2188" t="s">
        <v>2</v>
      </c>
      <c r="B2188" t="s">
        <v>22</v>
      </c>
      <c r="C2188" t="s">
        <v>27</v>
      </c>
      <c r="D2188" s="1">
        <v>0</v>
      </c>
      <c r="E2188" s="1">
        <v>4234.7700000000004</v>
      </c>
      <c r="F2188" s="3">
        <v>45019</v>
      </c>
      <c r="G2188" s="1">
        <v>0</v>
      </c>
      <c r="H2188" s="2">
        <v>1.5266992560697634E-2</v>
      </c>
      <c r="I2188" s="1">
        <v>63.68</v>
      </c>
    </row>
    <row r="2189" spans="1:9" x14ac:dyDescent="0.25">
      <c r="A2189" t="s">
        <v>2</v>
      </c>
      <c r="B2189" t="s">
        <v>22</v>
      </c>
      <c r="C2189" t="s">
        <v>26</v>
      </c>
      <c r="D2189" s="1">
        <v>0</v>
      </c>
      <c r="E2189" s="1">
        <v>4955.8500000000004</v>
      </c>
      <c r="F2189" s="3">
        <v>45019</v>
      </c>
      <c r="G2189" s="1">
        <v>0</v>
      </c>
      <c r="H2189" s="2">
        <v>1.7525957347207521E-2</v>
      </c>
      <c r="I2189" s="1">
        <v>85.36</v>
      </c>
    </row>
    <row r="2190" spans="1:9" x14ac:dyDescent="0.25">
      <c r="A2190" t="s">
        <v>4</v>
      </c>
      <c r="B2190" t="s">
        <v>22</v>
      </c>
      <c r="C2190" t="s">
        <v>25</v>
      </c>
      <c r="D2190" s="1">
        <v>0</v>
      </c>
      <c r="E2190" s="1">
        <v>1454.89</v>
      </c>
      <c r="F2190" s="3">
        <v>45019</v>
      </c>
      <c r="G2190" s="1">
        <v>0</v>
      </c>
      <c r="H2190" s="2">
        <v>-2.4892260879472827E-2</v>
      </c>
      <c r="I2190" s="1">
        <v>-37.14</v>
      </c>
    </row>
    <row r="2191" spans="1:9" x14ac:dyDescent="0.25">
      <c r="A2191" t="s">
        <v>4</v>
      </c>
      <c r="B2191" t="s">
        <v>22</v>
      </c>
      <c r="C2191" t="s">
        <v>24</v>
      </c>
      <c r="D2191" s="1">
        <v>0</v>
      </c>
      <c r="E2191" s="1">
        <v>2405.86</v>
      </c>
      <c r="F2191" s="3">
        <v>45019</v>
      </c>
      <c r="G2191" s="1">
        <v>0</v>
      </c>
      <c r="H2191" s="2">
        <v>-1.8997329201410729E-2</v>
      </c>
      <c r="I2191" s="1">
        <v>-46.59</v>
      </c>
    </row>
    <row r="2192" spans="1:9" x14ac:dyDescent="0.25">
      <c r="A2192" t="s">
        <v>4</v>
      </c>
      <c r="B2192" t="s">
        <v>21</v>
      </c>
      <c r="C2192" t="s">
        <v>20</v>
      </c>
      <c r="D2192" s="1">
        <v>0</v>
      </c>
      <c r="E2192" s="1">
        <v>4174.78</v>
      </c>
      <c r="F2192" s="3">
        <v>45019</v>
      </c>
      <c r="G2192" s="1">
        <v>0</v>
      </c>
      <c r="H2192" s="2">
        <v>-6.4760095522709005E-2</v>
      </c>
      <c r="I2192" s="1">
        <v>-289.08</v>
      </c>
    </row>
    <row r="2193" spans="1:9" x14ac:dyDescent="0.25">
      <c r="A2193" t="s">
        <v>9</v>
      </c>
      <c r="B2193" t="s">
        <v>19</v>
      </c>
      <c r="C2193" s="2" t="s">
        <v>18</v>
      </c>
      <c r="D2193" s="1">
        <v>1000</v>
      </c>
      <c r="E2193" s="1">
        <v>32258.29</v>
      </c>
      <c r="F2193" s="3">
        <v>45019</v>
      </c>
      <c r="G2193" s="1">
        <v>0</v>
      </c>
      <c r="H2193" s="2">
        <v>1.1842890674084394E-2</v>
      </c>
      <c r="I2193" s="1">
        <v>377.56</v>
      </c>
    </row>
    <row r="2194" spans="1:9" x14ac:dyDescent="0.25">
      <c r="A2194" t="s">
        <v>4</v>
      </c>
      <c r="B2194" t="s">
        <v>1</v>
      </c>
      <c r="C2194" t="s">
        <v>17</v>
      </c>
      <c r="D2194" s="1">
        <v>0</v>
      </c>
      <c r="E2194" s="1">
        <v>285.92</v>
      </c>
      <c r="F2194" s="3">
        <v>45019</v>
      </c>
      <c r="G2194" s="1">
        <v>0</v>
      </c>
      <c r="H2194" s="2">
        <v>5.7279148023518189E-2</v>
      </c>
      <c r="I2194" s="1">
        <v>15.49</v>
      </c>
    </row>
    <row r="2195" spans="1:9" x14ac:dyDescent="0.25">
      <c r="A2195" t="s">
        <v>4</v>
      </c>
      <c r="B2195" t="s">
        <v>1</v>
      </c>
      <c r="C2195" t="s">
        <v>16</v>
      </c>
      <c r="D2195" s="1">
        <v>0</v>
      </c>
      <c r="E2195" s="1">
        <v>877.86</v>
      </c>
      <c r="F2195" s="3">
        <v>45019</v>
      </c>
      <c r="G2195" s="1">
        <v>0</v>
      </c>
      <c r="H2195" s="2">
        <v>1.6983317886932303E-2</v>
      </c>
      <c r="I2195" s="1">
        <v>14.66</v>
      </c>
    </row>
    <row r="2196" spans="1:9" x14ac:dyDescent="0.25">
      <c r="A2196" t="s">
        <v>4</v>
      </c>
      <c r="B2196" t="s">
        <v>1</v>
      </c>
      <c r="C2196" t="s">
        <v>15</v>
      </c>
      <c r="D2196" s="1">
        <v>240</v>
      </c>
      <c r="E2196" s="1">
        <v>772.89</v>
      </c>
      <c r="F2196" s="3">
        <v>45019</v>
      </c>
      <c r="G2196" s="1">
        <v>0</v>
      </c>
      <c r="H2196" s="2">
        <v>-9.9657986088872441E-3</v>
      </c>
      <c r="I2196" s="1">
        <v>-7.78</v>
      </c>
    </row>
    <row r="2197" spans="1:9" x14ac:dyDescent="0.25">
      <c r="A2197" t="s">
        <v>4</v>
      </c>
      <c r="B2197" t="s">
        <v>1</v>
      </c>
      <c r="C2197" t="s">
        <v>14</v>
      </c>
      <c r="D2197" s="1">
        <v>0</v>
      </c>
      <c r="E2197" s="1">
        <v>442.41</v>
      </c>
      <c r="F2197" s="3">
        <v>45019</v>
      </c>
      <c r="G2197" s="1">
        <v>0</v>
      </c>
      <c r="H2197" s="2">
        <v>-3.2856768100734457E-2</v>
      </c>
      <c r="I2197" s="1">
        <v>-15.03</v>
      </c>
    </row>
    <row r="2198" spans="1:9" x14ac:dyDescent="0.25">
      <c r="A2198" t="s">
        <v>2</v>
      </c>
      <c r="B2198" t="s">
        <v>1</v>
      </c>
      <c r="C2198" t="s">
        <v>45</v>
      </c>
      <c r="D2198" s="1">
        <v>420</v>
      </c>
      <c r="E2198" s="1">
        <v>5555.86</v>
      </c>
      <c r="F2198" s="3">
        <v>45019</v>
      </c>
      <c r="G2198" s="1">
        <v>0</v>
      </c>
      <c r="H2198" s="2">
        <v>9.0720698304185277E-3</v>
      </c>
      <c r="I2198" s="1">
        <v>49.95</v>
      </c>
    </row>
    <row r="2199" spans="1:9" x14ac:dyDescent="0.25">
      <c r="A2199" t="s">
        <v>4</v>
      </c>
      <c r="B2199" t="s">
        <v>1</v>
      </c>
      <c r="C2199" t="s">
        <v>13</v>
      </c>
      <c r="D2199" s="1">
        <v>0</v>
      </c>
      <c r="E2199" s="1">
        <v>562.16999999999996</v>
      </c>
      <c r="F2199" s="3">
        <v>45019</v>
      </c>
      <c r="G2199" s="1">
        <v>0</v>
      </c>
      <c r="H2199" s="2">
        <v>-7.4358256631485431E-2</v>
      </c>
      <c r="I2199" s="1">
        <v>-45.16</v>
      </c>
    </row>
    <row r="2200" spans="1:9" x14ac:dyDescent="0.25">
      <c r="A2200" t="s">
        <v>4</v>
      </c>
      <c r="B2200" t="s">
        <v>1</v>
      </c>
      <c r="C2200" t="s">
        <v>12</v>
      </c>
      <c r="D2200" s="1">
        <v>240</v>
      </c>
      <c r="E2200" s="1">
        <v>633.83000000000004</v>
      </c>
      <c r="F2200" s="3">
        <v>45019</v>
      </c>
      <c r="G2200" s="1">
        <v>0</v>
      </c>
      <c r="H2200" s="2">
        <v>-6.9566366225301657E-2</v>
      </c>
      <c r="I2200" s="1">
        <v>-47.39</v>
      </c>
    </row>
    <row r="2201" spans="1:9" x14ac:dyDescent="0.25">
      <c r="A2201" t="s">
        <v>4</v>
      </c>
      <c r="B2201" t="s">
        <v>1</v>
      </c>
      <c r="C2201" t="s">
        <v>1</v>
      </c>
      <c r="D2201" s="1">
        <v>0</v>
      </c>
      <c r="E2201" s="1">
        <v>1004.55</v>
      </c>
      <c r="F2201" s="3">
        <v>45019</v>
      </c>
      <c r="G2201" s="1">
        <v>0</v>
      </c>
      <c r="H2201" s="2">
        <v>9.5675507271137938E-3</v>
      </c>
      <c r="I2201" s="1">
        <v>9.52</v>
      </c>
    </row>
    <row r="2202" spans="1:9" x14ac:dyDescent="0.25">
      <c r="A2202" t="s">
        <v>4</v>
      </c>
      <c r="B2202" t="s">
        <v>1</v>
      </c>
      <c r="C2202" t="s">
        <v>11</v>
      </c>
      <c r="D2202" s="1">
        <v>0</v>
      </c>
      <c r="E2202" s="1">
        <v>469.95</v>
      </c>
      <c r="F2202" s="3">
        <v>45019</v>
      </c>
      <c r="G2202" s="1">
        <v>0</v>
      </c>
      <c r="H2202" s="2">
        <v>-9.1923003942570025E-3</v>
      </c>
      <c r="I2202" s="1">
        <v>-4.3600000000000003</v>
      </c>
    </row>
    <row r="2203" spans="1:9" x14ac:dyDescent="0.25">
      <c r="A2203" t="s">
        <v>4</v>
      </c>
      <c r="B2203" t="s">
        <v>1</v>
      </c>
      <c r="C2203" t="s">
        <v>10</v>
      </c>
      <c r="D2203" s="1">
        <v>0</v>
      </c>
      <c r="E2203" s="1">
        <v>1212.3900000000001</v>
      </c>
      <c r="F2203" s="3">
        <v>45019</v>
      </c>
      <c r="G2203" s="1">
        <v>0</v>
      </c>
      <c r="H2203" s="2">
        <v>-4.0018053257108388E-2</v>
      </c>
      <c r="I2203" s="1">
        <v>-50.54</v>
      </c>
    </row>
    <row r="2204" spans="1:9" x14ac:dyDescent="0.25">
      <c r="A2204" t="s">
        <v>9</v>
      </c>
      <c r="B2204" t="s">
        <v>1</v>
      </c>
      <c r="C2204" t="s">
        <v>8</v>
      </c>
      <c r="D2204" s="1">
        <v>0</v>
      </c>
      <c r="E2204" s="1">
        <v>5848.86</v>
      </c>
      <c r="F2204" s="3">
        <v>45019</v>
      </c>
      <c r="G2204" s="1">
        <v>0</v>
      </c>
      <c r="H2204" s="2">
        <v>8.2746351403066853E-3</v>
      </c>
      <c r="I2204" s="1">
        <v>48</v>
      </c>
    </row>
    <row r="2205" spans="1:9" x14ac:dyDescent="0.25">
      <c r="A2205" t="s">
        <v>4</v>
      </c>
      <c r="B2205" t="s">
        <v>1</v>
      </c>
      <c r="C2205" t="s">
        <v>7</v>
      </c>
      <c r="D2205" s="1">
        <v>0</v>
      </c>
      <c r="E2205" s="1">
        <v>1121.96</v>
      </c>
      <c r="F2205" s="3">
        <v>45019</v>
      </c>
      <c r="G2205" s="1">
        <v>0</v>
      </c>
      <c r="H2205" s="2">
        <v>-7.1755371517924327E-2</v>
      </c>
      <c r="I2205" s="1">
        <v>-86.73</v>
      </c>
    </row>
    <row r="2206" spans="1:9" x14ac:dyDescent="0.25">
      <c r="A2206" t="s">
        <v>2</v>
      </c>
      <c r="B2206" t="s">
        <v>1</v>
      </c>
      <c r="C2206" t="s">
        <v>6</v>
      </c>
      <c r="D2206" s="1">
        <v>0</v>
      </c>
      <c r="E2206" s="1">
        <v>3691.75</v>
      </c>
      <c r="F2206" s="3">
        <v>45019</v>
      </c>
      <c r="G2206" s="1">
        <v>0</v>
      </c>
      <c r="H2206" s="2">
        <v>6.024141367436453E-2</v>
      </c>
      <c r="I2206" s="1">
        <v>209.76</v>
      </c>
    </row>
    <row r="2207" spans="1:9" x14ac:dyDescent="0.25">
      <c r="A2207" t="s">
        <v>2</v>
      </c>
      <c r="B2207" t="s">
        <v>1</v>
      </c>
      <c r="C2207" t="s">
        <v>5</v>
      </c>
      <c r="D2207" s="1">
        <v>0</v>
      </c>
      <c r="E2207" s="1">
        <v>3322.8</v>
      </c>
      <c r="F2207" s="3">
        <v>45019</v>
      </c>
      <c r="G2207" s="1">
        <v>0</v>
      </c>
      <c r="H2207" s="2">
        <v>5.1187859444157269E-4</v>
      </c>
      <c r="I2207" s="1">
        <v>1.7</v>
      </c>
    </row>
    <row r="2208" spans="1:9" x14ac:dyDescent="0.25">
      <c r="A2208" t="s">
        <v>2</v>
      </c>
      <c r="B2208" t="s">
        <v>1</v>
      </c>
      <c r="C2208" t="s">
        <v>42</v>
      </c>
      <c r="D2208" s="1">
        <v>0</v>
      </c>
      <c r="E2208" s="1">
        <v>11271.53</v>
      </c>
      <c r="F2208" s="3">
        <v>45019</v>
      </c>
      <c r="G2208" s="1">
        <v>0</v>
      </c>
      <c r="H2208" s="2">
        <v>7.1292227105246297E-4</v>
      </c>
      <c r="I2208" s="1">
        <v>8.0299999999999994</v>
      </c>
    </row>
    <row r="2209" spans="1:9" x14ac:dyDescent="0.25">
      <c r="A2209" t="s">
        <v>4</v>
      </c>
      <c r="B2209" t="s">
        <v>1</v>
      </c>
      <c r="C2209" t="s">
        <v>3</v>
      </c>
      <c r="D2209" s="1">
        <v>0</v>
      </c>
      <c r="E2209" s="1">
        <v>2248.12</v>
      </c>
      <c r="F2209" s="3">
        <v>45019</v>
      </c>
      <c r="G2209" s="1">
        <v>0</v>
      </c>
      <c r="H2209" s="2">
        <v>3.1872509960159334E-2</v>
      </c>
      <c r="I2209" s="1">
        <v>69.44</v>
      </c>
    </row>
    <row r="2210" spans="1:9" x14ac:dyDescent="0.25">
      <c r="A2210" t="s">
        <v>9</v>
      </c>
      <c r="B2210" t="s">
        <v>41</v>
      </c>
      <c r="C2210" s="2" t="s">
        <v>18</v>
      </c>
      <c r="D2210" s="1">
        <f>29.7+6.74</f>
        <v>36.44</v>
      </c>
      <c r="E2210" s="1">
        <v>1687.33</v>
      </c>
      <c r="F2210" s="3">
        <v>45049</v>
      </c>
      <c r="G2210" s="1">
        <v>80</v>
      </c>
      <c r="H2210" s="2">
        <v>6.1538094585005254E-3</v>
      </c>
      <c r="I2210" s="1">
        <v>10.32</v>
      </c>
    </row>
    <row r="2211" spans="1:9" x14ac:dyDescent="0.25">
      <c r="A2211" t="s">
        <v>9</v>
      </c>
      <c r="B2211" t="s">
        <v>22</v>
      </c>
      <c r="C2211" t="s">
        <v>40</v>
      </c>
      <c r="D2211" s="1">
        <v>722.26</v>
      </c>
      <c r="E2211" s="1">
        <v>20965.48</v>
      </c>
      <c r="F2211" s="3">
        <v>45049</v>
      </c>
      <c r="G2211" s="1">
        <v>79.7</v>
      </c>
      <c r="H2211" s="2">
        <v>9.195915750316086E-3</v>
      </c>
      <c r="I2211" s="1">
        <v>191.04</v>
      </c>
    </row>
    <row r="2212" spans="1:9" x14ac:dyDescent="0.25">
      <c r="A2212" t="s">
        <v>9</v>
      </c>
      <c r="B2212" t="s">
        <v>22</v>
      </c>
      <c r="C2212" t="s">
        <v>39</v>
      </c>
      <c r="D2212" s="1">
        <v>0</v>
      </c>
      <c r="E2212" s="1">
        <v>1198.8900000000001</v>
      </c>
      <c r="F2212" s="3">
        <v>45049</v>
      </c>
      <c r="G2212" s="1">
        <v>0</v>
      </c>
      <c r="H2212" s="2">
        <v>1.045951048479532E-2</v>
      </c>
      <c r="I2212" s="1">
        <v>12.41</v>
      </c>
    </row>
    <row r="2213" spans="1:9" x14ac:dyDescent="0.25">
      <c r="A2213" t="s">
        <v>9</v>
      </c>
      <c r="B2213" t="s">
        <v>22</v>
      </c>
      <c r="C2213" t="s">
        <v>38</v>
      </c>
      <c r="D2213" s="1">
        <v>1000</v>
      </c>
      <c r="E2213" s="1">
        <f>1009.1+1129.15</f>
        <v>2138.25</v>
      </c>
      <c r="F2213" s="3">
        <v>45049</v>
      </c>
      <c r="G2213" s="1">
        <v>0</v>
      </c>
      <c r="H2213" s="2">
        <v>1.0013934484305986E-2</v>
      </c>
      <c r="I2213" s="1">
        <v>21.2</v>
      </c>
    </row>
    <row r="2214" spans="1:9" x14ac:dyDescent="0.25">
      <c r="A2214" t="s">
        <v>9</v>
      </c>
      <c r="B2214" t="s">
        <v>22</v>
      </c>
      <c r="C2214" t="s">
        <v>48</v>
      </c>
      <c r="D2214" s="1">
        <v>0</v>
      </c>
      <c r="E2214" s="1">
        <v>5151.6899999999996</v>
      </c>
      <c r="F2214" s="3">
        <v>45049</v>
      </c>
      <c r="G2214" s="1">
        <v>0</v>
      </c>
      <c r="H2214" s="2">
        <v>1.117422606756735E-2</v>
      </c>
      <c r="I2214" s="1">
        <v>56.93</v>
      </c>
    </row>
    <row r="2215" spans="1:9" x14ac:dyDescent="0.25">
      <c r="A2215" t="s">
        <v>9</v>
      </c>
      <c r="B2215" t="s">
        <v>22</v>
      </c>
      <c r="C2215" t="s">
        <v>36</v>
      </c>
      <c r="D2215" s="1">
        <v>0</v>
      </c>
      <c r="E2215" s="1">
        <v>3941.68</v>
      </c>
      <c r="F2215" s="3">
        <v>45049</v>
      </c>
      <c r="G2215" s="1">
        <v>0</v>
      </c>
      <c r="H2215" s="2">
        <v>8.7188844331955728E-3</v>
      </c>
      <c r="I2215" s="1">
        <v>34.07</v>
      </c>
    </row>
    <row r="2216" spans="1:9" x14ac:dyDescent="0.25">
      <c r="A2216" t="s">
        <v>9</v>
      </c>
      <c r="B2216" t="s">
        <v>22</v>
      </c>
      <c r="C2216" t="s">
        <v>35</v>
      </c>
      <c r="D2216" s="1">
        <v>0</v>
      </c>
      <c r="E2216" s="1">
        <v>5050.5200000000004</v>
      </c>
      <c r="F2216" s="3">
        <v>45049</v>
      </c>
      <c r="G2216" s="1">
        <v>0</v>
      </c>
      <c r="H2216" s="2">
        <v>1.0104000000000113E-2</v>
      </c>
      <c r="I2216" s="1">
        <v>50.52</v>
      </c>
    </row>
    <row r="2217" spans="1:9" x14ac:dyDescent="0.25">
      <c r="A2217" t="s">
        <v>9</v>
      </c>
      <c r="B2217" t="s">
        <v>22</v>
      </c>
      <c r="C2217" t="s">
        <v>33</v>
      </c>
      <c r="D2217" s="1">
        <v>0</v>
      </c>
      <c r="E2217" s="1">
        <v>673.47</v>
      </c>
      <c r="F2217" s="3">
        <v>45049</v>
      </c>
      <c r="G2217" s="1">
        <v>0</v>
      </c>
      <c r="H2217" s="2">
        <v>1.0760918505178019E-2</v>
      </c>
      <c r="I2217" s="1">
        <v>7.17</v>
      </c>
    </row>
    <row r="2218" spans="1:9" x14ac:dyDescent="0.25">
      <c r="A2218" t="s">
        <v>9</v>
      </c>
      <c r="B2218" t="s">
        <v>22</v>
      </c>
      <c r="C2218" t="s">
        <v>32</v>
      </c>
      <c r="D2218" s="1">
        <v>0</v>
      </c>
      <c r="E2218" s="1">
        <f>1349.76+1126.71</f>
        <v>2476.4700000000003</v>
      </c>
      <c r="F2218" s="3">
        <v>45049</v>
      </c>
      <c r="G2218" s="1">
        <v>27.97</v>
      </c>
      <c r="H2218" s="2">
        <v>9.8354639427487012E-3</v>
      </c>
      <c r="I2218" s="1">
        <v>24.12</v>
      </c>
    </row>
    <row r="2219" spans="1:9" x14ac:dyDescent="0.25">
      <c r="A2219" t="s">
        <v>9</v>
      </c>
      <c r="B2219" t="s">
        <v>22</v>
      </c>
      <c r="C2219" t="s">
        <v>31</v>
      </c>
      <c r="D2219" s="1">
        <v>0</v>
      </c>
      <c r="E2219" s="1">
        <f>1245.56</f>
        <v>1245.56</v>
      </c>
      <c r="F2219" s="3">
        <v>45049</v>
      </c>
      <c r="G2219" s="1">
        <v>0</v>
      </c>
      <c r="H2219" s="2">
        <v>1.2041535986479612E-2</v>
      </c>
      <c r="I2219" s="1">
        <v>14.82</v>
      </c>
    </row>
    <row r="2220" spans="1:9" x14ac:dyDescent="0.25">
      <c r="A2220" t="s">
        <v>9</v>
      </c>
      <c r="B2220" t="s">
        <v>22</v>
      </c>
      <c r="C2220" t="s">
        <v>43</v>
      </c>
      <c r="D2220" s="1">
        <v>0</v>
      </c>
      <c r="E2220" s="1">
        <f>3934.46+43.26</f>
        <v>3977.7200000000003</v>
      </c>
      <c r="F2220" s="3">
        <v>45049</v>
      </c>
      <c r="G2220" s="1">
        <v>0</v>
      </c>
      <c r="H2220" s="2">
        <v>0</v>
      </c>
      <c r="I2220" s="1">
        <v>0</v>
      </c>
    </row>
    <row r="2221" spans="1:9" x14ac:dyDescent="0.25">
      <c r="A2221" t="s">
        <v>9</v>
      </c>
      <c r="B2221" t="s">
        <v>22</v>
      </c>
      <c r="C2221" t="s">
        <v>30</v>
      </c>
      <c r="D2221" s="1">
        <v>0</v>
      </c>
      <c r="E2221" s="1">
        <v>2548.38</v>
      </c>
      <c r="F2221" s="3">
        <v>45049</v>
      </c>
      <c r="G2221" s="1">
        <v>0</v>
      </c>
      <c r="H2221" s="2">
        <v>9.587271906124073E-3</v>
      </c>
      <c r="I2221" s="1">
        <v>24.2</v>
      </c>
    </row>
    <row r="2222" spans="1:9" x14ac:dyDescent="0.25">
      <c r="A2222" t="s">
        <v>9</v>
      </c>
      <c r="B2222" t="s">
        <v>22</v>
      </c>
      <c r="C2222" t="s">
        <v>47</v>
      </c>
      <c r="D2222" s="1">
        <v>0</v>
      </c>
      <c r="E2222" s="1">
        <f>1426.66+1427.04</f>
        <v>2853.7</v>
      </c>
      <c r="F2222" s="3">
        <v>45049</v>
      </c>
      <c r="G2222" s="1">
        <v>0</v>
      </c>
      <c r="H2222" s="2">
        <v>0</v>
      </c>
      <c r="I2222" s="1">
        <v>0</v>
      </c>
    </row>
    <row r="2223" spans="1:9" x14ac:dyDescent="0.25">
      <c r="A2223" t="s">
        <v>9</v>
      </c>
      <c r="B2223" t="s">
        <v>22</v>
      </c>
      <c r="C2223" t="s">
        <v>29</v>
      </c>
      <c r="D2223" s="1">
        <v>0</v>
      </c>
      <c r="E2223" s="1">
        <f>4368.98+1439.25</f>
        <v>5808.23</v>
      </c>
      <c r="F2223" s="3">
        <v>45049</v>
      </c>
      <c r="G2223" s="1">
        <v>0</v>
      </c>
      <c r="H2223" s="2">
        <v>9.3072235245461599E-3</v>
      </c>
      <c r="I2223" s="1">
        <v>53.56</v>
      </c>
    </row>
    <row r="2224" spans="1:9" x14ac:dyDescent="0.25">
      <c r="A2224" t="s">
        <v>9</v>
      </c>
      <c r="B2224" t="s">
        <v>22</v>
      </c>
      <c r="C2224" t="s">
        <v>46</v>
      </c>
      <c r="D2224" s="1">
        <v>0</v>
      </c>
      <c r="E2224" s="1">
        <v>602.08000000000004</v>
      </c>
      <c r="F2224" s="3">
        <v>45049</v>
      </c>
      <c r="G2224" s="1">
        <v>651.03</v>
      </c>
      <c r="H2224" s="2">
        <v>1.3995318052444583E-2</v>
      </c>
      <c r="I2224" s="1">
        <v>8.31</v>
      </c>
    </row>
    <row r="2225" spans="1:9" x14ac:dyDescent="0.25">
      <c r="A2225" t="s">
        <v>9</v>
      </c>
      <c r="B2225" t="s">
        <v>22</v>
      </c>
      <c r="C2225" t="s">
        <v>28</v>
      </c>
      <c r="D2225" s="1">
        <v>0</v>
      </c>
      <c r="E2225" s="1">
        <v>1314.57</v>
      </c>
      <c r="F2225" s="3">
        <v>45049</v>
      </c>
      <c r="G2225" s="1">
        <v>0</v>
      </c>
      <c r="H2225" s="2">
        <v>9.2125567148022558E-3</v>
      </c>
      <c r="I2225" s="1">
        <v>12</v>
      </c>
    </row>
    <row r="2226" spans="1:9" x14ac:dyDescent="0.25">
      <c r="A2226" t="s">
        <v>2</v>
      </c>
      <c r="B2226" t="s">
        <v>22</v>
      </c>
      <c r="C2226" t="s">
        <v>44</v>
      </c>
      <c r="D2226" s="1">
        <v>0</v>
      </c>
      <c r="E2226" s="1">
        <v>3929.9</v>
      </c>
      <c r="F2226" s="3">
        <v>45049</v>
      </c>
      <c r="G2226" s="1">
        <v>0</v>
      </c>
      <c r="H2226" s="2">
        <v>-1.8794605440276557E-3</v>
      </c>
      <c r="I2226" s="1">
        <v>-7.4</v>
      </c>
    </row>
    <row r="2227" spans="1:9" x14ac:dyDescent="0.25">
      <c r="A2227" t="s">
        <v>2</v>
      </c>
      <c r="B2227" t="s">
        <v>22</v>
      </c>
      <c r="C2227" t="s">
        <v>27</v>
      </c>
      <c r="D2227" s="1">
        <v>380</v>
      </c>
      <c r="E2227" s="1">
        <v>4635.96</v>
      </c>
      <c r="F2227" s="3">
        <v>45049</v>
      </c>
      <c r="G2227" s="1">
        <v>0</v>
      </c>
      <c r="H2227" s="2">
        <v>4.5917781384554601E-3</v>
      </c>
      <c r="I2227" s="1">
        <v>21.19</v>
      </c>
    </row>
    <row r="2228" spans="1:9" x14ac:dyDescent="0.25">
      <c r="A2228" t="s">
        <v>2</v>
      </c>
      <c r="B2228" t="s">
        <v>22</v>
      </c>
      <c r="C2228" t="s">
        <v>26</v>
      </c>
      <c r="D2228" s="1">
        <v>0</v>
      </c>
      <c r="E2228" s="1">
        <v>5012.57</v>
      </c>
      <c r="F2228" s="3">
        <v>45049</v>
      </c>
      <c r="G2228" s="1">
        <v>0</v>
      </c>
      <c r="H2228" s="2">
        <v>1.1445059878729014E-2</v>
      </c>
      <c r="I2228" s="1">
        <v>56.72</v>
      </c>
    </row>
    <row r="2229" spans="1:9" x14ac:dyDescent="0.25">
      <c r="A2229" t="s">
        <v>4</v>
      </c>
      <c r="B2229" t="s">
        <v>22</v>
      </c>
      <c r="C2229" t="s">
        <v>25</v>
      </c>
      <c r="D2229" s="1">
        <v>0</v>
      </c>
      <c r="E2229" s="1">
        <v>1452.38</v>
      </c>
      <c r="F2229" s="3">
        <v>45049</v>
      </c>
      <c r="G2229" s="1">
        <v>0</v>
      </c>
      <c r="H2229" s="2">
        <v>-1.7252163393796094E-3</v>
      </c>
      <c r="I2229" s="1">
        <v>-2.5099999999999998</v>
      </c>
    </row>
    <row r="2230" spans="1:9" x14ac:dyDescent="0.25">
      <c r="A2230" t="s">
        <v>4</v>
      </c>
      <c r="B2230" t="s">
        <v>22</v>
      </c>
      <c r="C2230" t="s">
        <v>24</v>
      </c>
      <c r="D2230" s="1">
        <v>0</v>
      </c>
      <c r="E2230" s="1">
        <v>2446.0500000000002</v>
      </c>
      <c r="F2230" s="3">
        <v>45049</v>
      </c>
      <c r="G2230" s="1">
        <v>0</v>
      </c>
      <c r="H2230" s="2">
        <v>1.6705045181348854E-2</v>
      </c>
      <c r="I2230" s="1">
        <v>40.19</v>
      </c>
    </row>
    <row r="2231" spans="1:9" x14ac:dyDescent="0.25">
      <c r="A2231" t="s">
        <v>4</v>
      </c>
      <c r="B2231" t="s">
        <v>21</v>
      </c>
      <c r="C2231" t="s">
        <v>20</v>
      </c>
      <c r="D2231" s="1">
        <v>0</v>
      </c>
      <c r="E2231" s="1">
        <v>4090.49</v>
      </c>
      <c r="F2231" s="3">
        <v>45049</v>
      </c>
      <c r="G2231" s="1">
        <v>0</v>
      </c>
      <c r="H2231" s="2">
        <v>-2.0190285476120895E-2</v>
      </c>
      <c r="I2231" s="1">
        <v>-84.29</v>
      </c>
    </row>
    <row r="2232" spans="1:9" x14ac:dyDescent="0.25">
      <c r="A2232" t="s">
        <v>9</v>
      </c>
      <c r="B2232" t="s">
        <v>19</v>
      </c>
      <c r="C2232" s="2" t="s">
        <v>18</v>
      </c>
      <c r="D2232" s="1">
        <v>1000</v>
      </c>
      <c r="E2232" s="1">
        <v>33549.230000000003</v>
      </c>
      <c r="F2232" s="3">
        <v>45049</v>
      </c>
      <c r="G2232" s="1">
        <v>0</v>
      </c>
      <c r="H2232" s="2">
        <v>8.7478941340641825E-3</v>
      </c>
      <c r="I2232" s="1">
        <v>290.94</v>
      </c>
    </row>
    <row r="2233" spans="1:9" x14ac:dyDescent="0.25">
      <c r="A2233" t="s">
        <v>4</v>
      </c>
      <c r="B2233" t="s">
        <v>1</v>
      </c>
      <c r="C2233" t="s">
        <v>17</v>
      </c>
      <c r="D2233" s="1">
        <v>240</v>
      </c>
      <c r="E2233" s="1">
        <v>514.58000000000004</v>
      </c>
      <c r="F2233" s="3">
        <v>45049</v>
      </c>
      <c r="G2233" s="1">
        <v>0</v>
      </c>
      <c r="H2233" s="2">
        <v>-2.1562214785518674E-2</v>
      </c>
      <c r="I2233" s="1">
        <v>-11.34</v>
      </c>
    </row>
    <row r="2234" spans="1:9" x14ac:dyDescent="0.25">
      <c r="A2234" t="s">
        <v>4</v>
      </c>
      <c r="B2234" t="s">
        <v>1</v>
      </c>
      <c r="C2234" t="s">
        <v>16</v>
      </c>
      <c r="D2234" s="1">
        <v>0</v>
      </c>
      <c r="E2234" s="1">
        <v>929.75</v>
      </c>
      <c r="F2234" s="3">
        <v>45049</v>
      </c>
      <c r="G2234" s="1">
        <v>0</v>
      </c>
      <c r="H2234" s="2">
        <v>5.9109653019843611E-2</v>
      </c>
      <c r="I2234" s="1">
        <v>51.89</v>
      </c>
    </row>
    <row r="2235" spans="1:9" x14ac:dyDescent="0.25">
      <c r="A2235" t="s">
        <v>4</v>
      </c>
      <c r="B2235" t="s">
        <v>1</v>
      </c>
      <c r="C2235" t="s">
        <v>15</v>
      </c>
      <c r="D2235" s="1">
        <v>0</v>
      </c>
      <c r="E2235" s="1">
        <v>771.94</v>
      </c>
      <c r="F2235" s="3">
        <v>45049</v>
      </c>
      <c r="G2235" s="1">
        <v>0</v>
      </c>
      <c r="H2235" s="2">
        <v>-1.2291529195616047E-3</v>
      </c>
      <c r="I2235" s="1">
        <v>-0.95</v>
      </c>
    </row>
    <row r="2236" spans="1:9" x14ac:dyDescent="0.25">
      <c r="A2236" t="s">
        <v>4</v>
      </c>
      <c r="B2236" t="s">
        <v>1</v>
      </c>
      <c r="C2236" t="s">
        <v>14</v>
      </c>
      <c r="D2236" s="1">
        <v>0</v>
      </c>
      <c r="E2236" s="1">
        <v>439.71</v>
      </c>
      <c r="F2236" s="3">
        <v>45049</v>
      </c>
      <c r="G2236" s="1">
        <v>0</v>
      </c>
      <c r="H2236" s="2">
        <v>-6.1029361904116897E-3</v>
      </c>
      <c r="I2236" s="1">
        <v>-2.7</v>
      </c>
    </row>
    <row r="2237" spans="1:9" x14ac:dyDescent="0.25">
      <c r="A2237" t="s">
        <v>2</v>
      </c>
      <c r="B2237" t="s">
        <v>1</v>
      </c>
      <c r="C2237" t="s">
        <v>45</v>
      </c>
      <c r="D2237" s="1">
        <v>420</v>
      </c>
      <c r="E2237" s="1">
        <v>6009.02</v>
      </c>
      <c r="F2237" s="3">
        <v>45049</v>
      </c>
      <c r="G2237" s="1">
        <v>0</v>
      </c>
      <c r="H2237" s="2">
        <v>5.548992111595874E-3</v>
      </c>
      <c r="I2237" s="1">
        <v>33.159999999999997</v>
      </c>
    </row>
    <row r="2238" spans="1:9" x14ac:dyDescent="0.25">
      <c r="A2238" t="s">
        <v>4</v>
      </c>
      <c r="B2238" t="s">
        <v>1</v>
      </c>
      <c r="C2238" t="s">
        <v>13</v>
      </c>
      <c r="D2238" s="1">
        <v>0</v>
      </c>
      <c r="E2238" s="1">
        <v>492.58</v>
      </c>
      <c r="F2238" s="3">
        <v>45049</v>
      </c>
      <c r="G2238" s="1">
        <v>0</v>
      </c>
      <c r="H2238" s="2">
        <v>-0.12378817795328811</v>
      </c>
      <c r="I2238" s="1">
        <v>-69.59</v>
      </c>
    </row>
    <row r="2239" spans="1:9" x14ac:dyDescent="0.25">
      <c r="A2239" t="s">
        <v>4</v>
      </c>
      <c r="B2239" t="s">
        <v>1</v>
      </c>
      <c r="C2239" t="s">
        <v>12</v>
      </c>
      <c r="D2239" s="1">
        <v>0</v>
      </c>
      <c r="E2239" s="1">
        <v>595.41</v>
      </c>
      <c r="F2239" s="3">
        <v>45049</v>
      </c>
      <c r="G2239" s="1">
        <v>0</v>
      </c>
      <c r="H2239" s="2">
        <v>-6.0615622485524656E-2</v>
      </c>
      <c r="I2239" s="1">
        <v>-38.42</v>
      </c>
    </row>
    <row r="2240" spans="1:9" x14ac:dyDescent="0.25">
      <c r="A2240" t="s">
        <v>4</v>
      </c>
      <c r="B2240" t="s">
        <v>1</v>
      </c>
      <c r="C2240" t="s">
        <v>1</v>
      </c>
      <c r="D2240" s="1">
        <v>240</v>
      </c>
      <c r="E2240" s="1">
        <v>1318.24</v>
      </c>
      <c r="F2240" s="3">
        <v>45049</v>
      </c>
      <c r="G2240" s="1">
        <v>0</v>
      </c>
      <c r="H2240" s="2">
        <v>5.9210156281386928E-2</v>
      </c>
      <c r="I2240" s="1">
        <v>73.69</v>
      </c>
    </row>
    <row r="2241" spans="1:9" x14ac:dyDescent="0.25">
      <c r="A2241" t="s">
        <v>4</v>
      </c>
      <c r="B2241" t="s">
        <v>1</v>
      </c>
      <c r="C2241" t="s">
        <v>11</v>
      </c>
      <c r="D2241" s="1">
        <v>0</v>
      </c>
      <c r="E2241" s="1">
        <v>465.98</v>
      </c>
      <c r="F2241" s="3">
        <v>45049</v>
      </c>
      <c r="G2241" s="1">
        <v>0</v>
      </c>
      <c r="H2241" s="2">
        <v>-8.4477072028938949E-3</v>
      </c>
      <c r="I2241" s="1">
        <v>-3.97</v>
      </c>
    </row>
    <row r="2242" spans="1:9" x14ac:dyDescent="0.25">
      <c r="A2242" t="s">
        <v>4</v>
      </c>
      <c r="B2242" t="s">
        <v>1</v>
      </c>
      <c r="C2242" t="s">
        <v>10</v>
      </c>
      <c r="D2242" s="1">
        <v>0</v>
      </c>
      <c r="E2242" s="1">
        <v>1267.0899999999999</v>
      </c>
      <c r="F2242" s="3">
        <v>45049</v>
      </c>
      <c r="G2242" s="1">
        <v>0</v>
      </c>
      <c r="H2242" s="2">
        <v>4.5117495195440283E-2</v>
      </c>
      <c r="I2242" s="1">
        <v>54.7</v>
      </c>
    </row>
    <row r="2243" spans="1:9" x14ac:dyDescent="0.25">
      <c r="A2243" t="s">
        <v>9</v>
      </c>
      <c r="B2243" t="s">
        <v>1</v>
      </c>
      <c r="C2243" t="s">
        <v>8</v>
      </c>
      <c r="D2243" s="1">
        <v>0</v>
      </c>
      <c r="E2243" s="1">
        <v>5888.75</v>
      </c>
      <c r="F2243" s="3">
        <v>45049</v>
      </c>
      <c r="G2243" s="1">
        <v>0</v>
      </c>
      <c r="H2243" s="2">
        <v>6.8201324702592547E-3</v>
      </c>
      <c r="I2243" s="1">
        <v>39.89</v>
      </c>
    </row>
    <row r="2244" spans="1:9" x14ac:dyDescent="0.25">
      <c r="A2244" t="s">
        <v>4</v>
      </c>
      <c r="B2244" t="s">
        <v>1</v>
      </c>
      <c r="C2244" t="s">
        <v>7</v>
      </c>
      <c r="D2244" s="1">
        <v>0</v>
      </c>
      <c r="E2244" s="1">
        <v>1198.73</v>
      </c>
      <c r="F2244" s="3">
        <v>45049</v>
      </c>
      <c r="G2244" s="1">
        <v>0</v>
      </c>
      <c r="H2244" s="2">
        <v>6.8424899283396901E-2</v>
      </c>
      <c r="I2244" s="1">
        <v>76.77</v>
      </c>
    </row>
    <row r="2245" spans="1:9" x14ac:dyDescent="0.25">
      <c r="A2245" t="s">
        <v>2</v>
      </c>
      <c r="B2245" t="s">
        <v>1</v>
      </c>
      <c r="C2245" t="s">
        <v>6</v>
      </c>
      <c r="D2245" s="1">
        <v>0</v>
      </c>
      <c r="E2245" s="1">
        <v>3773.84</v>
      </c>
      <c r="F2245" s="3">
        <v>45049</v>
      </c>
      <c r="G2245" s="1">
        <v>0</v>
      </c>
      <c r="H2245" s="2">
        <v>2.2236066905938934E-2</v>
      </c>
      <c r="I2245" s="1">
        <v>82.09</v>
      </c>
    </row>
    <row r="2246" spans="1:9" x14ac:dyDescent="0.25">
      <c r="A2246" t="s">
        <v>2</v>
      </c>
      <c r="B2246" t="s">
        <v>1</v>
      </c>
      <c r="C2246" t="s">
        <v>5</v>
      </c>
      <c r="D2246" s="1">
        <v>0</v>
      </c>
      <c r="E2246" s="1">
        <v>3331.37</v>
      </c>
      <c r="F2246" s="3">
        <v>45049</v>
      </c>
      <c r="G2246" s="1">
        <v>0</v>
      </c>
      <c r="H2246" s="2">
        <v>2.5791501143612727E-3</v>
      </c>
      <c r="I2246" s="1">
        <v>8.57</v>
      </c>
    </row>
    <row r="2247" spans="1:9" x14ac:dyDescent="0.25">
      <c r="A2247" t="s">
        <v>2</v>
      </c>
      <c r="B2247" t="s">
        <v>1</v>
      </c>
      <c r="C2247" t="s">
        <v>42</v>
      </c>
      <c r="D2247" s="1">
        <v>0</v>
      </c>
      <c r="E2247" s="1">
        <v>11266.31</v>
      </c>
      <c r="F2247" s="3">
        <v>45049</v>
      </c>
      <c r="G2247" s="1">
        <v>0</v>
      </c>
      <c r="H2247" s="2">
        <v>-4.6311370328622203E-4</v>
      </c>
      <c r="I2247" s="1">
        <v>-5.22</v>
      </c>
    </row>
    <row r="2248" spans="1:9" x14ac:dyDescent="0.25">
      <c r="A2248" t="s">
        <v>4</v>
      </c>
      <c r="B2248" t="s">
        <v>1</v>
      </c>
      <c r="C2248" t="s">
        <v>3</v>
      </c>
      <c r="D2248" s="1">
        <v>0</v>
      </c>
      <c r="E2248" s="1">
        <v>2256.11</v>
      </c>
      <c r="F2248" s="3">
        <v>45049</v>
      </c>
      <c r="G2248" s="1">
        <v>0</v>
      </c>
      <c r="H2248" s="2">
        <v>3.5540807430209931E-3</v>
      </c>
      <c r="I2248" s="1">
        <v>7.99</v>
      </c>
    </row>
    <row r="2249" spans="1:9" x14ac:dyDescent="0.25">
      <c r="A2249" t="s">
        <v>9</v>
      </c>
      <c r="B2249" t="s">
        <v>41</v>
      </c>
      <c r="C2249" s="2" t="s">
        <v>18</v>
      </c>
      <c r="D2249" s="1">
        <f>29.7+31.68</f>
        <v>61.379999999999995</v>
      </c>
      <c r="E2249" s="1">
        <v>1765.6</v>
      </c>
      <c r="F2249" s="3">
        <v>45080</v>
      </c>
      <c r="G2249" s="1">
        <v>0</v>
      </c>
      <c r="H2249" s="2">
        <v>9.6585483013191809E-3</v>
      </c>
      <c r="I2249" s="1">
        <v>16.89</v>
      </c>
    </row>
    <row r="2250" spans="1:9" x14ac:dyDescent="0.25">
      <c r="A2250" t="s">
        <v>9</v>
      </c>
      <c r="B2250" t="s">
        <v>22</v>
      </c>
      <c r="C2250" t="s">
        <v>40</v>
      </c>
      <c r="D2250" s="1">
        <v>920</v>
      </c>
      <c r="E2250" s="1">
        <v>22070.46</v>
      </c>
      <c r="F2250" s="3">
        <v>45080</v>
      </c>
      <c r="G2250" s="1">
        <v>29.7</v>
      </c>
      <c r="H2250" s="2">
        <v>9.8225732506458385E-3</v>
      </c>
      <c r="I2250" s="1">
        <v>214.68</v>
      </c>
    </row>
    <row r="2251" spans="1:9" x14ac:dyDescent="0.25">
      <c r="A2251" t="s">
        <v>9</v>
      </c>
      <c r="B2251" t="s">
        <v>22</v>
      </c>
      <c r="C2251" t="s">
        <v>39</v>
      </c>
      <c r="D2251" s="1">
        <v>0</v>
      </c>
      <c r="E2251" s="1">
        <v>1210.26</v>
      </c>
      <c r="F2251" s="3">
        <v>45080</v>
      </c>
      <c r="G2251" s="1">
        <v>0</v>
      </c>
      <c r="H2251" s="2">
        <v>9.4837724895526776E-3</v>
      </c>
      <c r="I2251" s="1">
        <v>11.37</v>
      </c>
    </row>
    <row r="2252" spans="1:9" x14ac:dyDescent="0.25">
      <c r="A2252" t="s">
        <v>9</v>
      </c>
      <c r="B2252" t="s">
        <v>22</v>
      </c>
      <c r="C2252" t="s">
        <v>38</v>
      </c>
      <c r="D2252" s="1">
        <v>0</v>
      </c>
      <c r="E2252" s="1">
        <f>1140.11+1019.77</f>
        <v>2159.88</v>
      </c>
      <c r="F2252" s="3">
        <v>45080</v>
      </c>
      <c r="G2252" s="1">
        <v>0</v>
      </c>
      <c r="H2252" s="2">
        <v>1.0115748860049179E-2</v>
      </c>
      <c r="I2252" s="1">
        <v>21.63</v>
      </c>
    </row>
    <row r="2253" spans="1:9" x14ac:dyDescent="0.25">
      <c r="A2253" t="s">
        <v>9</v>
      </c>
      <c r="B2253" t="s">
        <v>22</v>
      </c>
      <c r="C2253" t="s">
        <v>48</v>
      </c>
      <c r="D2253" s="1">
        <v>0</v>
      </c>
      <c r="E2253" s="1">
        <v>5215.16</v>
      </c>
      <c r="F2253" s="3">
        <v>45080</v>
      </c>
      <c r="G2253" s="1">
        <v>0</v>
      </c>
      <c r="H2253" s="2">
        <v>1.2320228895760454E-2</v>
      </c>
      <c r="I2253" s="1">
        <v>63.47</v>
      </c>
    </row>
    <row r="2254" spans="1:9" x14ac:dyDescent="0.25">
      <c r="A2254" t="s">
        <v>9</v>
      </c>
      <c r="B2254" t="s">
        <v>22</v>
      </c>
      <c r="C2254" t="s">
        <v>36</v>
      </c>
      <c r="D2254" s="1">
        <v>0</v>
      </c>
      <c r="E2254" s="1">
        <v>3974.45</v>
      </c>
      <c r="F2254" s="3">
        <v>45080</v>
      </c>
      <c r="G2254" s="1">
        <v>0</v>
      </c>
      <c r="H2254" s="2">
        <v>8.3137139493820733E-3</v>
      </c>
      <c r="I2254" s="1">
        <v>32.770000000000003</v>
      </c>
    </row>
    <row r="2255" spans="1:9" x14ac:dyDescent="0.25">
      <c r="A2255" t="s">
        <v>9</v>
      </c>
      <c r="B2255" t="s">
        <v>22</v>
      </c>
      <c r="C2255" t="s">
        <v>35</v>
      </c>
      <c r="D2255" s="1">
        <v>0</v>
      </c>
      <c r="E2255" s="1">
        <v>5106.68</v>
      </c>
      <c r="F2255" s="3">
        <v>45080</v>
      </c>
      <c r="G2255" s="1">
        <v>0</v>
      </c>
      <c r="H2255" s="2">
        <v>1.1119647085844564E-2</v>
      </c>
      <c r="I2255" s="1">
        <v>56.16</v>
      </c>
    </row>
    <row r="2256" spans="1:9" x14ac:dyDescent="0.25">
      <c r="A2256" t="s">
        <v>9</v>
      </c>
      <c r="B2256" t="s">
        <v>22</v>
      </c>
      <c r="C2256" t="s">
        <v>33</v>
      </c>
      <c r="D2256" s="1">
        <v>0</v>
      </c>
      <c r="E2256" s="1">
        <v>680.44</v>
      </c>
      <c r="F2256" s="3">
        <v>45080</v>
      </c>
      <c r="G2256" s="1">
        <v>0</v>
      </c>
      <c r="H2256" s="2">
        <v>1.0349384530862649E-2</v>
      </c>
      <c r="I2256" s="1">
        <v>6.97</v>
      </c>
    </row>
    <row r="2257" spans="1:9" x14ac:dyDescent="0.25">
      <c r="A2257" t="s">
        <v>9</v>
      </c>
      <c r="B2257" t="s">
        <v>22</v>
      </c>
      <c r="C2257" t="s">
        <v>32</v>
      </c>
      <c r="D2257" s="1">
        <v>0</v>
      </c>
      <c r="E2257" s="1">
        <f>1329.92+1137.98</f>
        <v>2467.9</v>
      </c>
      <c r="F2257" s="3">
        <v>45080</v>
      </c>
      <c r="G2257" s="1">
        <v>31.68</v>
      </c>
      <c r="H2257" s="2">
        <v>9.4527546333225132E-3</v>
      </c>
      <c r="I2257" s="1">
        <v>23.11</v>
      </c>
    </row>
    <row r="2258" spans="1:9" x14ac:dyDescent="0.25">
      <c r="A2258" t="s">
        <v>9</v>
      </c>
      <c r="B2258" t="s">
        <v>22</v>
      </c>
      <c r="C2258" t="s">
        <v>31</v>
      </c>
      <c r="D2258" s="1">
        <v>0</v>
      </c>
      <c r="E2258" s="1">
        <v>1256.4000000000001</v>
      </c>
      <c r="F2258" s="3">
        <v>45080</v>
      </c>
      <c r="G2258" s="1">
        <v>0</v>
      </c>
      <c r="H2258" s="2">
        <v>8.702912746074265E-3</v>
      </c>
      <c r="I2258" s="1">
        <v>10.84</v>
      </c>
    </row>
    <row r="2259" spans="1:9" x14ac:dyDescent="0.25">
      <c r="A2259" t="s">
        <v>9</v>
      </c>
      <c r="B2259" t="s">
        <v>22</v>
      </c>
      <c r="C2259" t="s">
        <v>43</v>
      </c>
      <c r="D2259" s="1">
        <v>0</v>
      </c>
      <c r="E2259" s="1">
        <v>3877.72</v>
      </c>
      <c r="F2259" s="3">
        <v>45080</v>
      </c>
      <c r="G2259" s="1">
        <v>0</v>
      </c>
      <c r="H2259" s="2">
        <v>-2.5140029966915667E-2</v>
      </c>
      <c r="I2259" s="1">
        <v>-100</v>
      </c>
    </row>
    <row r="2260" spans="1:9" x14ac:dyDescent="0.25">
      <c r="A2260" t="s">
        <v>9</v>
      </c>
      <c r="B2260" t="s">
        <v>22</v>
      </c>
      <c r="C2260" t="s">
        <v>30</v>
      </c>
      <c r="D2260" s="1">
        <v>0</v>
      </c>
      <c r="E2260" s="1">
        <v>2572</v>
      </c>
      <c r="F2260" s="3">
        <v>45080</v>
      </c>
      <c r="G2260" s="1">
        <v>0</v>
      </c>
      <c r="H2260" s="2">
        <v>9.2686334063207809E-3</v>
      </c>
      <c r="I2260" s="1">
        <v>23.62</v>
      </c>
    </row>
    <row r="2261" spans="1:9" x14ac:dyDescent="0.25">
      <c r="A2261" t="s">
        <v>9</v>
      </c>
      <c r="B2261" t="s">
        <v>22</v>
      </c>
      <c r="C2261" t="s">
        <v>47</v>
      </c>
      <c r="D2261" s="1">
        <v>0</v>
      </c>
      <c r="E2261" s="1">
        <v>2753.7</v>
      </c>
      <c r="F2261" s="3">
        <v>45080</v>
      </c>
      <c r="G2261" s="1">
        <v>0</v>
      </c>
      <c r="H2261" s="2">
        <v>-3.5042225882188083E-2</v>
      </c>
      <c r="I2261" s="1">
        <v>-100</v>
      </c>
    </row>
    <row r="2262" spans="1:9" x14ac:dyDescent="0.25">
      <c r="A2262" t="s">
        <v>9</v>
      </c>
      <c r="B2262" t="s">
        <v>22</v>
      </c>
      <c r="C2262" t="s">
        <v>29</v>
      </c>
      <c r="D2262" s="1">
        <v>0</v>
      </c>
      <c r="E2262" s="1">
        <f>1452.38+4407.9</f>
        <v>5860.28</v>
      </c>
      <c r="F2262" s="3">
        <v>45080</v>
      </c>
      <c r="G2262" s="1">
        <v>0</v>
      </c>
      <c r="H2262" s="2">
        <v>8.9614219822562458E-3</v>
      </c>
      <c r="I2262" s="1">
        <v>52.05</v>
      </c>
    </row>
    <row r="2263" spans="1:9" x14ac:dyDescent="0.25">
      <c r="A2263" t="s">
        <v>9</v>
      </c>
      <c r="B2263" t="s">
        <v>22</v>
      </c>
      <c r="C2263" t="s">
        <v>46</v>
      </c>
      <c r="D2263" s="1">
        <v>0</v>
      </c>
      <c r="E2263" s="1">
        <v>607.33000000000004</v>
      </c>
      <c r="F2263" s="3">
        <v>45080</v>
      </c>
      <c r="G2263" s="1">
        <v>0</v>
      </c>
      <c r="H2263" s="2">
        <v>8.7197714589424269E-3</v>
      </c>
      <c r="I2263" s="1">
        <v>5.25</v>
      </c>
    </row>
    <row r="2264" spans="1:9" x14ac:dyDescent="0.25">
      <c r="A2264" t="s">
        <v>9</v>
      </c>
      <c r="B2264" t="s">
        <v>22</v>
      </c>
      <c r="C2264" t="s">
        <v>28</v>
      </c>
      <c r="D2264" s="1">
        <v>0</v>
      </c>
      <c r="E2264" s="1">
        <v>1326.21</v>
      </c>
      <c r="F2264" s="3">
        <v>45080</v>
      </c>
      <c r="G2264" s="1">
        <v>0</v>
      </c>
      <c r="H2264" s="2">
        <v>8.8546064492571741E-3</v>
      </c>
      <c r="I2264" s="1">
        <v>11.64</v>
      </c>
    </row>
    <row r="2265" spans="1:9" x14ac:dyDescent="0.25">
      <c r="A2265" t="s">
        <v>2</v>
      </c>
      <c r="B2265" t="s">
        <v>22</v>
      </c>
      <c r="C2265" t="s">
        <v>44</v>
      </c>
      <c r="D2265" s="1">
        <v>0</v>
      </c>
      <c r="E2265" s="1">
        <v>3993.09</v>
      </c>
      <c r="F2265" s="3">
        <v>45080</v>
      </c>
      <c r="G2265" s="1">
        <v>0</v>
      </c>
      <c r="H2265" s="2">
        <v>1.6079289549352449E-2</v>
      </c>
      <c r="I2265" s="1">
        <v>63.19</v>
      </c>
    </row>
    <row r="2266" spans="1:9" x14ac:dyDescent="0.25">
      <c r="A2266" t="s">
        <v>2</v>
      </c>
      <c r="B2266" t="s">
        <v>22</v>
      </c>
      <c r="C2266" t="s">
        <v>27</v>
      </c>
      <c r="D2266" s="1">
        <v>380</v>
      </c>
      <c r="E2266" s="1">
        <v>5152.38</v>
      </c>
      <c r="F2266" s="3">
        <v>45080</v>
      </c>
      <c r="G2266" s="1">
        <v>0</v>
      </c>
      <c r="H2266" s="2">
        <v>2.719718658043524E-2</v>
      </c>
      <c r="I2266" s="1">
        <v>136.41999999999999</v>
      </c>
    </row>
    <row r="2267" spans="1:9" x14ac:dyDescent="0.25">
      <c r="A2267" t="s">
        <v>2</v>
      </c>
      <c r="B2267" t="s">
        <v>22</v>
      </c>
      <c r="C2267" t="s">
        <v>26</v>
      </c>
      <c r="D2267" s="1">
        <v>0</v>
      </c>
      <c r="E2267" s="1">
        <v>5101.01</v>
      </c>
      <c r="F2267" s="3">
        <v>45080</v>
      </c>
      <c r="G2267" s="1">
        <v>0</v>
      </c>
      <c r="H2267" s="2">
        <v>1.7643643879287518E-2</v>
      </c>
      <c r="I2267" s="1">
        <v>88.44</v>
      </c>
    </row>
    <row r="2268" spans="1:9" x14ac:dyDescent="0.25">
      <c r="A2268" t="s">
        <v>4</v>
      </c>
      <c r="B2268" t="s">
        <v>22</v>
      </c>
      <c r="C2268" t="s">
        <v>25</v>
      </c>
      <c r="D2268" s="1">
        <v>0</v>
      </c>
      <c r="E2268" s="1">
        <v>1500.85</v>
      </c>
      <c r="F2268" s="3">
        <v>45080</v>
      </c>
      <c r="G2268" s="1">
        <v>0</v>
      </c>
      <c r="H2268" s="2">
        <v>3.3372808769054796E-2</v>
      </c>
      <c r="I2268" s="1">
        <v>48.47</v>
      </c>
    </row>
    <row r="2269" spans="1:9" x14ac:dyDescent="0.25">
      <c r="A2269" t="s">
        <v>4</v>
      </c>
      <c r="B2269" t="s">
        <v>22</v>
      </c>
      <c r="C2269" t="s">
        <v>24</v>
      </c>
      <c r="D2269" s="1">
        <v>0</v>
      </c>
      <c r="E2269" s="1">
        <v>2661.05</v>
      </c>
      <c r="F2269" s="3">
        <v>45080</v>
      </c>
      <c r="G2269" s="1">
        <v>0</v>
      </c>
      <c r="H2269" s="2">
        <v>8.7896813229492388E-2</v>
      </c>
      <c r="I2269" s="1">
        <v>215</v>
      </c>
    </row>
    <row r="2270" spans="1:9" x14ac:dyDescent="0.25">
      <c r="A2270" t="s">
        <v>4</v>
      </c>
      <c r="B2270" t="s">
        <v>21</v>
      </c>
      <c r="C2270" t="s">
        <v>20</v>
      </c>
      <c r="D2270" s="1">
        <v>0</v>
      </c>
      <c r="E2270" s="1">
        <v>3843.67</v>
      </c>
      <c r="F2270" s="3">
        <v>45080</v>
      </c>
      <c r="G2270" s="1">
        <v>0</v>
      </c>
      <c r="H2270" s="2">
        <v>-6.0339959271383026E-2</v>
      </c>
      <c r="I2270" s="1">
        <v>-246.82</v>
      </c>
    </row>
    <row r="2271" spans="1:9" x14ac:dyDescent="0.25">
      <c r="A2271" t="s">
        <v>9</v>
      </c>
      <c r="B2271" t="s">
        <v>19</v>
      </c>
      <c r="C2271" s="2" t="s">
        <v>18</v>
      </c>
      <c r="D2271" s="1">
        <v>1000</v>
      </c>
      <c r="E2271" s="1">
        <v>34866.800000000003</v>
      </c>
      <c r="F2271" s="3">
        <v>45080</v>
      </c>
      <c r="G2271" s="1">
        <v>0</v>
      </c>
      <c r="H2271" s="2">
        <v>9.1918112212630021E-3</v>
      </c>
      <c r="I2271" s="1">
        <v>317.57</v>
      </c>
    </row>
    <row r="2272" spans="1:9" x14ac:dyDescent="0.25">
      <c r="A2272" t="s">
        <v>4</v>
      </c>
      <c r="B2272" t="s">
        <v>1</v>
      </c>
      <c r="C2272" t="s">
        <v>17</v>
      </c>
      <c r="D2272" s="1">
        <v>240</v>
      </c>
      <c r="E2272" s="1">
        <v>851.75</v>
      </c>
      <c r="F2272" s="3">
        <v>45080</v>
      </c>
      <c r="G2272" s="1">
        <v>0</v>
      </c>
      <c r="H2272" s="2">
        <v>0.12877362241246781</v>
      </c>
      <c r="I2272" s="1">
        <v>97.17</v>
      </c>
    </row>
    <row r="2273" spans="1:9" x14ac:dyDescent="0.25">
      <c r="A2273" t="s">
        <v>4</v>
      </c>
      <c r="B2273" t="s">
        <v>1</v>
      </c>
      <c r="C2273" t="s">
        <v>16</v>
      </c>
      <c r="D2273" s="1">
        <v>0</v>
      </c>
      <c r="E2273" s="1">
        <v>955.49</v>
      </c>
      <c r="F2273" s="3">
        <v>45080</v>
      </c>
      <c r="G2273" s="1">
        <v>0</v>
      </c>
      <c r="H2273" s="2">
        <v>2.7684861521914517E-2</v>
      </c>
      <c r="I2273" s="1">
        <v>25.74</v>
      </c>
    </row>
    <row r="2274" spans="1:9" x14ac:dyDescent="0.25">
      <c r="A2274" t="s">
        <v>4</v>
      </c>
      <c r="B2274" t="s">
        <v>1</v>
      </c>
      <c r="C2274" t="s">
        <v>15</v>
      </c>
      <c r="D2274" s="1">
        <v>0</v>
      </c>
      <c r="E2274" s="1">
        <v>912.34</v>
      </c>
      <c r="F2274" s="3">
        <v>45080</v>
      </c>
      <c r="G2274" s="1">
        <v>0</v>
      </c>
      <c r="H2274" s="2">
        <v>0.18187942068036378</v>
      </c>
      <c r="I2274" s="1">
        <v>140.4</v>
      </c>
    </row>
    <row r="2275" spans="1:9" x14ac:dyDescent="0.25">
      <c r="A2275" t="s">
        <v>4</v>
      </c>
      <c r="B2275" t="s">
        <v>1</v>
      </c>
      <c r="C2275" t="s">
        <v>14</v>
      </c>
      <c r="D2275" s="1">
        <v>0</v>
      </c>
      <c r="E2275" s="1">
        <v>470.87</v>
      </c>
      <c r="F2275" s="3">
        <v>45080</v>
      </c>
      <c r="G2275" s="1">
        <v>0</v>
      </c>
      <c r="H2275" s="2">
        <v>7.0864888221782607E-2</v>
      </c>
      <c r="I2275" s="1">
        <v>31.16</v>
      </c>
    </row>
    <row r="2276" spans="1:9" x14ac:dyDescent="0.25">
      <c r="A2276" t="s">
        <v>2</v>
      </c>
      <c r="B2276" t="s">
        <v>1</v>
      </c>
      <c r="C2276" t="s">
        <v>45</v>
      </c>
      <c r="D2276" s="1">
        <v>0</v>
      </c>
      <c r="E2276" s="1">
        <v>6074.93</v>
      </c>
      <c r="F2276" s="3">
        <v>45080</v>
      </c>
      <c r="G2276" s="1">
        <v>0</v>
      </c>
      <c r="H2276" s="2">
        <v>1.0968510672289211E-2</v>
      </c>
      <c r="I2276" s="1">
        <v>65.91</v>
      </c>
    </row>
    <row r="2277" spans="1:9" x14ac:dyDescent="0.25">
      <c r="A2277" t="s">
        <v>4</v>
      </c>
      <c r="B2277" t="s">
        <v>1</v>
      </c>
      <c r="C2277" t="s">
        <v>13</v>
      </c>
      <c r="D2277" s="1">
        <v>0</v>
      </c>
      <c r="E2277" s="1">
        <v>463.72</v>
      </c>
      <c r="F2277" s="3">
        <v>45080</v>
      </c>
      <c r="G2277" s="1">
        <v>0</v>
      </c>
      <c r="H2277" s="2">
        <v>-5.8589467700677966E-2</v>
      </c>
      <c r="I2277" s="1">
        <v>-28.86</v>
      </c>
    </row>
    <row r="2278" spans="1:9" x14ac:dyDescent="0.25">
      <c r="A2278" t="s">
        <v>4</v>
      </c>
      <c r="B2278" t="s">
        <v>1</v>
      </c>
      <c r="C2278" t="s">
        <v>12</v>
      </c>
      <c r="D2278" s="1">
        <v>0</v>
      </c>
      <c r="E2278" s="1">
        <v>604.5</v>
      </c>
      <c r="F2278" s="3">
        <v>45080</v>
      </c>
      <c r="G2278" s="1">
        <v>0</v>
      </c>
      <c r="H2278" s="2">
        <v>1.5266790950773546E-2</v>
      </c>
      <c r="I2278" s="1">
        <v>9.09</v>
      </c>
    </row>
    <row r="2279" spans="1:9" x14ac:dyDescent="0.25">
      <c r="A2279" t="s">
        <v>4</v>
      </c>
      <c r="B2279" t="s">
        <v>1</v>
      </c>
      <c r="C2279" t="s">
        <v>1</v>
      </c>
      <c r="D2279" s="1">
        <v>240</v>
      </c>
      <c r="E2279" s="1">
        <v>1651.66</v>
      </c>
      <c r="F2279" s="3">
        <v>45080</v>
      </c>
      <c r="G2279" s="1">
        <v>0</v>
      </c>
      <c r="H2279" s="2">
        <v>5.995225382482805E-2</v>
      </c>
      <c r="I2279" s="1">
        <v>93.42</v>
      </c>
    </row>
    <row r="2280" spans="1:9" x14ac:dyDescent="0.25">
      <c r="A2280" t="s">
        <v>4</v>
      </c>
      <c r="B2280" t="s">
        <v>1</v>
      </c>
      <c r="C2280" t="s">
        <v>11</v>
      </c>
      <c r="D2280" s="1">
        <v>0</v>
      </c>
      <c r="E2280" s="1">
        <v>484.01</v>
      </c>
      <c r="F2280" s="3">
        <v>45080</v>
      </c>
      <c r="G2280" s="1">
        <v>0</v>
      </c>
      <c r="H2280" s="2">
        <v>3.8692647753122422E-2</v>
      </c>
      <c r="I2280" s="1">
        <v>18.03</v>
      </c>
    </row>
    <row r="2281" spans="1:9" x14ac:dyDescent="0.25">
      <c r="A2281" t="s">
        <v>4</v>
      </c>
      <c r="B2281" t="s">
        <v>1</v>
      </c>
      <c r="C2281" t="s">
        <v>10</v>
      </c>
      <c r="D2281" s="1">
        <v>0</v>
      </c>
      <c r="E2281" s="1">
        <v>1144.8599999999999</v>
      </c>
      <c r="F2281" s="3">
        <v>45080</v>
      </c>
      <c r="G2281" s="1">
        <v>0</v>
      </c>
      <c r="H2281" s="2">
        <v>-9.6465128759598784E-2</v>
      </c>
      <c r="I2281" s="1">
        <v>-122.23</v>
      </c>
    </row>
    <row r="2282" spans="1:9" x14ac:dyDescent="0.25">
      <c r="A2282" t="s">
        <v>9</v>
      </c>
      <c r="B2282" t="s">
        <v>1</v>
      </c>
      <c r="C2282" t="s">
        <v>8</v>
      </c>
      <c r="D2282" s="1">
        <v>0</v>
      </c>
      <c r="E2282" s="1">
        <v>5944.77</v>
      </c>
      <c r="F2282" s="3">
        <v>45080</v>
      </c>
      <c r="G2282" s="1">
        <v>0</v>
      </c>
      <c r="H2282" s="2">
        <v>9.5130545531734167E-3</v>
      </c>
      <c r="I2282" s="1">
        <v>56.02</v>
      </c>
    </row>
    <row r="2283" spans="1:9" x14ac:dyDescent="0.25">
      <c r="A2283" t="s">
        <v>4</v>
      </c>
      <c r="B2283" t="s">
        <v>1</v>
      </c>
      <c r="C2283" t="s">
        <v>7</v>
      </c>
      <c r="D2283" s="1">
        <v>0</v>
      </c>
      <c r="E2283" s="1">
        <v>1378.13</v>
      </c>
      <c r="F2283" s="3">
        <v>45080</v>
      </c>
      <c r="G2283" s="1">
        <v>0</v>
      </c>
      <c r="H2283" s="2">
        <v>0.14965838846112134</v>
      </c>
      <c r="I2283" s="1">
        <v>179.4</v>
      </c>
    </row>
    <row r="2284" spans="1:9" x14ac:dyDescent="0.25">
      <c r="A2284" t="s">
        <v>2</v>
      </c>
      <c r="B2284" t="s">
        <v>1</v>
      </c>
      <c r="C2284" t="s">
        <v>6</v>
      </c>
      <c r="D2284" s="1">
        <v>420</v>
      </c>
      <c r="E2284" s="1">
        <v>4152.53</v>
      </c>
      <c r="F2284" s="3">
        <v>45080</v>
      </c>
      <c r="G2284" s="1">
        <v>0</v>
      </c>
      <c r="H2284" s="2">
        <v>-9.8501611887912288E-3</v>
      </c>
      <c r="I2284" s="1">
        <v>-41.31</v>
      </c>
    </row>
    <row r="2285" spans="1:9" x14ac:dyDescent="0.25">
      <c r="A2285" t="s">
        <v>2</v>
      </c>
      <c r="B2285" t="s">
        <v>1</v>
      </c>
      <c r="C2285" t="s">
        <v>5</v>
      </c>
      <c r="D2285" s="1">
        <v>0</v>
      </c>
      <c r="E2285" s="1">
        <v>3364.43</v>
      </c>
      <c r="F2285" s="3">
        <v>45080</v>
      </c>
      <c r="G2285" s="1">
        <v>0</v>
      </c>
      <c r="H2285" s="2">
        <v>9.9238451447902776E-3</v>
      </c>
      <c r="I2285" s="1">
        <v>33.06</v>
      </c>
    </row>
    <row r="2286" spans="1:9" x14ac:dyDescent="0.25">
      <c r="A2286" t="s">
        <v>2</v>
      </c>
      <c r="B2286" t="s">
        <v>1</v>
      </c>
      <c r="C2286" t="s">
        <v>42</v>
      </c>
      <c r="D2286" s="1">
        <v>0</v>
      </c>
      <c r="E2286" s="1">
        <v>11312.49</v>
      </c>
      <c r="F2286" s="3">
        <v>45080</v>
      </c>
      <c r="G2286" s="1">
        <v>0</v>
      </c>
      <c r="H2286" s="2">
        <v>4.0989463275908911E-3</v>
      </c>
      <c r="I2286" s="1">
        <v>46.18</v>
      </c>
    </row>
    <row r="2287" spans="1:9" x14ac:dyDescent="0.25">
      <c r="A2287" t="s">
        <v>4</v>
      </c>
      <c r="B2287" t="s">
        <v>1</v>
      </c>
      <c r="C2287" t="s">
        <v>3</v>
      </c>
      <c r="D2287" s="1">
        <v>0</v>
      </c>
      <c r="E2287" s="1">
        <v>2235.4</v>
      </c>
      <c r="F2287" s="3">
        <v>45080</v>
      </c>
      <c r="G2287" s="1">
        <v>0</v>
      </c>
      <c r="H2287" s="2">
        <v>-9.1795169561768031E-3</v>
      </c>
      <c r="I2287" s="1">
        <v>-20.71</v>
      </c>
    </row>
    <row r="2288" spans="1:9" x14ac:dyDescent="0.25">
      <c r="A2288" t="s">
        <v>9</v>
      </c>
      <c r="B2288" t="s">
        <v>41</v>
      </c>
      <c r="C2288" s="2" t="s">
        <v>18</v>
      </c>
      <c r="D2288" s="1">
        <f>18.69+15+84.2+43.9+8</f>
        <v>169.79</v>
      </c>
      <c r="E2288" s="1">
        <v>1942.22</v>
      </c>
      <c r="F2288" s="3">
        <v>45110</v>
      </c>
      <c r="G2288" s="1">
        <v>0</v>
      </c>
      <c r="H2288" s="2">
        <v>3.5290044900511131E-3</v>
      </c>
      <c r="I2288" s="1">
        <v>6.83</v>
      </c>
    </row>
    <row r="2289" spans="1:10" x14ac:dyDescent="0.25">
      <c r="A2289" t="s">
        <v>9</v>
      </c>
      <c r="B2289" t="s">
        <v>22</v>
      </c>
      <c r="C2289" t="s">
        <v>40</v>
      </c>
      <c r="D2289" s="1">
        <v>901.31</v>
      </c>
      <c r="E2289" s="1">
        <v>23128.43</v>
      </c>
      <c r="F2289" s="3">
        <v>45110</v>
      </c>
      <c r="G2289" s="1">
        <v>39.19</v>
      </c>
      <c r="H2289" s="2">
        <v>8.540251467562765E-3</v>
      </c>
      <c r="I2289" s="1">
        <v>195.85</v>
      </c>
    </row>
    <row r="2290" spans="1:10" x14ac:dyDescent="0.25">
      <c r="A2290" t="s">
        <v>9</v>
      </c>
      <c r="B2290" t="s">
        <v>22</v>
      </c>
      <c r="C2290" t="s">
        <v>39</v>
      </c>
      <c r="D2290" s="1">
        <v>0</v>
      </c>
      <c r="E2290" s="1">
        <v>1217.4000000000001</v>
      </c>
      <c r="F2290" s="3">
        <v>45110</v>
      </c>
      <c r="G2290" s="1">
        <v>0</v>
      </c>
      <c r="H2290" s="2">
        <v>5.8995587724952614E-3</v>
      </c>
      <c r="I2290" s="1">
        <v>7.14</v>
      </c>
    </row>
    <row r="2291" spans="1:10" x14ac:dyDescent="0.25">
      <c r="A2291" t="s">
        <v>9</v>
      </c>
      <c r="B2291" t="s">
        <v>22</v>
      </c>
      <c r="C2291" t="s">
        <v>38</v>
      </c>
      <c r="D2291" s="1">
        <v>0</v>
      </c>
      <c r="E2291" s="1">
        <f>1146.9+1029.1</f>
        <v>2176</v>
      </c>
      <c r="F2291" s="3">
        <v>45110</v>
      </c>
      <c r="G2291" s="1">
        <v>0</v>
      </c>
      <c r="H2291" s="2">
        <v>7.4633775950514458E-3</v>
      </c>
      <c r="I2291" s="1">
        <v>16.12</v>
      </c>
    </row>
    <row r="2292" spans="1:10" x14ac:dyDescent="0.25">
      <c r="A2292" t="s">
        <v>9</v>
      </c>
      <c r="B2292" t="s">
        <v>22</v>
      </c>
      <c r="C2292" t="s">
        <v>48</v>
      </c>
      <c r="D2292" s="1">
        <v>0</v>
      </c>
      <c r="E2292" s="1">
        <v>5270.68</v>
      </c>
      <c r="F2292" s="3">
        <v>45110</v>
      </c>
      <c r="G2292" s="1">
        <v>0</v>
      </c>
      <c r="H2292" s="2">
        <v>1.0645886224008638E-2</v>
      </c>
      <c r="I2292" s="1">
        <v>55.52</v>
      </c>
    </row>
    <row r="2293" spans="1:10" x14ac:dyDescent="0.25">
      <c r="A2293" t="s">
        <v>9</v>
      </c>
      <c r="B2293" t="s">
        <v>22</v>
      </c>
      <c r="C2293" t="s">
        <v>36</v>
      </c>
      <c r="D2293" s="1">
        <v>0</v>
      </c>
      <c r="E2293" s="1">
        <v>3982.86</v>
      </c>
      <c r="F2293" s="3">
        <v>45110</v>
      </c>
      <c r="G2293" s="1">
        <v>0</v>
      </c>
      <c r="H2293" s="2">
        <v>2.1160160525357519E-3</v>
      </c>
      <c r="I2293" s="1">
        <v>8.41</v>
      </c>
    </row>
    <row r="2294" spans="1:10" x14ac:dyDescent="0.25">
      <c r="A2294" t="s">
        <v>9</v>
      </c>
      <c r="B2294" t="s">
        <v>22</v>
      </c>
      <c r="C2294" t="s">
        <v>35</v>
      </c>
      <c r="D2294" s="1">
        <v>0</v>
      </c>
      <c r="E2294" s="1">
        <v>5155.6899999999996</v>
      </c>
      <c r="F2294" s="3">
        <v>45110</v>
      </c>
      <c r="G2294" s="1">
        <v>0</v>
      </c>
      <c r="H2294" s="2">
        <v>9.5972334275888915E-3</v>
      </c>
      <c r="I2294" s="1">
        <v>49.01</v>
      </c>
    </row>
    <row r="2295" spans="1:10" x14ac:dyDescent="0.25">
      <c r="A2295" t="s">
        <v>9</v>
      </c>
      <c r="B2295" t="s">
        <v>22</v>
      </c>
      <c r="C2295" t="s">
        <v>33</v>
      </c>
      <c r="D2295" s="1">
        <v>0</v>
      </c>
      <c r="E2295" s="1">
        <v>671.93</v>
      </c>
      <c r="F2295" s="3">
        <v>45110</v>
      </c>
      <c r="G2295" s="1">
        <v>12.71</v>
      </c>
      <c r="H2295" s="2">
        <v>6.2899675018344148E-3</v>
      </c>
      <c r="I2295" s="1">
        <v>4.2</v>
      </c>
    </row>
    <row r="2296" spans="1:10" x14ac:dyDescent="0.25">
      <c r="A2296" t="s">
        <v>9</v>
      </c>
      <c r="B2296" t="s">
        <v>22</v>
      </c>
      <c r="C2296" t="s">
        <v>32</v>
      </c>
      <c r="D2296" s="1">
        <v>0</v>
      </c>
      <c r="E2296" s="1">
        <f>1333.57+1142.04</f>
        <v>2475.6099999999997</v>
      </c>
      <c r="F2296" s="3">
        <v>45110</v>
      </c>
      <c r="G2296" s="1">
        <v>0</v>
      </c>
      <c r="H2296" s="2">
        <v>3.12411361886622E-3</v>
      </c>
      <c r="I2296" s="1">
        <v>7.71</v>
      </c>
    </row>
    <row r="2297" spans="1:10" x14ac:dyDescent="0.25">
      <c r="A2297" t="s">
        <v>9</v>
      </c>
      <c r="B2297" t="s">
        <v>22</v>
      </c>
      <c r="C2297" t="s">
        <v>31</v>
      </c>
      <c r="D2297" s="1">
        <v>0</v>
      </c>
      <c r="E2297" s="1">
        <v>1248.7</v>
      </c>
      <c r="F2297" s="3">
        <v>45110</v>
      </c>
      <c r="G2297" s="1">
        <v>33.17</v>
      </c>
      <c r="H2297" s="2">
        <v>2.0821922287713734E-2</v>
      </c>
      <c r="I2297" s="1">
        <v>25.47</v>
      </c>
    </row>
    <row r="2298" spans="1:10" x14ac:dyDescent="0.25">
      <c r="A2298" t="s">
        <v>9</v>
      </c>
      <c r="B2298" t="s">
        <v>22</v>
      </c>
      <c r="C2298" t="s">
        <v>43</v>
      </c>
      <c r="D2298" s="1">
        <v>0</v>
      </c>
      <c r="E2298" s="1">
        <v>3777.72</v>
      </c>
      <c r="F2298" s="3">
        <v>45110</v>
      </c>
      <c r="G2298" s="1">
        <v>0</v>
      </c>
      <c r="H2298" s="2">
        <v>-2.5788349855069503E-2</v>
      </c>
      <c r="I2298" s="1">
        <v>-100</v>
      </c>
    </row>
    <row r="2299" spans="1:10" x14ac:dyDescent="0.25">
      <c r="A2299" t="s">
        <v>9</v>
      </c>
      <c r="B2299" t="s">
        <v>22</v>
      </c>
      <c r="C2299" t="s">
        <v>30</v>
      </c>
      <c r="D2299" s="1">
        <v>0</v>
      </c>
      <c r="E2299" s="1">
        <v>2528.44</v>
      </c>
      <c r="F2299" s="3">
        <v>45110</v>
      </c>
      <c r="G2299" s="1">
        <v>51.03</v>
      </c>
      <c r="H2299" s="2">
        <v>2.9631451385776497E-3</v>
      </c>
      <c r="I2299" s="1">
        <v>7.47</v>
      </c>
    </row>
    <row r="2300" spans="1:10" x14ac:dyDescent="0.25">
      <c r="A2300" t="s">
        <v>9</v>
      </c>
      <c r="B2300" t="s">
        <v>22</v>
      </c>
      <c r="C2300" t="s">
        <v>47</v>
      </c>
      <c r="D2300" s="1">
        <v>0</v>
      </c>
      <c r="E2300" s="1">
        <v>2653.7</v>
      </c>
      <c r="F2300" s="3">
        <v>45110</v>
      </c>
      <c r="G2300" s="1">
        <v>0</v>
      </c>
      <c r="H2300" s="2">
        <v>-3.631477648255077E-2</v>
      </c>
      <c r="I2300" s="1">
        <v>-100</v>
      </c>
      <c r="J2300" s="4"/>
    </row>
    <row r="2301" spans="1:10" x14ac:dyDescent="0.25">
      <c r="A2301" t="s">
        <v>9</v>
      </c>
      <c r="B2301" t="s">
        <v>22</v>
      </c>
      <c r="C2301" t="s">
        <v>29</v>
      </c>
      <c r="D2301" s="1">
        <v>0</v>
      </c>
      <c r="E2301" s="1">
        <f>1456.46+4419.47</f>
        <v>5875.93</v>
      </c>
      <c r="F2301" s="3">
        <v>45110</v>
      </c>
      <c r="G2301" s="1">
        <v>15</v>
      </c>
      <c r="H2301" s="2">
        <v>5.2435469301728155E-3</v>
      </c>
      <c r="I2301" s="1">
        <v>30.65</v>
      </c>
    </row>
    <row r="2302" spans="1:10" x14ac:dyDescent="0.25">
      <c r="A2302" t="s">
        <v>9</v>
      </c>
      <c r="B2302" t="s">
        <v>22</v>
      </c>
      <c r="C2302" t="s">
        <v>46</v>
      </c>
      <c r="D2302" s="1">
        <v>0</v>
      </c>
      <c r="E2302" s="1">
        <v>608.82000000000005</v>
      </c>
      <c r="F2302" s="3">
        <v>45110</v>
      </c>
      <c r="G2302" s="1">
        <v>0</v>
      </c>
      <c r="H2302" s="2">
        <v>2.4533614344754984E-3</v>
      </c>
      <c r="I2302" s="1">
        <v>1.49</v>
      </c>
    </row>
    <row r="2303" spans="1:10" x14ac:dyDescent="0.25">
      <c r="A2303" t="s">
        <v>9</v>
      </c>
      <c r="B2303" t="s">
        <v>22</v>
      </c>
      <c r="C2303" t="s">
        <v>28</v>
      </c>
      <c r="D2303" s="1">
        <v>0</v>
      </c>
      <c r="E2303" s="1">
        <v>1329.63</v>
      </c>
      <c r="F2303" s="3">
        <v>45110</v>
      </c>
      <c r="G2303" s="1">
        <v>0</v>
      </c>
      <c r="H2303" s="2">
        <v>2.5787771167462559E-3</v>
      </c>
      <c r="I2303" s="1">
        <v>3.42</v>
      </c>
    </row>
    <row r="2304" spans="1:10" x14ac:dyDescent="0.25">
      <c r="A2304" t="s">
        <v>2</v>
      </c>
      <c r="B2304" t="s">
        <v>22</v>
      </c>
      <c r="C2304" t="s">
        <v>44</v>
      </c>
      <c r="D2304" s="1">
        <v>0</v>
      </c>
      <c r="E2304" s="1">
        <v>4003.16</v>
      </c>
      <c r="F2304" s="3">
        <v>45110</v>
      </c>
      <c r="G2304" s="1">
        <v>0</v>
      </c>
      <c r="H2304" s="2">
        <v>2.5218565071158938E-3</v>
      </c>
      <c r="I2304" s="1">
        <v>10.07</v>
      </c>
    </row>
    <row r="2305" spans="1:9" x14ac:dyDescent="0.25">
      <c r="A2305" t="s">
        <v>2</v>
      </c>
      <c r="B2305" t="s">
        <v>22</v>
      </c>
      <c r="C2305" t="s">
        <v>27</v>
      </c>
      <c r="D2305" s="1">
        <v>380</v>
      </c>
      <c r="E2305" s="1">
        <v>5648.4</v>
      </c>
      <c r="F2305" s="3">
        <v>45110</v>
      </c>
      <c r="G2305" s="1">
        <v>0</v>
      </c>
      <c r="H2305" s="2">
        <v>2.0971082969716281E-2</v>
      </c>
      <c r="I2305" s="1">
        <v>116.02</v>
      </c>
    </row>
    <row r="2306" spans="1:9" x14ac:dyDescent="0.25">
      <c r="A2306" t="s">
        <v>2</v>
      </c>
      <c r="B2306" t="s">
        <v>22</v>
      </c>
      <c r="C2306" t="s">
        <v>26</v>
      </c>
      <c r="D2306" s="1">
        <v>0</v>
      </c>
      <c r="E2306" s="1">
        <v>5173.34</v>
      </c>
      <c r="F2306" s="3">
        <v>45110</v>
      </c>
      <c r="G2306" s="1">
        <v>0</v>
      </c>
      <c r="H2306" s="2">
        <v>1.4179544835238422E-2</v>
      </c>
      <c r="I2306" s="1">
        <v>72.33</v>
      </c>
    </row>
    <row r="2307" spans="1:9" x14ac:dyDescent="0.25">
      <c r="A2307" t="s">
        <v>4</v>
      </c>
      <c r="B2307" t="s">
        <v>22</v>
      </c>
      <c r="C2307" t="s">
        <v>25</v>
      </c>
      <c r="D2307" s="1">
        <v>0</v>
      </c>
      <c r="E2307" s="1">
        <v>1599.97</v>
      </c>
      <c r="F2307" s="3">
        <v>45110</v>
      </c>
      <c r="G2307" s="1">
        <v>0</v>
      </c>
      <c r="H2307" s="2">
        <v>6.6042575873671572E-2</v>
      </c>
      <c r="I2307" s="1">
        <v>99.12</v>
      </c>
    </row>
    <row r="2308" spans="1:9" x14ac:dyDescent="0.25">
      <c r="A2308" t="s">
        <v>4</v>
      </c>
      <c r="B2308" t="s">
        <v>22</v>
      </c>
      <c r="C2308" t="s">
        <v>24</v>
      </c>
      <c r="D2308" s="1">
        <v>0</v>
      </c>
      <c r="E2308" s="1">
        <v>2861.12</v>
      </c>
      <c r="F2308" s="3">
        <v>45110</v>
      </c>
      <c r="G2308" s="1">
        <v>0</v>
      </c>
      <c r="H2308" s="2">
        <v>7.518460757971468E-2</v>
      </c>
      <c r="I2308" s="1">
        <v>200.07</v>
      </c>
    </row>
    <row r="2309" spans="1:9" x14ac:dyDescent="0.25">
      <c r="A2309" t="s">
        <v>4</v>
      </c>
      <c r="B2309" t="s">
        <v>21</v>
      </c>
      <c r="C2309" t="s">
        <v>20</v>
      </c>
      <c r="D2309" s="1">
        <v>0</v>
      </c>
      <c r="E2309" s="1">
        <v>3187.36</v>
      </c>
      <c r="F2309" s="3">
        <v>45110</v>
      </c>
      <c r="G2309" s="1">
        <v>0</v>
      </c>
      <c r="H2309" s="2">
        <v>-0.17075087091243524</v>
      </c>
      <c r="I2309" s="1">
        <v>-656.31</v>
      </c>
    </row>
    <row r="2310" spans="1:9" x14ac:dyDescent="0.25">
      <c r="A2310" t="s">
        <v>9</v>
      </c>
      <c r="B2310" t="s">
        <v>19</v>
      </c>
      <c r="C2310" s="2" t="s">
        <v>18</v>
      </c>
      <c r="D2310" s="1">
        <v>1000</v>
      </c>
      <c r="E2310" s="1">
        <v>36045.72</v>
      </c>
      <c r="F2310" s="3">
        <v>45110</v>
      </c>
      <c r="G2310" s="1">
        <v>0</v>
      </c>
      <c r="H2310" s="2">
        <v>4.988457291980275E-3</v>
      </c>
      <c r="I2310" s="1">
        <v>178.92</v>
      </c>
    </row>
    <row r="2311" spans="1:9" x14ac:dyDescent="0.25">
      <c r="A2311" t="s">
        <v>4</v>
      </c>
      <c r="B2311" t="s">
        <v>1</v>
      </c>
      <c r="C2311" t="s">
        <v>17</v>
      </c>
      <c r="D2311" s="1">
        <v>240</v>
      </c>
      <c r="E2311" s="1">
        <v>1121.58</v>
      </c>
      <c r="F2311" s="3">
        <v>45110</v>
      </c>
      <c r="G2311" s="1">
        <v>0</v>
      </c>
      <c r="H2311" s="2">
        <v>2.7323105106480394E-2</v>
      </c>
      <c r="I2311" s="1">
        <v>29.83</v>
      </c>
    </row>
    <row r="2312" spans="1:9" x14ac:dyDescent="0.25">
      <c r="A2312" t="s">
        <v>4</v>
      </c>
      <c r="B2312" t="s">
        <v>1</v>
      </c>
      <c r="C2312" t="s">
        <v>16</v>
      </c>
      <c r="D2312" s="1">
        <v>0</v>
      </c>
      <c r="E2312" s="1">
        <v>1032.82</v>
      </c>
      <c r="F2312" s="3">
        <v>45110</v>
      </c>
      <c r="G2312" s="1">
        <v>0</v>
      </c>
      <c r="H2312" s="2">
        <v>8.0932296518016811E-2</v>
      </c>
      <c r="I2312" s="1">
        <v>77.33</v>
      </c>
    </row>
    <row r="2313" spans="1:9" x14ac:dyDescent="0.25">
      <c r="A2313" t="s">
        <v>4</v>
      </c>
      <c r="B2313" t="s">
        <v>1</v>
      </c>
      <c r="C2313" t="s">
        <v>15</v>
      </c>
      <c r="D2313" s="1">
        <v>0</v>
      </c>
      <c r="E2313" s="1">
        <v>963.72</v>
      </c>
      <c r="F2313" s="3">
        <v>45110</v>
      </c>
      <c r="G2313" s="1">
        <v>0</v>
      </c>
      <c r="H2313" s="2">
        <v>5.6316724028322662E-2</v>
      </c>
      <c r="I2313" s="1">
        <v>51.38</v>
      </c>
    </row>
    <row r="2314" spans="1:9" x14ac:dyDescent="0.25">
      <c r="A2314" t="s">
        <v>4</v>
      </c>
      <c r="B2314" t="s">
        <v>1</v>
      </c>
      <c r="C2314" t="s">
        <v>14</v>
      </c>
      <c r="D2314" s="1">
        <v>0</v>
      </c>
      <c r="E2314" s="1">
        <v>499.38</v>
      </c>
      <c r="F2314" s="3">
        <v>45110</v>
      </c>
      <c r="G2314" s="1">
        <v>0</v>
      </c>
      <c r="H2314" s="2">
        <v>6.0547497186059784E-2</v>
      </c>
      <c r="I2314" s="1">
        <v>28.51</v>
      </c>
    </row>
    <row r="2315" spans="1:9" x14ac:dyDescent="0.25">
      <c r="A2315" t="s">
        <v>2</v>
      </c>
      <c r="B2315" t="s">
        <v>1</v>
      </c>
      <c r="C2315" t="s">
        <v>45</v>
      </c>
      <c r="D2315" s="1">
        <v>420</v>
      </c>
      <c r="E2315" s="1">
        <v>6528.67</v>
      </c>
      <c r="F2315" s="3">
        <v>45110</v>
      </c>
      <c r="G2315" s="1">
        <v>0</v>
      </c>
      <c r="H2315" s="2">
        <v>5.1948211912984377E-3</v>
      </c>
      <c r="I2315" s="1">
        <v>33.74</v>
      </c>
    </row>
    <row r="2316" spans="1:9" x14ac:dyDescent="0.25">
      <c r="A2316" t="s">
        <v>4</v>
      </c>
      <c r="B2316" t="s">
        <v>1</v>
      </c>
      <c r="C2316" t="s">
        <v>13</v>
      </c>
      <c r="D2316" s="1">
        <v>0</v>
      </c>
      <c r="E2316" s="1">
        <v>457.05</v>
      </c>
      <c r="F2316" s="3">
        <v>45110</v>
      </c>
      <c r="G2316" s="1">
        <v>0</v>
      </c>
      <c r="H2316" s="2">
        <v>-1.4383679806780014E-2</v>
      </c>
      <c r="I2316" s="1">
        <v>-6.67</v>
      </c>
    </row>
    <row r="2317" spans="1:9" x14ac:dyDescent="0.25">
      <c r="A2317" t="s">
        <v>4</v>
      </c>
      <c r="B2317" t="s">
        <v>1</v>
      </c>
      <c r="C2317" t="s">
        <v>12</v>
      </c>
      <c r="D2317" s="1">
        <v>0</v>
      </c>
      <c r="E2317" s="1">
        <v>614.1</v>
      </c>
      <c r="F2317" s="3">
        <v>45110</v>
      </c>
      <c r="G2317" s="1">
        <v>0</v>
      </c>
      <c r="H2317" s="2">
        <v>1.5880893300248111E-2</v>
      </c>
      <c r="I2317" s="1">
        <v>9.6</v>
      </c>
    </row>
    <row r="2318" spans="1:9" x14ac:dyDescent="0.25">
      <c r="A2318" t="s">
        <v>4</v>
      </c>
      <c r="B2318" t="s">
        <v>1</v>
      </c>
      <c r="C2318" t="s">
        <v>1</v>
      </c>
      <c r="D2318" s="1">
        <v>0</v>
      </c>
      <c r="E2318" s="1">
        <v>1836.87</v>
      </c>
      <c r="F2318" s="3">
        <v>45110</v>
      </c>
      <c r="G2318" s="1">
        <v>0</v>
      </c>
      <c r="H2318" s="2">
        <v>0.11213566956879739</v>
      </c>
      <c r="I2318" s="1">
        <v>185.21</v>
      </c>
    </row>
    <row r="2319" spans="1:9" x14ac:dyDescent="0.25">
      <c r="A2319" t="s">
        <v>4</v>
      </c>
      <c r="B2319" t="s">
        <v>1</v>
      </c>
      <c r="C2319" t="s">
        <v>11</v>
      </c>
      <c r="D2319" s="1">
        <v>0</v>
      </c>
      <c r="E2319" s="1">
        <v>508.77</v>
      </c>
      <c r="F2319" s="3">
        <v>45110</v>
      </c>
      <c r="G2319" s="1">
        <v>0</v>
      </c>
      <c r="H2319" s="2">
        <v>5.1155967851903794E-2</v>
      </c>
      <c r="I2319" s="1">
        <v>24.76</v>
      </c>
    </row>
    <row r="2320" spans="1:9" x14ac:dyDescent="0.25">
      <c r="A2320" t="s">
        <v>4</v>
      </c>
      <c r="B2320" t="s">
        <v>1</v>
      </c>
      <c r="C2320" t="s">
        <v>10</v>
      </c>
      <c r="D2320" s="1">
        <v>0</v>
      </c>
      <c r="E2320" s="1">
        <v>1151.52</v>
      </c>
      <c r="F2320" s="3">
        <v>45110</v>
      </c>
      <c r="G2320" s="1">
        <v>0</v>
      </c>
      <c r="H2320" s="2">
        <v>5.8173051726848612E-3</v>
      </c>
      <c r="I2320" s="1">
        <v>6.66</v>
      </c>
    </row>
    <row r="2321" spans="1:9" x14ac:dyDescent="0.25">
      <c r="A2321" t="s">
        <v>9</v>
      </c>
      <c r="B2321" t="s">
        <v>1</v>
      </c>
      <c r="C2321" t="s">
        <v>8</v>
      </c>
      <c r="D2321" s="1">
        <v>0</v>
      </c>
      <c r="E2321" s="1">
        <v>5994.89</v>
      </c>
      <c r="F2321" s="3">
        <v>45110</v>
      </c>
      <c r="G2321" s="1">
        <v>0</v>
      </c>
      <c r="H2321" s="2">
        <v>8.4309401372970605E-3</v>
      </c>
      <c r="I2321" s="1">
        <v>50.12</v>
      </c>
    </row>
    <row r="2322" spans="1:9" x14ac:dyDescent="0.25">
      <c r="A2322" t="s">
        <v>4</v>
      </c>
      <c r="B2322" t="s">
        <v>1</v>
      </c>
      <c r="C2322" t="s">
        <v>7</v>
      </c>
      <c r="D2322" s="1">
        <v>240</v>
      </c>
      <c r="E2322" s="1">
        <v>1844.25</v>
      </c>
      <c r="F2322" s="3">
        <v>45110</v>
      </c>
      <c r="G2322" s="1">
        <v>0</v>
      </c>
      <c r="H2322" s="2">
        <v>0.13974155352165774</v>
      </c>
      <c r="I2322" s="1">
        <v>226.12</v>
      </c>
    </row>
    <row r="2323" spans="1:9" x14ac:dyDescent="0.25">
      <c r="A2323" t="s">
        <v>2</v>
      </c>
      <c r="B2323" t="s">
        <v>1</v>
      </c>
      <c r="C2323" t="s">
        <v>6</v>
      </c>
      <c r="D2323" s="1">
        <v>0</v>
      </c>
      <c r="E2323" s="1">
        <v>4067.07</v>
      </c>
      <c r="F2323" s="3">
        <v>45110</v>
      </c>
      <c r="G2323" s="1">
        <v>0</v>
      </c>
      <c r="H2323" s="2">
        <v>-2.0580224585975193E-2</v>
      </c>
      <c r="I2323" s="1">
        <v>-85.46</v>
      </c>
    </row>
    <row r="2324" spans="1:9" x14ac:dyDescent="0.25">
      <c r="A2324" t="s">
        <v>2</v>
      </c>
      <c r="B2324" t="s">
        <v>1</v>
      </c>
      <c r="C2324" t="s">
        <v>5</v>
      </c>
      <c r="D2324" s="1">
        <v>0</v>
      </c>
      <c r="E2324" s="1">
        <v>3393.59</v>
      </c>
      <c r="F2324" s="3">
        <v>45110</v>
      </c>
      <c r="G2324" s="1">
        <v>0</v>
      </c>
      <c r="H2324" s="2">
        <v>8.6671442116497133E-3</v>
      </c>
      <c r="I2324" s="1">
        <v>29.16</v>
      </c>
    </row>
    <row r="2325" spans="1:9" x14ac:dyDescent="0.25">
      <c r="A2325" t="s">
        <v>2</v>
      </c>
      <c r="B2325" t="s">
        <v>1</v>
      </c>
      <c r="C2325" t="s">
        <v>42</v>
      </c>
      <c r="D2325" s="1">
        <v>0</v>
      </c>
      <c r="E2325" s="1">
        <v>11399.97</v>
      </c>
      <c r="F2325" s="3">
        <v>45110</v>
      </c>
      <c r="G2325" s="1">
        <v>0</v>
      </c>
      <c r="H2325" s="2">
        <v>7.7330455098745254E-3</v>
      </c>
      <c r="I2325" s="1">
        <v>87.48</v>
      </c>
    </row>
    <row r="2326" spans="1:9" x14ac:dyDescent="0.25">
      <c r="A2326" t="s">
        <v>4</v>
      </c>
      <c r="B2326" t="s">
        <v>1</v>
      </c>
      <c r="C2326" t="s">
        <v>3</v>
      </c>
      <c r="D2326" s="1">
        <v>0</v>
      </c>
      <c r="E2326" s="1">
        <v>2226.37</v>
      </c>
      <c r="F2326" s="3">
        <v>45110</v>
      </c>
      <c r="G2326" s="1">
        <v>0</v>
      </c>
      <c r="H2326" s="2">
        <v>-4.0395454952134591E-3</v>
      </c>
      <c r="I2326" s="1">
        <v>-9.0299999999999994</v>
      </c>
    </row>
    <row r="2327" spans="1:9" x14ac:dyDescent="0.25">
      <c r="A2327" t="s">
        <v>9</v>
      </c>
      <c r="B2327" t="s">
        <v>41</v>
      </c>
      <c r="C2327" s="2" t="s">
        <v>18</v>
      </c>
      <c r="D2327" s="1">
        <v>31.51</v>
      </c>
      <c r="E2327" s="1">
        <v>1991.87</v>
      </c>
      <c r="F2327" s="3">
        <v>45141</v>
      </c>
      <c r="G2327" s="1">
        <v>0</v>
      </c>
      <c r="H2327" s="2">
        <v>9.1907201086267598E-3</v>
      </c>
      <c r="I2327" s="1">
        <v>18.14</v>
      </c>
    </row>
    <row r="2328" spans="1:9" x14ac:dyDescent="0.25">
      <c r="A2328" t="s">
        <v>9</v>
      </c>
      <c r="B2328" t="s">
        <v>22</v>
      </c>
      <c r="C2328" t="s">
        <v>40</v>
      </c>
      <c r="D2328" s="1">
        <v>1920</v>
      </c>
      <c r="E2328" s="1">
        <v>25240.560000000001</v>
      </c>
      <c r="F2328" s="3">
        <v>45141</v>
      </c>
      <c r="G2328" s="1">
        <v>31.51</v>
      </c>
      <c r="H2328" s="2">
        <v>8.9395497127544576E-3</v>
      </c>
      <c r="I2328" s="1">
        <v>223.64</v>
      </c>
    </row>
    <row r="2329" spans="1:9" x14ac:dyDescent="0.25">
      <c r="A2329" t="s">
        <v>9</v>
      </c>
      <c r="B2329" t="s">
        <v>22</v>
      </c>
      <c r="C2329" t="s">
        <v>39</v>
      </c>
      <c r="D2329" s="1">
        <v>0</v>
      </c>
      <c r="E2329" s="1">
        <v>1222.8900000000001</v>
      </c>
      <c r="F2329" s="3">
        <v>45141</v>
      </c>
      <c r="G2329" s="1">
        <v>0</v>
      </c>
      <c r="H2329" s="2">
        <v>4.5096106456381513E-3</v>
      </c>
      <c r="I2329" s="1">
        <v>5.49</v>
      </c>
    </row>
    <row r="2330" spans="1:9" x14ac:dyDescent="0.25">
      <c r="A2330" t="s">
        <v>9</v>
      </c>
      <c r="B2330" t="s">
        <v>22</v>
      </c>
      <c r="C2330" t="s">
        <v>38</v>
      </c>
      <c r="D2330" s="1">
        <v>0</v>
      </c>
      <c r="E2330" s="1">
        <f>1152.19+1041.04</f>
        <v>2193.23</v>
      </c>
      <c r="F2330" s="3">
        <v>45141</v>
      </c>
      <c r="G2330" s="1">
        <v>0</v>
      </c>
      <c r="H2330" s="2">
        <v>7.9181985294116686E-3</v>
      </c>
      <c r="I2330" s="1">
        <v>17.23</v>
      </c>
    </row>
    <row r="2331" spans="1:9" x14ac:dyDescent="0.25">
      <c r="A2331" t="s">
        <v>9</v>
      </c>
      <c r="B2331" t="s">
        <v>22</v>
      </c>
      <c r="C2331" t="s">
        <v>48</v>
      </c>
      <c r="D2331" s="1">
        <v>0</v>
      </c>
      <c r="E2331" s="1">
        <v>5341.78</v>
      </c>
      <c r="F2331" s="3">
        <v>45141</v>
      </c>
      <c r="G2331" s="1">
        <v>0</v>
      </c>
      <c r="H2331" s="2">
        <v>1.3489720491473456E-2</v>
      </c>
      <c r="I2331" s="1">
        <v>71.099999999999994</v>
      </c>
    </row>
    <row r="2332" spans="1:9" x14ac:dyDescent="0.25">
      <c r="A2332" t="s">
        <v>9</v>
      </c>
      <c r="B2332" t="s">
        <v>22</v>
      </c>
      <c r="C2332" t="s">
        <v>36</v>
      </c>
      <c r="D2332" s="1">
        <v>0</v>
      </c>
      <c r="E2332" s="1">
        <v>3996.31</v>
      </c>
      <c r="F2332" s="3">
        <v>45141</v>
      </c>
      <c r="G2332" s="1">
        <v>0</v>
      </c>
      <c r="H2332" s="2">
        <v>3.3769703178117005E-3</v>
      </c>
      <c r="I2332" s="1">
        <v>13.45</v>
      </c>
    </row>
    <row r="2333" spans="1:9" x14ac:dyDescent="0.25">
      <c r="A2333" t="s">
        <v>9</v>
      </c>
      <c r="B2333" t="s">
        <v>22</v>
      </c>
      <c r="C2333" t="s">
        <v>35</v>
      </c>
      <c r="D2333" s="1">
        <v>0</v>
      </c>
      <c r="E2333" s="1">
        <v>5218.26</v>
      </c>
      <c r="F2333" s="3">
        <v>45141</v>
      </c>
      <c r="G2333" s="1">
        <v>0</v>
      </c>
      <c r="H2333" s="2">
        <v>1.2136105933444608E-2</v>
      </c>
      <c r="I2333" s="1">
        <v>62.57</v>
      </c>
    </row>
    <row r="2334" spans="1:9" x14ac:dyDescent="0.25">
      <c r="A2334" t="s">
        <v>9</v>
      </c>
      <c r="B2334" t="s">
        <v>22</v>
      </c>
      <c r="C2334" t="s">
        <v>33</v>
      </c>
      <c r="D2334" s="1">
        <v>0</v>
      </c>
      <c r="E2334" s="1">
        <v>674.77</v>
      </c>
      <c r="F2334" s="3">
        <v>45141</v>
      </c>
      <c r="G2334" s="1">
        <v>0</v>
      </c>
      <c r="H2334" s="2">
        <v>4.2266307502270006E-3</v>
      </c>
      <c r="I2334" s="1">
        <v>2.84</v>
      </c>
    </row>
    <row r="2335" spans="1:9" x14ac:dyDescent="0.25">
      <c r="A2335" t="s">
        <v>9</v>
      </c>
      <c r="B2335" t="s">
        <v>22</v>
      </c>
      <c r="C2335" t="s">
        <v>32</v>
      </c>
      <c r="D2335" s="1">
        <v>0</v>
      </c>
      <c r="E2335" s="1">
        <f>1339.12+1147.99</f>
        <v>2487.1099999999997</v>
      </c>
      <c r="F2335" s="3">
        <v>45141</v>
      </c>
      <c r="G2335" s="1">
        <v>0</v>
      </c>
      <c r="H2335" s="2">
        <v>4.6453197393774293E-3</v>
      </c>
      <c r="I2335" s="1">
        <v>11.5</v>
      </c>
    </row>
    <row r="2336" spans="1:9" x14ac:dyDescent="0.25">
      <c r="A2336" t="s">
        <v>9</v>
      </c>
      <c r="B2336" t="s">
        <v>22</v>
      </c>
      <c r="C2336" t="s">
        <v>31</v>
      </c>
      <c r="D2336" s="1">
        <v>0</v>
      </c>
      <c r="E2336" s="1">
        <v>1255.25</v>
      </c>
      <c r="F2336" s="3">
        <v>45141</v>
      </c>
      <c r="G2336" s="1">
        <v>0</v>
      </c>
      <c r="H2336" s="2">
        <v>5.2454552734844118E-3</v>
      </c>
      <c r="I2336" s="1">
        <v>6.55</v>
      </c>
    </row>
    <row r="2337" spans="1:9" x14ac:dyDescent="0.25">
      <c r="A2337" t="s">
        <v>9</v>
      </c>
      <c r="B2337" t="s">
        <v>22</v>
      </c>
      <c r="C2337" t="s">
        <v>43</v>
      </c>
      <c r="D2337" s="1">
        <v>0</v>
      </c>
      <c r="E2337" s="1">
        <v>3677.72</v>
      </c>
      <c r="F2337" s="3">
        <v>45141</v>
      </c>
      <c r="G2337" s="1">
        <v>0</v>
      </c>
      <c r="H2337" s="2">
        <v>-2.6470993085776606E-2</v>
      </c>
      <c r="I2337" s="1">
        <v>-100</v>
      </c>
    </row>
    <row r="2338" spans="1:9" x14ac:dyDescent="0.25">
      <c r="A2338" t="s">
        <v>9</v>
      </c>
      <c r="B2338" t="s">
        <v>22</v>
      </c>
      <c r="C2338" t="s">
        <v>30</v>
      </c>
      <c r="D2338" s="1">
        <v>0</v>
      </c>
      <c r="E2338" s="1">
        <v>2539.6</v>
      </c>
      <c r="F2338" s="3">
        <v>45141</v>
      </c>
      <c r="G2338" s="1">
        <v>0</v>
      </c>
      <c r="H2338" s="2">
        <v>4.4137887393016495E-3</v>
      </c>
      <c r="I2338" s="1">
        <v>11.16</v>
      </c>
    </row>
    <row r="2339" spans="1:9" x14ac:dyDescent="0.25">
      <c r="A2339" t="s">
        <v>9</v>
      </c>
      <c r="B2339" t="s">
        <v>22</v>
      </c>
      <c r="C2339" t="s">
        <v>47</v>
      </c>
      <c r="D2339" s="1">
        <v>0</v>
      </c>
      <c r="E2339" s="1">
        <v>2553.6999999999998</v>
      </c>
      <c r="F2339" s="3">
        <v>45141</v>
      </c>
      <c r="G2339" s="1">
        <v>0</v>
      </c>
      <c r="H2339" s="2">
        <v>-3.7683234728869142E-2</v>
      </c>
      <c r="I2339" s="1">
        <v>-100</v>
      </c>
    </row>
    <row r="2340" spans="1:9" x14ac:dyDescent="0.25">
      <c r="A2340" t="s">
        <v>9</v>
      </c>
      <c r="B2340" t="s">
        <v>22</v>
      </c>
      <c r="C2340" t="s">
        <v>29</v>
      </c>
      <c r="D2340" s="1">
        <v>0</v>
      </c>
      <c r="E2340" s="1">
        <f>1462.66+4437.25</f>
        <v>5899.91</v>
      </c>
      <c r="F2340" s="3">
        <v>45141</v>
      </c>
      <c r="G2340" s="1">
        <v>0</v>
      </c>
      <c r="H2340" s="2">
        <v>4.0810561051611849E-3</v>
      </c>
      <c r="I2340" s="1">
        <v>23.98</v>
      </c>
    </row>
    <row r="2341" spans="1:9" x14ac:dyDescent="0.25">
      <c r="A2341" t="s">
        <v>9</v>
      </c>
      <c r="B2341" t="s">
        <v>22</v>
      </c>
      <c r="C2341" t="s">
        <v>46</v>
      </c>
      <c r="D2341" s="1">
        <v>0</v>
      </c>
      <c r="E2341" s="1">
        <v>611.14</v>
      </c>
      <c r="F2341" s="3">
        <v>45141</v>
      </c>
      <c r="G2341" s="1">
        <v>0</v>
      </c>
      <c r="H2341" s="2">
        <v>3.8106501100487744E-3</v>
      </c>
      <c r="I2341" s="1">
        <v>2.3199999999999998</v>
      </c>
    </row>
    <row r="2342" spans="1:9" x14ac:dyDescent="0.25">
      <c r="A2342" t="s">
        <v>9</v>
      </c>
      <c r="B2342" t="s">
        <v>22</v>
      </c>
      <c r="C2342" t="s">
        <v>28</v>
      </c>
      <c r="D2342" s="1">
        <v>0</v>
      </c>
      <c r="E2342" s="1">
        <v>1334.9</v>
      </c>
      <c r="F2342" s="3">
        <v>45141</v>
      </c>
      <c r="G2342" s="1">
        <v>0</v>
      </c>
      <c r="H2342" s="2">
        <v>3.9635086452622925E-3</v>
      </c>
      <c r="I2342" s="1">
        <v>5.27</v>
      </c>
    </row>
    <row r="2343" spans="1:9" x14ac:dyDescent="0.25">
      <c r="A2343" t="s">
        <v>2</v>
      </c>
      <c r="B2343" t="s">
        <v>22</v>
      </c>
      <c r="C2343" t="s">
        <v>44</v>
      </c>
      <c r="D2343" s="1">
        <v>0</v>
      </c>
      <c r="E2343" s="1">
        <v>4058.62</v>
      </c>
      <c r="F2343" s="3">
        <v>45141</v>
      </c>
      <c r="G2343" s="1">
        <v>0</v>
      </c>
      <c r="H2343" s="2">
        <v>1.3854055296316004E-2</v>
      </c>
      <c r="I2343" s="1">
        <v>55.46</v>
      </c>
    </row>
    <row r="2344" spans="1:9" x14ac:dyDescent="0.25">
      <c r="A2344" t="s">
        <v>2</v>
      </c>
      <c r="B2344" t="s">
        <v>22</v>
      </c>
      <c r="C2344" t="s">
        <v>27</v>
      </c>
      <c r="D2344" s="1">
        <v>380</v>
      </c>
      <c r="E2344" s="1">
        <v>6166.44</v>
      </c>
      <c r="F2344" s="3">
        <v>45141</v>
      </c>
      <c r="G2344" s="1">
        <v>0</v>
      </c>
      <c r="H2344" s="2">
        <v>2.2898281467719439E-2</v>
      </c>
      <c r="I2344" s="1">
        <v>138.04</v>
      </c>
    </row>
    <row r="2345" spans="1:9" x14ac:dyDescent="0.25">
      <c r="A2345" t="s">
        <v>2</v>
      </c>
      <c r="B2345" t="s">
        <v>22</v>
      </c>
      <c r="C2345" t="s">
        <v>26</v>
      </c>
      <c r="D2345" s="1">
        <v>0</v>
      </c>
      <c r="E2345" s="1">
        <v>5249.98</v>
      </c>
      <c r="F2345" s="3">
        <v>45141</v>
      </c>
      <c r="G2345" s="1">
        <v>0</v>
      </c>
      <c r="H2345" s="2">
        <v>1.4814413898950995E-2</v>
      </c>
      <c r="I2345" s="1">
        <v>76.64</v>
      </c>
    </row>
    <row r="2346" spans="1:9" x14ac:dyDescent="0.25">
      <c r="A2346" t="s">
        <v>4</v>
      </c>
      <c r="B2346" t="s">
        <v>22</v>
      </c>
      <c r="C2346" t="s">
        <v>25</v>
      </c>
      <c r="D2346" s="1">
        <v>0</v>
      </c>
      <c r="E2346" s="1">
        <v>1646.53</v>
      </c>
      <c r="F2346" s="3">
        <v>45141</v>
      </c>
      <c r="G2346" s="1">
        <v>0</v>
      </c>
      <c r="H2346" s="2">
        <v>2.9100545635230679E-2</v>
      </c>
      <c r="I2346" s="1">
        <v>46.56</v>
      </c>
    </row>
    <row r="2347" spans="1:9" x14ac:dyDescent="0.25">
      <c r="A2347" t="s">
        <v>4</v>
      </c>
      <c r="B2347" t="s">
        <v>22</v>
      </c>
      <c r="C2347" t="s">
        <v>24</v>
      </c>
      <c r="D2347" s="1">
        <v>0</v>
      </c>
      <c r="E2347" s="1">
        <v>2997.92</v>
      </c>
      <c r="F2347" s="3">
        <v>45141</v>
      </c>
      <c r="G2347" s="1">
        <v>0</v>
      </c>
      <c r="H2347" s="2">
        <v>4.7813443686388624E-2</v>
      </c>
      <c r="I2347" s="1">
        <v>136.80000000000001</v>
      </c>
    </row>
    <row r="2348" spans="1:9" x14ac:dyDescent="0.25">
      <c r="A2348" t="s">
        <v>4</v>
      </c>
      <c r="B2348" t="s">
        <v>21</v>
      </c>
      <c r="C2348" t="s">
        <v>20</v>
      </c>
      <c r="D2348" s="1">
        <v>0</v>
      </c>
      <c r="E2348" s="1">
        <v>3225.83</v>
      </c>
      <c r="F2348" s="3">
        <v>45141</v>
      </c>
      <c r="G2348" s="1">
        <v>0</v>
      </c>
      <c r="H2348" s="2">
        <v>1.2069549721399397E-2</v>
      </c>
      <c r="I2348" s="1">
        <v>38.47</v>
      </c>
    </row>
    <row r="2349" spans="1:9" x14ac:dyDescent="0.25">
      <c r="A2349" t="s">
        <v>9</v>
      </c>
      <c r="B2349" t="s">
        <v>19</v>
      </c>
      <c r="C2349" s="2" t="s">
        <v>18</v>
      </c>
      <c r="D2349" s="1">
        <v>0</v>
      </c>
      <c r="E2349" s="1">
        <v>36287.26</v>
      </c>
      <c r="F2349" s="3">
        <v>45141</v>
      </c>
      <c r="G2349" s="1">
        <v>0</v>
      </c>
      <c r="H2349" s="2">
        <v>6.7009342579369413E-3</v>
      </c>
      <c r="I2349" s="1">
        <v>241.54</v>
      </c>
    </row>
    <row r="2350" spans="1:9" x14ac:dyDescent="0.25">
      <c r="A2350" t="s">
        <v>4</v>
      </c>
      <c r="B2350" t="s">
        <v>1</v>
      </c>
      <c r="C2350" t="s">
        <v>17</v>
      </c>
      <c r="D2350" s="1">
        <v>240</v>
      </c>
      <c r="E2350" s="1">
        <v>1377.53</v>
      </c>
      <c r="F2350" s="3">
        <v>45141</v>
      </c>
      <c r="G2350" s="1">
        <v>0</v>
      </c>
      <c r="H2350" s="2">
        <v>1.1714331879140394E-2</v>
      </c>
      <c r="I2350" s="1">
        <v>15.95</v>
      </c>
    </row>
    <row r="2351" spans="1:9" x14ac:dyDescent="0.25">
      <c r="A2351" t="s">
        <v>4</v>
      </c>
      <c r="B2351" t="s">
        <v>1</v>
      </c>
      <c r="C2351" t="s">
        <v>16</v>
      </c>
      <c r="D2351" s="1">
        <v>0</v>
      </c>
      <c r="E2351" s="1">
        <v>1024.0899999999999</v>
      </c>
      <c r="F2351" s="3">
        <v>45141</v>
      </c>
      <c r="G2351" s="1">
        <v>0</v>
      </c>
      <c r="H2351" s="2">
        <v>-8.4525861234290289E-3</v>
      </c>
      <c r="I2351" s="1">
        <v>-8.73</v>
      </c>
    </row>
    <row r="2352" spans="1:9" x14ac:dyDescent="0.25">
      <c r="A2352" t="s">
        <v>4</v>
      </c>
      <c r="B2352" t="s">
        <v>1</v>
      </c>
      <c r="C2352" t="s">
        <v>15</v>
      </c>
      <c r="D2352" s="1">
        <v>240</v>
      </c>
      <c r="E2352" s="1">
        <v>1239.98</v>
      </c>
      <c r="F2352" s="3">
        <v>45141</v>
      </c>
      <c r="G2352" s="1">
        <v>0</v>
      </c>
      <c r="H2352" s="2">
        <v>3.0123284484763868E-2</v>
      </c>
      <c r="I2352" s="1">
        <v>36.26</v>
      </c>
    </row>
    <row r="2353" spans="1:9" x14ac:dyDescent="0.25">
      <c r="A2353" t="s">
        <v>4</v>
      </c>
      <c r="B2353" t="s">
        <v>1</v>
      </c>
      <c r="C2353" t="s">
        <v>14</v>
      </c>
      <c r="D2353" s="1">
        <v>0</v>
      </c>
      <c r="E2353" s="1">
        <v>510.1</v>
      </c>
      <c r="F2353" s="3">
        <v>45141</v>
      </c>
      <c r="G2353" s="1">
        <v>0</v>
      </c>
      <c r="H2353" s="2">
        <v>2.1466618607072885E-2</v>
      </c>
      <c r="I2353" s="1">
        <v>10.72</v>
      </c>
    </row>
    <row r="2354" spans="1:9" x14ac:dyDescent="0.25">
      <c r="A2354" t="s">
        <v>2</v>
      </c>
      <c r="B2354" t="s">
        <v>1</v>
      </c>
      <c r="C2354" t="s">
        <v>45</v>
      </c>
      <c r="D2354" s="1">
        <v>420</v>
      </c>
      <c r="E2354" s="1">
        <v>6999.47</v>
      </c>
      <c r="F2354" s="3">
        <v>45141</v>
      </c>
      <c r="G2354" s="1">
        <v>0</v>
      </c>
      <c r="H2354" s="2">
        <v>7.3107515538946011E-3</v>
      </c>
      <c r="I2354" s="1">
        <v>50.8</v>
      </c>
    </row>
    <row r="2355" spans="1:9" x14ac:dyDescent="0.25">
      <c r="A2355" t="s">
        <v>4</v>
      </c>
      <c r="B2355" t="s">
        <v>1</v>
      </c>
      <c r="C2355" t="s">
        <v>13</v>
      </c>
      <c r="D2355" s="1">
        <v>0</v>
      </c>
      <c r="E2355" s="1">
        <v>474.56</v>
      </c>
      <c r="F2355" s="3">
        <v>45141</v>
      </c>
      <c r="G2355" s="1">
        <v>0</v>
      </c>
      <c r="H2355" s="2">
        <v>3.831090690296457E-2</v>
      </c>
      <c r="I2355" s="1">
        <v>17.510000000000002</v>
      </c>
    </row>
    <row r="2356" spans="1:9" x14ac:dyDescent="0.25">
      <c r="A2356" t="s">
        <v>4</v>
      </c>
      <c r="B2356" t="s">
        <v>1</v>
      </c>
      <c r="C2356" t="s">
        <v>12</v>
      </c>
      <c r="D2356" s="1">
        <v>0</v>
      </c>
      <c r="E2356" s="1">
        <v>661.63</v>
      </c>
      <c r="F2356" s="3">
        <v>45141</v>
      </c>
      <c r="G2356" s="1">
        <v>0</v>
      </c>
      <c r="H2356" s="2">
        <v>7.7397817944960146E-2</v>
      </c>
      <c r="I2356" s="1">
        <v>47.53</v>
      </c>
    </row>
    <row r="2357" spans="1:9" x14ac:dyDescent="0.25">
      <c r="A2357" t="s">
        <v>4</v>
      </c>
      <c r="B2357" t="s">
        <v>1</v>
      </c>
      <c r="C2357" t="s">
        <v>1</v>
      </c>
      <c r="D2357" s="1">
        <v>0</v>
      </c>
      <c r="E2357" s="1">
        <v>1775.02</v>
      </c>
      <c r="F2357" s="3">
        <v>45141</v>
      </c>
      <c r="G2357" s="1">
        <v>0</v>
      </c>
      <c r="H2357" s="2">
        <v>-3.3671408428467942E-2</v>
      </c>
      <c r="I2357" s="1">
        <v>-61.85</v>
      </c>
    </row>
    <row r="2358" spans="1:9" x14ac:dyDescent="0.25">
      <c r="A2358" t="s">
        <v>4</v>
      </c>
      <c r="B2358" t="s">
        <v>1</v>
      </c>
      <c r="C2358" t="s">
        <v>11</v>
      </c>
      <c r="D2358" s="1">
        <v>0</v>
      </c>
      <c r="E2358" s="1">
        <v>523.6</v>
      </c>
      <c r="F2358" s="3">
        <v>45141</v>
      </c>
      <c r="G2358" s="1">
        <v>0</v>
      </c>
      <c r="H2358" s="2">
        <v>2.9148731253808347E-2</v>
      </c>
      <c r="I2358" s="1">
        <v>14.83</v>
      </c>
    </row>
    <row r="2359" spans="1:9" x14ac:dyDescent="0.25">
      <c r="A2359" t="s">
        <v>4</v>
      </c>
      <c r="B2359" t="s">
        <v>1</v>
      </c>
      <c r="C2359" t="s">
        <v>10</v>
      </c>
      <c r="D2359" s="1">
        <v>0</v>
      </c>
      <c r="E2359" s="1">
        <v>1167.1600000000001</v>
      </c>
      <c r="F2359" s="3">
        <v>45141</v>
      </c>
      <c r="G2359" s="1">
        <v>0</v>
      </c>
      <c r="H2359" s="2">
        <v>1.358204807558705E-2</v>
      </c>
      <c r="I2359" s="1">
        <v>15.64</v>
      </c>
    </row>
    <row r="2360" spans="1:9" x14ac:dyDescent="0.25">
      <c r="A2360" t="s">
        <v>9</v>
      </c>
      <c r="B2360" t="s">
        <v>1</v>
      </c>
      <c r="C2360" t="s">
        <v>8</v>
      </c>
      <c r="D2360" s="1">
        <v>0</v>
      </c>
      <c r="E2360" s="1">
        <v>6102.57</v>
      </c>
      <c r="F2360" s="3">
        <v>45141</v>
      </c>
      <c r="G2360" s="1">
        <v>0</v>
      </c>
      <c r="H2360" s="2">
        <v>1.7961964272905639E-2</v>
      </c>
      <c r="I2360" s="1">
        <v>107.68</v>
      </c>
    </row>
    <row r="2361" spans="1:9" x14ac:dyDescent="0.25">
      <c r="A2361" t="s">
        <v>4</v>
      </c>
      <c r="B2361" t="s">
        <v>1</v>
      </c>
      <c r="C2361" t="s">
        <v>7</v>
      </c>
      <c r="D2361" s="1">
        <v>0</v>
      </c>
      <c r="E2361" s="1">
        <v>1882.91</v>
      </c>
      <c r="F2361" s="3">
        <v>45141</v>
      </c>
      <c r="G2361" s="1">
        <v>0</v>
      </c>
      <c r="H2361" s="2">
        <v>2.0962450860783521E-2</v>
      </c>
      <c r="I2361" s="1">
        <v>38.659999999999997</v>
      </c>
    </row>
    <row r="2362" spans="1:9" x14ac:dyDescent="0.25">
      <c r="A2362" t="s">
        <v>2</v>
      </c>
      <c r="B2362" t="s">
        <v>1</v>
      </c>
      <c r="C2362" t="s">
        <v>6</v>
      </c>
      <c r="D2362" s="1">
        <v>0</v>
      </c>
      <c r="E2362" s="1">
        <v>4115.71</v>
      </c>
      <c r="F2362" s="3">
        <v>45141</v>
      </c>
      <c r="G2362" s="1">
        <v>0</v>
      </c>
      <c r="H2362" s="2">
        <v>1.19594695935894E-2</v>
      </c>
      <c r="I2362" s="1">
        <v>48.64</v>
      </c>
    </row>
    <row r="2363" spans="1:9" x14ac:dyDescent="0.25">
      <c r="A2363" t="s">
        <v>2</v>
      </c>
      <c r="B2363" t="s">
        <v>1</v>
      </c>
      <c r="C2363" t="s">
        <v>5</v>
      </c>
      <c r="D2363" s="1">
        <v>0</v>
      </c>
      <c r="E2363" s="1">
        <v>3438.27</v>
      </c>
      <c r="F2363" s="3">
        <v>45141</v>
      </c>
      <c r="G2363" s="1">
        <v>0</v>
      </c>
      <c r="H2363" s="2">
        <v>1.3165998249641264E-2</v>
      </c>
      <c r="I2363" s="1">
        <v>44.68</v>
      </c>
    </row>
    <row r="2364" spans="1:9" x14ac:dyDescent="0.25">
      <c r="A2364" t="s">
        <v>2</v>
      </c>
      <c r="B2364" t="s">
        <v>1</v>
      </c>
      <c r="C2364" t="s">
        <v>42</v>
      </c>
      <c r="D2364" s="1">
        <v>0</v>
      </c>
      <c r="E2364" s="1">
        <v>11506.38</v>
      </c>
      <c r="F2364" s="3">
        <v>45141</v>
      </c>
      <c r="G2364" s="1">
        <v>0</v>
      </c>
      <c r="H2364" s="2">
        <v>9.3342350900922355E-3</v>
      </c>
      <c r="I2364" s="1">
        <v>106.41</v>
      </c>
    </row>
    <row r="2365" spans="1:9" x14ac:dyDescent="0.25">
      <c r="A2365" t="s">
        <v>4</v>
      </c>
      <c r="B2365" t="s">
        <v>1</v>
      </c>
      <c r="C2365" t="s">
        <v>3</v>
      </c>
      <c r="D2365" s="1">
        <v>0</v>
      </c>
      <c r="E2365" s="1">
        <v>2254.13</v>
      </c>
      <c r="F2365" s="3">
        <v>45141</v>
      </c>
      <c r="G2365" s="1">
        <v>0</v>
      </c>
      <c r="H2365" s="2">
        <v>1.2468727120829026E-2</v>
      </c>
      <c r="I2365" s="1">
        <v>27.76</v>
      </c>
    </row>
    <row r="2366" spans="1:9" x14ac:dyDescent="0.25">
      <c r="A2366" t="s">
        <v>9</v>
      </c>
      <c r="B2366" t="s">
        <v>41</v>
      </c>
      <c r="C2366" s="2" t="s">
        <v>18</v>
      </c>
      <c r="D2366" s="1">
        <f>31.61+33.61</f>
        <v>65.22</v>
      </c>
      <c r="E2366" s="1">
        <v>2074.36</v>
      </c>
      <c r="F2366" s="3">
        <v>45172</v>
      </c>
      <c r="G2366" s="1">
        <v>0</v>
      </c>
      <c r="H2366" s="2">
        <v>8.395354602861449E-3</v>
      </c>
      <c r="I2366" s="1">
        <v>17.27</v>
      </c>
    </row>
    <row r="2367" spans="1:9" x14ac:dyDescent="0.25">
      <c r="A2367" t="s">
        <v>9</v>
      </c>
      <c r="B2367" t="s">
        <v>22</v>
      </c>
      <c r="C2367" t="s">
        <v>40</v>
      </c>
      <c r="D2367" s="1">
        <v>1920</v>
      </c>
      <c r="E2367" s="1">
        <v>27367.32</v>
      </c>
      <c r="F2367" s="3">
        <v>45172</v>
      </c>
      <c r="G2367" s="1">
        <v>33.61</v>
      </c>
      <c r="H2367" s="2">
        <v>8.8609298133406345E-3</v>
      </c>
      <c r="I2367" s="1">
        <v>240.37</v>
      </c>
    </row>
    <row r="2368" spans="1:9" x14ac:dyDescent="0.25">
      <c r="A2368" t="s">
        <v>9</v>
      </c>
      <c r="B2368" t="s">
        <v>22</v>
      </c>
      <c r="C2368" t="s">
        <v>39</v>
      </c>
      <c r="D2368" s="1">
        <v>0</v>
      </c>
      <c r="E2368" s="1">
        <v>1235.58</v>
      </c>
      <c r="F2368" s="3">
        <v>45172</v>
      </c>
      <c r="G2368" s="1">
        <v>0</v>
      </c>
      <c r="H2368" s="2">
        <v>1.0377057625788E-2</v>
      </c>
      <c r="I2368" s="1">
        <v>12.69</v>
      </c>
    </row>
    <row r="2369" spans="1:9" x14ac:dyDescent="0.25">
      <c r="A2369" t="s">
        <v>9</v>
      </c>
      <c r="B2369" t="s">
        <v>22</v>
      </c>
      <c r="C2369" t="s">
        <v>38</v>
      </c>
      <c r="D2369" s="1">
        <v>0</v>
      </c>
      <c r="E2369" s="1">
        <f>1158.5+1051.27</f>
        <v>2209.77</v>
      </c>
      <c r="F2369" s="3">
        <v>45172</v>
      </c>
      <c r="G2369" s="1">
        <v>0</v>
      </c>
      <c r="H2369" s="2">
        <v>7.5413887280404435E-3</v>
      </c>
      <c r="I2369" s="1">
        <v>16.54</v>
      </c>
    </row>
    <row r="2370" spans="1:9" x14ac:dyDescent="0.25">
      <c r="A2370" t="s">
        <v>9</v>
      </c>
      <c r="B2370" t="s">
        <v>22</v>
      </c>
      <c r="C2370" t="s">
        <v>48</v>
      </c>
      <c r="D2370" s="1">
        <v>0</v>
      </c>
      <c r="E2370" s="1">
        <v>5402.68</v>
      </c>
      <c r="F2370" s="3">
        <v>45172</v>
      </c>
      <c r="G2370" s="1">
        <v>0</v>
      </c>
      <c r="H2370" s="2">
        <v>1.1400694150639046E-2</v>
      </c>
      <c r="I2370" s="1">
        <v>60.9</v>
      </c>
    </row>
    <row r="2371" spans="1:9" x14ac:dyDescent="0.25">
      <c r="A2371" t="s">
        <v>9</v>
      </c>
      <c r="B2371" t="s">
        <v>22</v>
      </c>
      <c r="C2371" t="s">
        <v>36</v>
      </c>
      <c r="D2371" s="1">
        <v>0</v>
      </c>
      <c r="E2371" s="1">
        <v>4016.58</v>
      </c>
      <c r="F2371" s="3">
        <v>45172</v>
      </c>
      <c r="G2371" s="1">
        <v>0</v>
      </c>
      <c r="H2371" s="2">
        <v>5.0721790852061854E-3</v>
      </c>
      <c r="I2371" s="1">
        <v>20.27</v>
      </c>
    </row>
    <row r="2372" spans="1:9" x14ac:dyDescent="0.25">
      <c r="A2372" t="s">
        <v>9</v>
      </c>
      <c r="B2372" t="s">
        <v>22</v>
      </c>
      <c r="C2372" t="s">
        <v>35</v>
      </c>
      <c r="D2372" s="1">
        <v>0</v>
      </c>
      <c r="E2372" s="1">
        <v>5271.9</v>
      </c>
      <c r="F2372" s="3">
        <v>45172</v>
      </c>
      <c r="G2372" s="1">
        <v>0</v>
      </c>
      <c r="H2372" s="2">
        <v>1.0279288498464823E-2</v>
      </c>
      <c r="I2372" s="1">
        <v>53.64</v>
      </c>
    </row>
    <row r="2373" spans="1:9" x14ac:dyDescent="0.25">
      <c r="A2373" t="s">
        <v>9</v>
      </c>
      <c r="B2373" t="s">
        <v>22</v>
      </c>
      <c r="C2373" t="s">
        <v>33</v>
      </c>
      <c r="D2373" s="1">
        <v>0</v>
      </c>
      <c r="E2373" s="1">
        <v>677.16</v>
      </c>
      <c r="F2373" s="3">
        <v>45172</v>
      </c>
      <c r="G2373" s="1">
        <v>0</v>
      </c>
      <c r="H2373" s="2">
        <v>3.5419476265987626E-3</v>
      </c>
      <c r="I2373" s="1">
        <v>2.39</v>
      </c>
    </row>
    <row r="2374" spans="1:9" x14ac:dyDescent="0.25">
      <c r="A2374" t="s">
        <v>9</v>
      </c>
      <c r="B2374" t="s">
        <v>22</v>
      </c>
      <c r="C2374" t="s">
        <v>32</v>
      </c>
      <c r="D2374" s="1">
        <v>0</v>
      </c>
      <c r="E2374" s="1">
        <f>1155.66+1346.84</f>
        <v>2502.5</v>
      </c>
      <c r="F2374" s="3">
        <v>45172</v>
      </c>
      <c r="G2374" s="1">
        <v>0</v>
      </c>
      <c r="H2374" s="2">
        <v>6.1879048373412182E-3</v>
      </c>
      <c r="I2374" s="1">
        <v>15.39</v>
      </c>
    </row>
    <row r="2375" spans="1:9" x14ac:dyDescent="0.25">
      <c r="A2375" t="s">
        <v>9</v>
      </c>
      <c r="B2375" t="s">
        <v>22</v>
      </c>
      <c r="C2375" t="s">
        <v>31</v>
      </c>
      <c r="D2375" s="1">
        <v>0</v>
      </c>
      <c r="E2375" s="1">
        <v>1263.69</v>
      </c>
      <c r="F2375" s="3">
        <v>45172</v>
      </c>
      <c r="G2375" s="1">
        <v>0</v>
      </c>
      <c r="H2375" s="2">
        <v>6.7237602071301694E-3</v>
      </c>
      <c r="I2375" s="1">
        <v>8.44</v>
      </c>
    </row>
    <row r="2376" spans="1:9" x14ac:dyDescent="0.25">
      <c r="A2376" t="s">
        <v>9</v>
      </c>
      <c r="B2376" t="s">
        <v>22</v>
      </c>
      <c r="C2376" t="s">
        <v>43</v>
      </c>
      <c r="D2376" s="1">
        <v>0</v>
      </c>
      <c r="E2376" s="1">
        <v>3577.72</v>
      </c>
      <c r="F2376" s="3">
        <v>45172</v>
      </c>
      <c r="G2376" s="1">
        <v>0</v>
      </c>
      <c r="H2376" s="2">
        <v>-2.7190759492294103E-2</v>
      </c>
      <c r="I2376" s="1">
        <v>-100</v>
      </c>
    </row>
    <row r="2377" spans="1:9" x14ac:dyDescent="0.25">
      <c r="A2377" t="s">
        <v>9</v>
      </c>
      <c r="B2377" t="s">
        <v>22</v>
      </c>
      <c r="C2377" t="s">
        <v>30</v>
      </c>
      <c r="D2377" s="1">
        <v>0</v>
      </c>
      <c r="E2377" s="1">
        <v>2554.79</v>
      </c>
      <c r="F2377" s="3">
        <v>45172</v>
      </c>
      <c r="G2377" s="1">
        <v>31.61</v>
      </c>
      <c r="H2377" s="2">
        <v>1.8660361484694965E-2</v>
      </c>
      <c r="I2377" s="1">
        <v>46.8</v>
      </c>
    </row>
    <row r="2378" spans="1:9" x14ac:dyDescent="0.25">
      <c r="A2378" t="s">
        <v>9</v>
      </c>
      <c r="B2378" t="s">
        <v>22</v>
      </c>
      <c r="C2378" t="s">
        <v>47</v>
      </c>
      <c r="D2378" s="1">
        <v>0</v>
      </c>
      <c r="E2378" s="1">
        <v>2453.6999999999998</v>
      </c>
      <c r="F2378" s="3">
        <v>45172</v>
      </c>
      <c r="G2378" s="1">
        <v>0</v>
      </c>
      <c r="H2378" s="2">
        <v>-3.91588675255512E-2</v>
      </c>
      <c r="I2378" s="1">
        <v>-100</v>
      </c>
    </row>
    <row r="2379" spans="1:9" x14ac:dyDescent="0.25">
      <c r="A2379" t="s">
        <v>9</v>
      </c>
      <c r="B2379" t="s">
        <v>22</v>
      </c>
      <c r="C2379" t="s">
        <v>29</v>
      </c>
      <c r="D2379" s="1">
        <v>0</v>
      </c>
      <c r="E2379" s="1">
        <f>1471.21+4462.27</f>
        <v>5933.4800000000005</v>
      </c>
      <c r="F2379" s="3">
        <v>45172</v>
      </c>
      <c r="G2379" s="1">
        <v>0</v>
      </c>
      <c r="H2379" s="2">
        <v>5.6899173038231776E-3</v>
      </c>
      <c r="I2379" s="1">
        <v>33.57</v>
      </c>
    </row>
    <row r="2380" spans="1:9" x14ac:dyDescent="0.25">
      <c r="A2380" t="s">
        <v>9</v>
      </c>
      <c r="B2380" t="s">
        <v>22</v>
      </c>
      <c r="C2380" t="s">
        <v>46</v>
      </c>
      <c r="D2380" s="1">
        <v>0</v>
      </c>
      <c r="E2380" s="1">
        <v>614.47</v>
      </c>
      <c r="F2380" s="3">
        <v>45172</v>
      </c>
      <c r="G2380" s="1">
        <v>0</v>
      </c>
      <c r="H2380" s="2">
        <v>5.4488333278790435E-3</v>
      </c>
      <c r="I2380" s="1">
        <v>3.33</v>
      </c>
    </row>
    <row r="2381" spans="1:9" x14ac:dyDescent="0.25">
      <c r="A2381" t="s">
        <v>9</v>
      </c>
      <c r="B2381" t="s">
        <v>22</v>
      </c>
      <c r="C2381" t="s">
        <v>28</v>
      </c>
      <c r="D2381" s="1">
        <v>0</v>
      </c>
      <c r="E2381" s="1">
        <v>1310.6300000000001</v>
      </c>
      <c r="F2381" s="3">
        <v>45172</v>
      </c>
      <c r="G2381" s="1">
        <v>0</v>
      </c>
      <c r="H2381" s="2">
        <v>-1.8181137163832517E-2</v>
      </c>
      <c r="I2381" s="1">
        <v>-24.27</v>
      </c>
    </row>
    <row r="2382" spans="1:9" x14ac:dyDescent="0.25">
      <c r="A2382" t="s">
        <v>2</v>
      </c>
      <c r="B2382" t="s">
        <v>22</v>
      </c>
      <c r="C2382" t="s">
        <v>44</v>
      </c>
      <c r="D2382" s="1">
        <v>0</v>
      </c>
      <c r="E2382" s="1">
        <v>4065.49</v>
      </c>
      <c r="F2382" s="3">
        <v>45172</v>
      </c>
      <c r="G2382" s="1">
        <v>0</v>
      </c>
      <c r="H2382" s="2">
        <v>1.6926935756489403E-3</v>
      </c>
      <c r="I2382" s="1">
        <v>6.87</v>
      </c>
    </row>
    <row r="2383" spans="1:9" x14ac:dyDescent="0.25">
      <c r="A2383" t="s">
        <v>2</v>
      </c>
      <c r="B2383" t="s">
        <v>22</v>
      </c>
      <c r="C2383" t="s">
        <v>27</v>
      </c>
      <c r="D2383" s="1">
        <v>380</v>
      </c>
      <c r="E2383" s="1">
        <v>6627.26</v>
      </c>
      <c r="F2383" s="3">
        <v>45172</v>
      </c>
      <c r="G2383" s="1">
        <v>0</v>
      </c>
      <c r="H2383" s="2">
        <v>1.2345641295116172E-2</v>
      </c>
      <c r="I2383" s="1">
        <v>80.819999999999993</v>
      </c>
    </row>
    <row r="2384" spans="1:9" x14ac:dyDescent="0.25">
      <c r="A2384" t="s">
        <v>2</v>
      </c>
      <c r="B2384" t="s">
        <v>22</v>
      </c>
      <c r="C2384" t="s">
        <v>26</v>
      </c>
      <c r="D2384" s="1">
        <v>0</v>
      </c>
      <c r="E2384" s="1">
        <v>5269.48</v>
      </c>
      <c r="F2384" s="3">
        <v>45172</v>
      </c>
      <c r="G2384" s="1">
        <v>0</v>
      </c>
      <c r="H2384" s="2">
        <v>3.714299863999404E-3</v>
      </c>
      <c r="I2384" s="1">
        <v>19.5</v>
      </c>
    </row>
    <row r="2385" spans="1:9" x14ac:dyDescent="0.25">
      <c r="A2385" t="s">
        <v>4</v>
      </c>
      <c r="B2385" t="s">
        <v>22</v>
      </c>
      <c r="C2385" t="s">
        <v>25</v>
      </c>
      <c r="D2385" s="1">
        <v>0</v>
      </c>
      <c r="E2385" s="1">
        <v>1583.85</v>
      </c>
      <c r="F2385" s="3">
        <v>45172</v>
      </c>
      <c r="G2385" s="1">
        <v>0</v>
      </c>
      <c r="H2385" s="2">
        <v>-3.8067936812569481E-2</v>
      </c>
      <c r="I2385" s="1">
        <v>-62.68</v>
      </c>
    </row>
    <row r="2386" spans="1:9" x14ac:dyDescent="0.25">
      <c r="A2386" t="s">
        <v>4</v>
      </c>
      <c r="B2386" t="s">
        <v>22</v>
      </c>
      <c r="C2386" t="s">
        <v>24</v>
      </c>
      <c r="D2386" s="1">
        <v>0</v>
      </c>
      <c r="E2386" s="1">
        <v>2863.62</v>
      </c>
      <c r="F2386" s="3">
        <v>45172</v>
      </c>
      <c r="G2386" s="1">
        <v>0</v>
      </c>
      <c r="H2386" s="2">
        <v>-4.4797726423653761E-2</v>
      </c>
      <c r="I2386" s="1">
        <v>-134.30000000000001</v>
      </c>
    </row>
    <row r="2387" spans="1:9" x14ac:dyDescent="0.25">
      <c r="A2387" t="s">
        <v>4</v>
      </c>
      <c r="B2387" t="s">
        <v>21</v>
      </c>
      <c r="C2387" t="s">
        <v>20</v>
      </c>
      <c r="D2387" s="1">
        <v>0</v>
      </c>
      <c r="E2387" s="1">
        <v>2946.7</v>
      </c>
      <c r="F2387" s="3">
        <v>45172</v>
      </c>
      <c r="G2387" s="1">
        <v>0</v>
      </c>
      <c r="H2387" s="2">
        <v>-8.6529668333421239E-2</v>
      </c>
      <c r="I2387" s="1">
        <v>-279.13</v>
      </c>
    </row>
    <row r="2388" spans="1:9" x14ac:dyDescent="0.25">
      <c r="A2388" t="s">
        <v>9</v>
      </c>
      <c r="B2388" t="s">
        <v>19</v>
      </c>
      <c r="C2388" s="2" t="s">
        <v>18</v>
      </c>
      <c r="D2388" s="1">
        <v>0</v>
      </c>
      <c r="E2388" s="1">
        <v>36544.69</v>
      </c>
      <c r="F2388" s="3">
        <v>45172</v>
      </c>
      <c r="G2388" s="1">
        <v>0</v>
      </c>
      <c r="H2388" s="2">
        <v>7.0942253562269464E-3</v>
      </c>
      <c r="I2388" s="1">
        <v>257.43</v>
      </c>
    </row>
    <row r="2389" spans="1:9" x14ac:dyDescent="0.25">
      <c r="A2389" t="s">
        <v>4</v>
      </c>
      <c r="B2389" t="s">
        <v>1</v>
      </c>
      <c r="C2389" t="s">
        <v>17</v>
      </c>
      <c r="D2389" s="1">
        <v>0</v>
      </c>
      <c r="E2389" s="1">
        <v>1415.81</v>
      </c>
      <c r="F2389" s="3">
        <v>45172</v>
      </c>
      <c r="G2389" s="1">
        <v>0</v>
      </c>
      <c r="H2389" s="2">
        <v>2.7788868481993134E-2</v>
      </c>
      <c r="I2389" s="1">
        <v>38.28</v>
      </c>
    </row>
    <row r="2390" spans="1:9" x14ac:dyDescent="0.25">
      <c r="A2390" t="s">
        <v>4</v>
      </c>
      <c r="B2390" t="s">
        <v>1</v>
      </c>
      <c r="C2390" t="s">
        <v>16</v>
      </c>
      <c r="D2390" s="1">
        <v>0</v>
      </c>
      <c r="E2390" s="1">
        <v>981.98</v>
      </c>
      <c r="F2390" s="3">
        <v>45172</v>
      </c>
      <c r="G2390" s="1">
        <v>0</v>
      </c>
      <c r="H2390" s="2">
        <v>-4.1119432862345984E-2</v>
      </c>
      <c r="I2390" s="1">
        <v>-42.11</v>
      </c>
    </row>
    <row r="2391" spans="1:9" x14ac:dyDescent="0.25">
      <c r="A2391" t="s">
        <v>4</v>
      </c>
      <c r="B2391" t="s">
        <v>1</v>
      </c>
      <c r="C2391" t="s">
        <v>15</v>
      </c>
      <c r="D2391" s="1">
        <v>240</v>
      </c>
      <c r="E2391" s="1">
        <v>1408.08</v>
      </c>
      <c r="F2391" s="3">
        <v>45172</v>
      </c>
      <c r="G2391" s="1">
        <v>0</v>
      </c>
      <c r="H2391" s="2">
        <v>-4.8581737591048557E-2</v>
      </c>
      <c r="I2391" s="1">
        <v>-71.900000000000006</v>
      </c>
    </row>
    <row r="2392" spans="1:9" x14ac:dyDescent="0.25">
      <c r="A2392" t="s">
        <v>4</v>
      </c>
      <c r="B2392" t="s">
        <v>1</v>
      </c>
      <c r="C2392" t="s">
        <v>14</v>
      </c>
      <c r="D2392" s="1">
        <v>0</v>
      </c>
      <c r="E2392" s="1">
        <v>502.48</v>
      </c>
      <c r="F2392" s="3">
        <v>45172</v>
      </c>
      <c r="G2392" s="1">
        <v>0</v>
      </c>
      <c r="H2392" s="2">
        <v>-1.4938247402470073E-2</v>
      </c>
      <c r="I2392" s="1">
        <v>-7.62</v>
      </c>
    </row>
    <row r="2393" spans="1:9" x14ac:dyDescent="0.25">
      <c r="A2393" t="s">
        <v>2</v>
      </c>
      <c r="B2393" t="s">
        <v>1</v>
      </c>
      <c r="C2393" t="s">
        <v>45</v>
      </c>
      <c r="D2393" s="1">
        <v>420</v>
      </c>
      <c r="E2393" s="1">
        <v>7430.88</v>
      </c>
      <c r="F2393" s="3">
        <v>45172</v>
      </c>
      <c r="G2393" s="1">
        <v>0</v>
      </c>
      <c r="H2393" s="2">
        <v>1.5378456951775643E-3</v>
      </c>
      <c r="I2393" s="1">
        <v>11.41</v>
      </c>
    </row>
    <row r="2394" spans="1:9" x14ac:dyDescent="0.25">
      <c r="A2394" t="s">
        <v>4</v>
      </c>
      <c r="B2394" t="s">
        <v>1</v>
      </c>
      <c r="C2394" t="s">
        <v>13</v>
      </c>
      <c r="D2394" s="1">
        <v>0</v>
      </c>
      <c r="E2394" s="1">
        <v>497.59</v>
      </c>
      <c r="F2394" s="3">
        <v>45172</v>
      </c>
      <c r="G2394" s="1">
        <v>0</v>
      </c>
      <c r="H2394" s="2">
        <v>4.852916385704642E-2</v>
      </c>
      <c r="I2394" s="1">
        <v>23.03</v>
      </c>
    </row>
    <row r="2395" spans="1:9" x14ac:dyDescent="0.25">
      <c r="A2395" t="s">
        <v>4</v>
      </c>
      <c r="B2395" t="s">
        <v>1</v>
      </c>
      <c r="C2395" t="s">
        <v>12</v>
      </c>
      <c r="D2395" s="1">
        <v>0</v>
      </c>
      <c r="E2395" s="1">
        <v>639.99</v>
      </c>
      <c r="F2395" s="3">
        <v>45172</v>
      </c>
      <c r="G2395" s="1">
        <v>0</v>
      </c>
      <c r="H2395" s="2">
        <v>-3.270710215679451E-2</v>
      </c>
      <c r="I2395" s="1">
        <v>-21.64</v>
      </c>
    </row>
    <row r="2396" spans="1:9" x14ac:dyDescent="0.25">
      <c r="A2396" t="s">
        <v>4</v>
      </c>
      <c r="B2396" t="s">
        <v>1</v>
      </c>
      <c r="C2396" t="s">
        <v>1</v>
      </c>
      <c r="D2396" s="1">
        <v>0</v>
      </c>
      <c r="E2396" s="1">
        <v>1795.15</v>
      </c>
      <c r="F2396" s="3">
        <v>45172</v>
      </c>
      <c r="G2396" s="1">
        <v>0</v>
      </c>
      <c r="H2396" s="2">
        <v>1.1340717287692703E-2</v>
      </c>
      <c r="I2396" s="1">
        <v>20.13</v>
      </c>
    </row>
    <row r="2397" spans="1:9" x14ac:dyDescent="0.25">
      <c r="A2397" t="s">
        <v>4</v>
      </c>
      <c r="B2397" t="s">
        <v>1</v>
      </c>
      <c r="C2397" t="s">
        <v>11</v>
      </c>
      <c r="D2397" s="1">
        <v>240</v>
      </c>
      <c r="E2397" s="1">
        <v>761.86</v>
      </c>
      <c r="F2397" s="3">
        <v>45172</v>
      </c>
      <c r="G2397" s="1">
        <v>0</v>
      </c>
      <c r="H2397" s="2">
        <v>-2.2786799371399269E-3</v>
      </c>
      <c r="I2397" s="1">
        <v>-1.74</v>
      </c>
    </row>
    <row r="2398" spans="1:9" x14ac:dyDescent="0.25">
      <c r="A2398" t="s">
        <v>4</v>
      </c>
      <c r="B2398" t="s">
        <v>1</v>
      </c>
      <c r="C2398" t="s">
        <v>10</v>
      </c>
      <c r="D2398" s="1">
        <v>0</v>
      </c>
      <c r="E2398" s="1">
        <v>1209.6099999999999</v>
      </c>
      <c r="F2398" s="3">
        <v>45172</v>
      </c>
      <c r="G2398" s="1">
        <v>0</v>
      </c>
      <c r="H2398" s="2">
        <v>3.6370334829843198E-2</v>
      </c>
      <c r="I2398" s="1">
        <v>42.45</v>
      </c>
    </row>
    <row r="2399" spans="1:9" x14ac:dyDescent="0.25">
      <c r="A2399" t="s">
        <v>9</v>
      </c>
      <c r="B2399" t="s">
        <v>1</v>
      </c>
      <c r="C2399" t="s">
        <v>8</v>
      </c>
      <c r="D2399" s="1">
        <v>0</v>
      </c>
      <c r="E2399" s="1">
        <v>6114.76</v>
      </c>
      <c r="F2399" s="3">
        <v>45172</v>
      </c>
      <c r="G2399" s="1">
        <v>0</v>
      </c>
      <c r="H2399" s="2">
        <v>1.9975190780279206E-3</v>
      </c>
      <c r="I2399" s="1">
        <v>12.19</v>
      </c>
    </row>
    <row r="2400" spans="1:9" x14ac:dyDescent="0.25">
      <c r="A2400" t="s">
        <v>4</v>
      </c>
      <c r="B2400" t="s">
        <v>1</v>
      </c>
      <c r="C2400" t="s">
        <v>7</v>
      </c>
      <c r="D2400" s="1">
        <v>0</v>
      </c>
      <c r="E2400" s="1">
        <v>2035.97</v>
      </c>
      <c r="F2400" s="3">
        <v>45172</v>
      </c>
      <c r="G2400" s="1">
        <v>0</v>
      </c>
      <c r="H2400" s="2">
        <v>8.1289068516285923E-2</v>
      </c>
      <c r="I2400" s="1">
        <v>153.06</v>
      </c>
    </row>
    <row r="2401" spans="1:9" x14ac:dyDescent="0.25">
      <c r="A2401" t="s">
        <v>2</v>
      </c>
      <c r="B2401" t="s">
        <v>1</v>
      </c>
      <c r="C2401" t="s">
        <v>6</v>
      </c>
      <c r="D2401" s="1">
        <v>0</v>
      </c>
      <c r="E2401" s="1">
        <v>4143.8100000000004</v>
      </c>
      <c r="F2401" s="3">
        <v>45172</v>
      </c>
      <c r="G2401" s="1">
        <v>0</v>
      </c>
      <c r="H2401" s="2">
        <v>6.8274975642113045E-3</v>
      </c>
      <c r="I2401" s="1">
        <v>28.1</v>
      </c>
    </row>
    <row r="2402" spans="1:9" x14ac:dyDescent="0.25">
      <c r="A2402" t="s">
        <v>2</v>
      </c>
      <c r="B2402" t="s">
        <v>1</v>
      </c>
      <c r="C2402" t="s">
        <v>5</v>
      </c>
      <c r="D2402" s="1">
        <v>0</v>
      </c>
      <c r="E2402" s="1">
        <v>3434.85</v>
      </c>
      <c r="F2402" s="3">
        <v>45172</v>
      </c>
      <c r="G2402" s="1">
        <v>0</v>
      </c>
      <c r="H2402" s="2">
        <v>-9.9468628118215552E-4</v>
      </c>
      <c r="I2402" s="1">
        <v>-3.42</v>
      </c>
    </row>
    <row r="2403" spans="1:9" x14ac:dyDescent="0.25">
      <c r="A2403" t="s">
        <v>2</v>
      </c>
      <c r="B2403" t="s">
        <v>1</v>
      </c>
      <c r="C2403" t="s">
        <v>42</v>
      </c>
      <c r="D2403" s="1">
        <v>0</v>
      </c>
      <c r="E2403" s="1">
        <v>11566.55</v>
      </c>
      <c r="F2403" s="3">
        <v>45172</v>
      </c>
      <c r="G2403" s="1">
        <v>0</v>
      </c>
      <c r="H2403" s="2">
        <v>5.2292728034359914E-3</v>
      </c>
      <c r="I2403" s="1">
        <v>60.17</v>
      </c>
    </row>
    <row r="2404" spans="1:9" x14ac:dyDescent="0.25">
      <c r="A2404" t="s">
        <v>4</v>
      </c>
      <c r="B2404" t="s">
        <v>1</v>
      </c>
      <c r="C2404" t="s">
        <v>3</v>
      </c>
      <c r="D2404" s="1">
        <v>0</v>
      </c>
      <c r="E2404" s="1">
        <v>2260.5500000000002</v>
      </c>
      <c r="F2404" s="3">
        <v>45172</v>
      </c>
      <c r="G2404" s="1">
        <v>0</v>
      </c>
      <c r="H2404" s="2">
        <v>2.8481054775013614E-3</v>
      </c>
      <c r="I2404" s="1">
        <v>6.42</v>
      </c>
    </row>
    <row r="2405" spans="1:9" x14ac:dyDescent="0.25">
      <c r="A2405" t="s">
        <v>9</v>
      </c>
      <c r="B2405" t="s">
        <v>41</v>
      </c>
      <c r="C2405" s="2" t="s">
        <v>18</v>
      </c>
      <c r="D2405" s="1">
        <v>28.67</v>
      </c>
      <c r="E2405" s="1">
        <f>210+1904.19</f>
        <v>2114.19</v>
      </c>
      <c r="F2405" s="3">
        <v>45202</v>
      </c>
      <c r="G2405" s="1">
        <v>0</v>
      </c>
      <c r="H2405" s="2">
        <v>5.3066290067187438E-3</v>
      </c>
      <c r="I2405" s="1">
        <v>11.16</v>
      </c>
    </row>
    <row r="2406" spans="1:9" x14ac:dyDescent="0.25">
      <c r="A2406" t="s">
        <v>9</v>
      </c>
      <c r="B2406" t="s">
        <v>22</v>
      </c>
      <c r="C2406" t="s">
        <v>40</v>
      </c>
      <c r="D2406" s="1">
        <f>774.05+295</f>
        <v>1069.05</v>
      </c>
      <c r="E2406" s="1">
        <v>28641.83</v>
      </c>
      <c r="F2406" s="3">
        <v>45202</v>
      </c>
      <c r="G2406" s="1">
        <v>28.67</v>
      </c>
      <c r="H2406" s="2">
        <v>8.2417795175253605E-3</v>
      </c>
      <c r="I2406" s="1">
        <v>234.13</v>
      </c>
    </row>
    <row r="2407" spans="1:9" x14ac:dyDescent="0.25">
      <c r="A2407" t="s">
        <v>9</v>
      </c>
      <c r="B2407" t="s">
        <v>22</v>
      </c>
      <c r="C2407" t="s">
        <v>39</v>
      </c>
      <c r="D2407" s="1">
        <v>0</v>
      </c>
      <c r="E2407" s="1">
        <v>1242.8800000000001</v>
      </c>
      <c r="F2407" s="3">
        <v>45202</v>
      </c>
      <c r="G2407" s="1">
        <v>0</v>
      </c>
      <c r="H2407" s="2">
        <v>5.9081564933070041E-3</v>
      </c>
      <c r="I2407" s="1">
        <v>7.3</v>
      </c>
    </row>
    <row r="2408" spans="1:9" x14ac:dyDescent="0.25">
      <c r="A2408" t="s">
        <v>9</v>
      </c>
      <c r="B2408" t="s">
        <v>22</v>
      </c>
      <c r="C2408" t="s">
        <v>38</v>
      </c>
      <c r="D2408" s="1">
        <v>0</v>
      </c>
      <c r="E2408" s="1">
        <f>1166.23+1063.47</f>
        <v>2229.6999999999998</v>
      </c>
      <c r="F2408" s="3">
        <v>45202</v>
      </c>
      <c r="G2408" s="1">
        <v>0</v>
      </c>
      <c r="H2408" s="2">
        <v>9.0190381804440278E-3</v>
      </c>
      <c r="I2408" s="1">
        <v>19.93</v>
      </c>
    </row>
    <row r="2409" spans="1:9" x14ac:dyDescent="0.25">
      <c r="A2409" t="s">
        <v>9</v>
      </c>
      <c r="B2409" t="s">
        <v>22</v>
      </c>
      <c r="C2409" t="s">
        <v>48</v>
      </c>
      <c r="D2409" s="1">
        <v>0</v>
      </c>
      <c r="E2409" s="1">
        <v>5463.52</v>
      </c>
      <c r="F2409" s="3">
        <v>45202</v>
      </c>
      <c r="G2409" s="1">
        <v>0</v>
      </c>
      <c r="H2409" s="2">
        <v>1.1261077835444722E-2</v>
      </c>
      <c r="I2409" s="1">
        <v>60.84</v>
      </c>
    </row>
    <row r="2410" spans="1:9" x14ac:dyDescent="0.25">
      <c r="A2410" t="s">
        <v>9</v>
      </c>
      <c r="B2410" t="s">
        <v>22</v>
      </c>
      <c r="C2410" t="s">
        <v>36</v>
      </c>
      <c r="D2410" s="1">
        <v>0</v>
      </c>
      <c r="E2410" s="1">
        <v>4038.75</v>
      </c>
      <c r="F2410" s="3">
        <v>45202</v>
      </c>
      <c r="G2410" s="1">
        <v>0</v>
      </c>
      <c r="H2410" s="2">
        <v>5.5196211702492892E-3</v>
      </c>
      <c r="I2410" s="1">
        <v>22.17</v>
      </c>
    </row>
    <row r="2411" spans="1:9" x14ac:dyDescent="0.25">
      <c r="A2411" t="s">
        <v>9</v>
      </c>
      <c r="B2411" t="s">
        <v>22</v>
      </c>
      <c r="C2411" t="s">
        <v>35</v>
      </c>
      <c r="D2411" s="1">
        <v>0</v>
      </c>
      <c r="E2411" s="1">
        <v>5028.67</v>
      </c>
      <c r="F2411" s="3">
        <v>45202</v>
      </c>
      <c r="G2411" s="1">
        <v>295</v>
      </c>
      <c r="H2411" s="2">
        <v>1.0402057505676243E-2</v>
      </c>
      <c r="I2411" s="1">
        <v>51.77</v>
      </c>
    </row>
    <row r="2412" spans="1:9" x14ac:dyDescent="0.25">
      <c r="A2412" t="s">
        <v>9</v>
      </c>
      <c r="B2412" t="s">
        <v>22</v>
      </c>
      <c r="C2412" t="s">
        <v>34</v>
      </c>
      <c r="D2412" s="1">
        <v>1145.95</v>
      </c>
      <c r="E2412" s="1">
        <v>1154.04</v>
      </c>
      <c r="F2412" s="3">
        <v>45202</v>
      </c>
      <c r="G2412" s="1">
        <v>0</v>
      </c>
      <c r="H2412" s="2">
        <v>7.0596448361621711E-3</v>
      </c>
      <c r="I2412" s="1">
        <v>8.09</v>
      </c>
    </row>
    <row r="2413" spans="1:9" x14ac:dyDescent="0.25">
      <c r="A2413" t="s">
        <v>9</v>
      </c>
      <c r="B2413" t="s">
        <v>22</v>
      </c>
      <c r="C2413" t="s">
        <v>33</v>
      </c>
      <c r="D2413" s="1">
        <v>0</v>
      </c>
      <c r="E2413" s="1">
        <v>680.56</v>
      </c>
      <c r="F2413" s="3">
        <v>45202</v>
      </c>
      <c r="G2413" s="1">
        <v>0</v>
      </c>
      <c r="H2413" s="2">
        <v>5.0209699332506297E-3</v>
      </c>
      <c r="I2413" s="1">
        <v>3.4</v>
      </c>
    </row>
    <row r="2414" spans="1:9" x14ac:dyDescent="0.25">
      <c r="A2414" t="s">
        <v>9</v>
      </c>
      <c r="B2414" t="s">
        <v>22</v>
      </c>
      <c r="C2414" t="s">
        <v>32</v>
      </c>
      <c r="D2414" s="1">
        <v>0</v>
      </c>
      <c r="E2414" s="1">
        <f>1355.2+1163.9</f>
        <v>2519.1000000000004</v>
      </c>
      <c r="F2414" s="3">
        <v>45202</v>
      </c>
      <c r="G2414" s="1">
        <v>0</v>
      </c>
      <c r="H2414" s="2">
        <v>6.6333666333666663E-3</v>
      </c>
      <c r="I2414" s="1">
        <v>16.600000000000001</v>
      </c>
    </row>
    <row r="2415" spans="1:9" x14ac:dyDescent="0.25">
      <c r="A2415" t="s">
        <v>9</v>
      </c>
      <c r="B2415" t="s">
        <v>22</v>
      </c>
      <c r="C2415" t="s">
        <v>31</v>
      </c>
      <c r="D2415" s="1">
        <v>0</v>
      </c>
      <c r="E2415" s="1">
        <v>1272.74</v>
      </c>
      <c r="F2415" s="3">
        <v>45202</v>
      </c>
      <c r="G2415" s="1">
        <v>0</v>
      </c>
      <c r="H2415" s="2">
        <v>7.1615665234352477E-3</v>
      </c>
      <c r="I2415" s="1">
        <v>9.0500000000000007</v>
      </c>
    </row>
    <row r="2416" spans="1:9" x14ac:dyDescent="0.25">
      <c r="A2416" t="s">
        <v>9</v>
      </c>
      <c r="B2416" t="s">
        <v>22</v>
      </c>
      <c r="C2416" t="s">
        <v>43</v>
      </c>
      <c r="D2416" s="1">
        <v>0</v>
      </c>
      <c r="E2416" s="1">
        <v>3477.72</v>
      </c>
      <c r="F2416" s="3">
        <v>45202</v>
      </c>
      <c r="G2416" s="1">
        <v>0</v>
      </c>
      <c r="H2416" s="2">
        <v>-2.7950761937770463E-2</v>
      </c>
      <c r="I2416" s="1">
        <v>-100</v>
      </c>
    </row>
    <row r="2417" spans="1:9" x14ac:dyDescent="0.25">
      <c r="A2417" t="s">
        <v>9</v>
      </c>
      <c r="B2417" t="s">
        <v>22</v>
      </c>
      <c r="C2417" t="s">
        <v>30</v>
      </c>
      <c r="D2417" s="1">
        <v>0</v>
      </c>
      <c r="E2417" s="1">
        <v>2571.21</v>
      </c>
      <c r="F2417" s="3">
        <v>45202</v>
      </c>
      <c r="G2417" s="1">
        <v>0</v>
      </c>
      <c r="H2417" s="2">
        <v>6.4271427397164516E-3</v>
      </c>
      <c r="I2417" s="1">
        <v>16.420000000000002</v>
      </c>
    </row>
    <row r="2418" spans="1:9" x14ac:dyDescent="0.25">
      <c r="A2418" t="s">
        <v>9</v>
      </c>
      <c r="B2418" t="s">
        <v>22</v>
      </c>
      <c r="C2418" t="s">
        <v>47</v>
      </c>
      <c r="D2418" s="1">
        <v>0</v>
      </c>
      <c r="E2418" s="1">
        <v>2353.6999999999998</v>
      </c>
      <c r="F2418" s="3">
        <v>45202</v>
      </c>
      <c r="G2418" s="1">
        <v>0</v>
      </c>
      <c r="H2418" s="2">
        <v>-4.0754778497778865E-2</v>
      </c>
      <c r="I2418" s="1">
        <v>-100</v>
      </c>
    </row>
    <row r="2419" spans="1:9" x14ac:dyDescent="0.25">
      <c r="A2419" t="s">
        <v>9</v>
      </c>
      <c r="B2419" t="s">
        <v>22</v>
      </c>
      <c r="C2419" t="s">
        <v>29</v>
      </c>
      <c r="D2419" s="1">
        <v>0</v>
      </c>
      <c r="E2419" s="1">
        <f>1480.46+4489.42</f>
        <v>5969.88</v>
      </c>
      <c r="F2419" s="3">
        <v>45202</v>
      </c>
      <c r="G2419" s="1">
        <v>0</v>
      </c>
      <c r="H2419" s="2">
        <v>6.134679816903521E-3</v>
      </c>
      <c r="I2419" s="1">
        <v>36.4</v>
      </c>
    </row>
    <row r="2420" spans="1:9" x14ac:dyDescent="0.25">
      <c r="A2420" t="s">
        <v>9</v>
      </c>
      <c r="B2420" t="s">
        <v>22</v>
      </c>
      <c r="C2420" t="s">
        <v>46</v>
      </c>
      <c r="D2420" s="1">
        <v>0</v>
      </c>
      <c r="E2420" s="1">
        <v>618.09</v>
      </c>
      <c r="F2420" s="3">
        <v>45202</v>
      </c>
      <c r="G2420" s="1">
        <v>0</v>
      </c>
      <c r="H2420" s="2">
        <v>5.8912558790502612E-3</v>
      </c>
      <c r="I2420" s="1">
        <v>3.62</v>
      </c>
    </row>
    <row r="2421" spans="1:9" x14ac:dyDescent="0.25">
      <c r="A2421" t="s">
        <v>9</v>
      </c>
      <c r="B2421" t="s">
        <v>22</v>
      </c>
      <c r="C2421" t="s">
        <v>28</v>
      </c>
      <c r="D2421" s="1">
        <v>0</v>
      </c>
      <c r="E2421" s="1">
        <v>1318.54</v>
      </c>
      <c r="F2421" s="3">
        <v>45202</v>
      </c>
      <c r="G2421" s="1">
        <v>0</v>
      </c>
      <c r="H2421" s="2">
        <v>6.0352654830118091E-3</v>
      </c>
      <c r="I2421" s="1">
        <v>7.91</v>
      </c>
    </row>
    <row r="2422" spans="1:9" x14ac:dyDescent="0.25">
      <c r="A2422" t="s">
        <v>2</v>
      </c>
      <c r="B2422" t="s">
        <v>22</v>
      </c>
      <c r="C2422" t="s">
        <v>44</v>
      </c>
      <c r="D2422" s="1">
        <v>0</v>
      </c>
      <c r="E2422" s="1">
        <v>4033.69</v>
      </c>
      <c r="F2422" s="3">
        <v>45202</v>
      </c>
      <c r="G2422" s="1">
        <v>0</v>
      </c>
      <c r="H2422" s="2">
        <v>-7.8219353632649202E-3</v>
      </c>
      <c r="I2422" s="1">
        <v>-31.8</v>
      </c>
    </row>
    <row r="2423" spans="1:9" x14ac:dyDescent="0.25">
      <c r="A2423" t="s">
        <v>2</v>
      </c>
      <c r="B2423" t="s">
        <v>22</v>
      </c>
      <c r="C2423" t="s">
        <v>27</v>
      </c>
      <c r="D2423" s="1">
        <v>380</v>
      </c>
      <c r="E2423" s="1">
        <v>7000.3</v>
      </c>
      <c r="F2423" s="3">
        <v>45202</v>
      </c>
      <c r="G2423" s="1">
        <v>0</v>
      </c>
      <c r="H2423" s="2">
        <v>-9.9325556636975509E-4</v>
      </c>
      <c r="I2423" s="1">
        <v>-6.96</v>
      </c>
    </row>
    <row r="2424" spans="1:9" x14ac:dyDescent="0.25">
      <c r="A2424" t="s">
        <v>2</v>
      </c>
      <c r="B2424" t="s">
        <v>22</v>
      </c>
      <c r="C2424" t="s">
        <v>26</v>
      </c>
      <c r="D2424" s="1">
        <v>0</v>
      </c>
      <c r="E2424" s="1">
        <v>5242.8500000000004</v>
      </c>
      <c r="F2424" s="3">
        <v>45202</v>
      </c>
      <c r="G2424" s="1">
        <v>0</v>
      </c>
      <c r="H2424" s="2">
        <v>-5.0536295801482112E-3</v>
      </c>
      <c r="I2424" s="1">
        <v>-26.63</v>
      </c>
    </row>
    <row r="2425" spans="1:9" x14ac:dyDescent="0.25">
      <c r="A2425" t="s">
        <v>4</v>
      </c>
      <c r="B2425" t="s">
        <v>22</v>
      </c>
      <c r="C2425" t="s">
        <v>25</v>
      </c>
      <c r="D2425" s="1">
        <v>0</v>
      </c>
      <c r="E2425" s="1">
        <v>1565.53</v>
      </c>
      <c r="F2425" s="3">
        <v>45202</v>
      </c>
      <c r="G2425" s="1">
        <v>0</v>
      </c>
      <c r="H2425" s="2">
        <v>-1.1566751902010841E-2</v>
      </c>
      <c r="I2425" s="1">
        <v>-18.32</v>
      </c>
    </row>
    <row r="2426" spans="1:9" x14ac:dyDescent="0.25">
      <c r="A2426" t="s">
        <v>4</v>
      </c>
      <c r="B2426" t="s">
        <v>22</v>
      </c>
      <c r="C2426" t="s">
        <v>24</v>
      </c>
      <c r="D2426" s="1">
        <v>0</v>
      </c>
      <c r="E2426" s="1">
        <v>2842.58</v>
      </c>
      <c r="F2426" s="3">
        <v>45202</v>
      </c>
      <c r="G2426" s="1">
        <v>0</v>
      </c>
      <c r="H2426" s="2">
        <v>-7.3473435721219671E-3</v>
      </c>
      <c r="I2426" s="1">
        <v>-21.04</v>
      </c>
    </row>
    <row r="2427" spans="1:9" x14ac:dyDescent="0.25">
      <c r="A2427" t="s">
        <v>4</v>
      </c>
      <c r="B2427" t="s">
        <v>21</v>
      </c>
      <c r="C2427" t="s">
        <v>20</v>
      </c>
      <c r="D2427" s="1">
        <v>0</v>
      </c>
      <c r="E2427" s="1">
        <v>3229</v>
      </c>
      <c r="F2427" s="3">
        <v>45202</v>
      </c>
      <c r="G2427" s="1">
        <v>0</v>
      </c>
      <c r="H2427" s="2">
        <v>9.5802083686836292E-2</v>
      </c>
      <c r="I2427" s="1">
        <v>282.3</v>
      </c>
    </row>
    <row r="2428" spans="1:9" x14ac:dyDescent="0.25">
      <c r="A2428" t="s">
        <v>9</v>
      </c>
      <c r="B2428" t="s">
        <v>19</v>
      </c>
      <c r="C2428" s="2" t="s">
        <v>18</v>
      </c>
      <c r="D2428" s="1">
        <v>0</v>
      </c>
      <c r="E2428" s="1">
        <v>36817.949999999997</v>
      </c>
      <c r="F2428" s="3">
        <v>45202</v>
      </c>
      <c r="G2428" s="1">
        <v>0</v>
      </c>
      <c r="H2428" s="2">
        <v>7.4774201121967643E-3</v>
      </c>
      <c r="I2428" s="1">
        <v>273.26</v>
      </c>
    </row>
    <row r="2429" spans="1:9" x14ac:dyDescent="0.25">
      <c r="A2429" t="s">
        <v>4</v>
      </c>
      <c r="B2429" t="s">
        <v>1</v>
      </c>
      <c r="C2429" t="s">
        <v>17</v>
      </c>
      <c r="D2429" s="1">
        <v>240</v>
      </c>
      <c r="E2429" s="1">
        <v>1618.52</v>
      </c>
      <c r="F2429" s="3">
        <v>45202</v>
      </c>
      <c r="G2429" s="1">
        <v>0</v>
      </c>
      <c r="H2429" s="2">
        <v>-2.2520699838749603E-2</v>
      </c>
      <c r="I2429" s="1">
        <v>-37.29</v>
      </c>
    </row>
    <row r="2430" spans="1:9" x14ac:dyDescent="0.25">
      <c r="A2430" t="s">
        <v>4</v>
      </c>
      <c r="B2430" t="s">
        <v>1</v>
      </c>
      <c r="C2430" t="s">
        <v>16</v>
      </c>
      <c r="D2430" s="1">
        <v>240</v>
      </c>
      <c r="E2430" s="1">
        <v>1203.82</v>
      </c>
      <c r="F2430" s="3">
        <v>45202</v>
      </c>
      <c r="G2430" s="1">
        <v>0</v>
      </c>
      <c r="H2430" s="2">
        <v>-1.4861127023355625E-2</v>
      </c>
      <c r="I2430" s="1">
        <v>-18.16</v>
      </c>
    </row>
    <row r="2431" spans="1:9" x14ac:dyDescent="0.25">
      <c r="A2431" t="s">
        <v>4</v>
      </c>
      <c r="B2431" t="s">
        <v>1</v>
      </c>
      <c r="C2431" t="s">
        <v>15</v>
      </c>
      <c r="D2431" s="1">
        <v>0</v>
      </c>
      <c r="E2431" s="1">
        <v>1308.69</v>
      </c>
      <c r="F2431" s="3">
        <v>45202</v>
      </c>
      <c r="G2431" s="1">
        <v>0</v>
      </c>
      <c r="H2431" s="2">
        <v>-7.0585478097835219E-2</v>
      </c>
      <c r="I2431" s="1">
        <v>-99.39</v>
      </c>
    </row>
    <row r="2432" spans="1:9" x14ac:dyDescent="0.25">
      <c r="A2432" t="s">
        <v>4</v>
      </c>
      <c r="B2432" t="s">
        <v>1</v>
      </c>
      <c r="C2432" t="s">
        <v>14</v>
      </c>
      <c r="D2432" s="1">
        <v>0</v>
      </c>
      <c r="E2432" s="1">
        <v>490.36</v>
      </c>
      <c r="F2432" s="3">
        <v>45202</v>
      </c>
      <c r="G2432" s="1">
        <v>0</v>
      </c>
      <c r="H2432" s="2">
        <v>-2.412036299952236E-2</v>
      </c>
      <c r="I2432" s="1">
        <v>-12.12</v>
      </c>
    </row>
    <row r="2433" spans="1:9" x14ac:dyDescent="0.25">
      <c r="A2433" t="s">
        <v>2</v>
      </c>
      <c r="B2433" t="s">
        <v>1</v>
      </c>
      <c r="C2433" t="s">
        <v>45</v>
      </c>
      <c r="D2433" s="1">
        <v>0</v>
      </c>
      <c r="E2433" s="1">
        <v>7389.34</v>
      </c>
      <c r="F2433" s="3">
        <v>45202</v>
      </c>
      <c r="G2433" s="1">
        <v>0</v>
      </c>
      <c r="H2433" s="2">
        <v>-5.5901858191761411E-3</v>
      </c>
      <c r="I2433" s="1">
        <v>-41.54</v>
      </c>
    </row>
    <row r="2434" spans="1:9" x14ac:dyDescent="0.25">
      <c r="A2434" t="s">
        <v>4</v>
      </c>
      <c r="B2434" t="s">
        <v>1</v>
      </c>
      <c r="C2434" t="s">
        <v>13</v>
      </c>
      <c r="D2434" s="1">
        <v>0</v>
      </c>
      <c r="E2434" s="1">
        <v>484.85</v>
      </c>
      <c r="F2434" s="3">
        <v>45202</v>
      </c>
      <c r="G2434" s="1">
        <v>0</v>
      </c>
      <c r="H2434" s="2">
        <v>-2.5603408428625851E-2</v>
      </c>
      <c r="I2434" s="1">
        <v>-12.74</v>
      </c>
    </row>
    <row r="2435" spans="1:9" x14ac:dyDescent="0.25">
      <c r="A2435" t="s">
        <v>4</v>
      </c>
      <c r="B2435" t="s">
        <v>1</v>
      </c>
      <c r="C2435" t="s">
        <v>12</v>
      </c>
      <c r="D2435" s="1">
        <v>0</v>
      </c>
      <c r="E2435" s="1">
        <v>611.99</v>
      </c>
      <c r="F2435" s="3">
        <v>45202</v>
      </c>
      <c r="G2435" s="1">
        <v>0</v>
      </c>
      <c r="H2435" s="2">
        <v>-4.3750683604431351E-2</v>
      </c>
      <c r="I2435" s="1">
        <v>-28</v>
      </c>
    </row>
    <row r="2436" spans="1:9" x14ac:dyDescent="0.25">
      <c r="A2436" t="s">
        <v>4</v>
      </c>
      <c r="B2436" t="s">
        <v>1</v>
      </c>
      <c r="C2436" t="s">
        <v>1</v>
      </c>
      <c r="D2436" s="1">
        <v>0</v>
      </c>
      <c r="E2436" s="1">
        <v>1792.16</v>
      </c>
      <c r="F2436" s="3">
        <v>45202</v>
      </c>
      <c r="G2436" s="1">
        <v>0</v>
      </c>
      <c r="H2436" s="2">
        <v>-1.6655989750160582E-3</v>
      </c>
      <c r="I2436" s="1">
        <v>-2.99</v>
      </c>
    </row>
    <row r="2437" spans="1:9" x14ac:dyDescent="0.25">
      <c r="A2437" t="s">
        <v>4</v>
      </c>
      <c r="B2437" t="s">
        <v>1</v>
      </c>
      <c r="C2437" t="s">
        <v>11</v>
      </c>
      <c r="D2437" s="1">
        <v>0</v>
      </c>
      <c r="E2437" s="1">
        <v>755.74</v>
      </c>
      <c r="F2437" s="3">
        <v>45202</v>
      </c>
      <c r="G2437" s="1">
        <v>0</v>
      </c>
      <c r="H2437" s="2">
        <v>-8.0329719371012853E-3</v>
      </c>
      <c r="I2437" s="1">
        <v>-6.12</v>
      </c>
    </row>
    <row r="2438" spans="1:9" x14ac:dyDescent="0.25">
      <c r="A2438" t="s">
        <v>4</v>
      </c>
      <c r="B2438" t="s">
        <v>1</v>
      </c>
      <c r="C2438" t="s">
        <v>10</v>
      </c>
      <c r="D2438" s="1">
        <v>0</v>
      </c>
      <c r="E2438" s="1">
        <v>1239.3699999999999</v>
      </c>
      <c r="F2438" s="3">
        <v>45202</v>
      </c>
      <c r="G2438" s="1">
        <v>0</v>
      </c>
      <c r="H2438" s="2">
        <v>2.4602971205595292E-2</v>
      </c>
      <c r="I2438" s="1">
        <v>29.76</v>
      </c>
    </row>
    <row r="2439" spans="1:9" x14ac:dyDescent="0.25">
      <c r="A2439" t="s">
        <v>9</v>
      </c>
      <c r="B2439" t="s">
        <v>1</v>
      </c>
      <c r="C2439" t="s">
        <v>8</v>
      </c>
      <c r="D2439" s="1">
        <v>0</v>
      </c>
      <c r="E2439" s="1">
        <v>6171.56</v>
      </c>
      <c r="F2439" s="3">
        <v>45202</v>
      </c>
      <c r="G2439" s="1">
        <v>0</v>
      </c>
      <c r="H2439" s="2">
        <v>9.2889990776416909E-3</v>
      </c>
      <c r="I2439" s="1">
        <v>56.8</v>
      </c>
    </row>
    <row r="2440" spans="1:9" x14ac:dyDescent="0.25">
      <c r="A2440" t="s">
        <v>4</v>
      </c>
      <c r="B2440" t="s">
        <v>1</v>
      </c>
      <c r="C2440" t="s">
        <v>7</v>
      </c>
      <c r="D2440" s="1">
        <v>0</v>
      </c>
      <c r="E2440" s="1">
        <v>2110.0500000000002</v>
      </c>
      <c r="F2440" s="3">
        <v>45202</v>
      </c>
      <c r="G2440" s="1">
        <v>0</v>
      </c>
      <c r="H2440" s="2">
        <v>3.6385604895946555E-2</v>
      </c>
      <c r="I2440" s="1">
        <v>74.08</v>
      </c>
    </row>
    <row r="2441" spans="1:9" x14ac:dyDescent="0.25">
      <c r="A2441" t="s">
        <v>2</v>
      </c>
      <c r="B2441" t="s">
        <v>1</v>
      </c>
      <c r="C2441" t="s">
        <v>6</v>
      </c>
      <c r="D2441" s="1">
        <v>420</v>
      </c>
      <c r="E2441" s="1">
        <v>4330.53</v>
      </c>
      <c r="F2441" s="3">
        <v>45202</v>
      </c>
      <c r="G2441" s="1">
        <v>0</v>
      </c>
      <c r="H2441" s="2">
        <v>-5.1115186653256983E-2</v>
      </c>
      <c r="I2441" s="1">
        <v>-233.28</v>
      </c>
    </row>
    <row r="2442" spans="1:9" x14ac:dyDescent="0.25">
      <c r="A2442" t="s">
        <v>2</v>
      </c>
      <c r="B2442" t="s">
        <v>1</v>
      </c>
      <c r="C2442" t="s">
        <v>5</v>
      </c>
      <c r="D2442" s="1">
        <v>0</v>
      </c>
      <c r="E2442" s="1">
        <v>3441.59</v>
      </c>
      <c r="F2442" s="3">
        <v>45202</v>
      </c>
      <c r="G2442" s="1">
        <v>0</v>
      </c>
      <c r="H2442" s="2">
        <v>1.962239981367464E-3</v>
      </c>
      <c r="I2442" s="1">
        <v>6.74</v>
      </c>
    </row>
    <row r="2443" spans="1:9" x14ac:dyDescent="0.25">
      <c r="A2443" t="s">
        <v>2</v>
      </c>
      <c r="B2443" t="s">
        <v>1</v>
      </c>
      <c r="C2443" t="s">
        <v>42</v>
      </c>
      <c r="D2443" s="1">
        <v>0</v>
      </c>
      <c r="E2443" s="1">
        <v>11616.91</v>
      </c>
      <c r="F2443" s="3">
        <v>45202</v>
      </c>
      <c r="G2443" s="1">
        <v>0</v>
      </c>
      <c r="H2443" s="2">
        <v>4.353934405678439E-3</v>
      </c>
      <c r="I2443" s="1">
        <v>50.36</v>
      </c>
    </row>
    <row r="2444" spans="1:9" x14ac:dyDescent="0.25">
      <c r="A2444" t="s">
        <v>4</v>
      </c>
      <c r="B2444" t="s">
        <v>1</v>
      </c>
      <c r="C2444" t="s">
        <v>3</v>
      </c>
      <c r="D2444" s="1">
        <v>0</v>
      </c>
      <c r="E2444" s="1">
        <v>2261.12</v>
      </c>
      <c r="F2444" s="3">
        <v>45202</v>
      </c>
      <c r="G2444" s="1">
        <v>0</v>
      </c>
      <c r="H2444" s="2">
        <v>2.5215102519293708E-4</v>
      </c>
      <c r="I2444" s="1">
        <v>0.56999999999999995</v>
      </c>
    </row>
    <row r="2445" spans="1:9" x14ac:dyDescent="0.25">
      <c r="A2445" t="s">
        <v>9</v>
      </c>
      <c r="B2445" t="s">
        <v>41</v>
      </c>
      <c r="C2445" s="2" t="s">
        <v>18</v>
      </c>
      <c r="D2445" s="1">
        <f>29.18+28.35</f>
        <v>57.53</v>
      </c>
      <c r="E2445" s="1">
        <v>2190.58</v>
      </c>
      <c r="F2445" s="3">
        <v>45233</v>
      </c>
      <c r="G2445" s="1">
        <v>0</v>
      </c>
      <c r="H2445" s="2">
        <v>8.6843607831579295E-3</v>
      </c>
      <c r="I2445" s="1">
        <v>18.86</v>
      </c>
    </row>
    <row r="2446" spans="1:9" x14ac:dyDescent="0.25">
      <c r="A2446" t="s">
        <v>9</v>
      </c>
      <c r="B2446" t="s">
        <v>22</v>
      </c>
      <c r="C2446" t="s">
        <v>40</v>
      </c>
      <c r="D2446" s="1">
        <f>111.46+804.99+534.97</f>
        <v>1451.42</v>
      </c>
      <c r="E2446" s="1">
        <v>30316.43</v>
      </c>
      <c r="F2446" s="3">
        <v>45233</v>
      </c>
      <c r="G2446" s="1">
        <v>29.18</v>
      </c>
      <c r="H2446" s="2">
        <v>8.3940730579725731E-3</v>
      </c>
      <c r="I2446" s="1">
        <v>252.36</v>
      </c>
    </row>
    <row r="2447" spans="1:9" x14ac:dyDescent="0.25">
      <c r="A2447" t="s">
        <v>9</v>
      </c>
      <c r="B2447" t="s">
        <v>22</v>
      </c>
      <c r="C2447" t="s">
        <v>39</v>
      </c>
      <c r="D2447" s="1">
        <v>0</v>
      </c>
      <c r="E2447" s="1">
        <v>1250.47</v>
      </c>
      <c r="F2447" s="3">
        <v>45233</v>
      </c>
      <c r="G2447" s="1">
        <v>0</v>
      </c>
      <c r="H2447" s="2">
        <v>6.1067842430484465E-3</v>
      </c>
      <c r="I2447" s="1">
        <v>7.59</v>
      </c>
    </row>
    <row r="2448" spans="1:9" x14ac:dyDescent="0.25">
      <c r="A2448" t="s">
        <v>9</v>
      </c>
      <c r="B2448" t="s">
        <v>22</v>
      </c>
      <c r="C2448" t="s">
        <v>38</v>
      </c>
      <c r="D2448" s="1">
        <v>0</v>
      </c>
      <c r="E2448" s="1">
        <f>1173.59+1073.4</f>
        <v>2246.9899999999998</v>
      </c>
      <c r="F2448" s="3">
        <v>45233</v>
      </c>
      <c r="G2448" s="1">
        <v>0</v>
      </c>
      <c r="H2448" s="2">
        <v>7.7544064223886711E-3</v>
      </c>
      <c r="I2448" s="1">
        <v>17.29</v>
      </c>
    </row>
    <row r="2449" spans="1:9" x14ac:dyDescent="0.25">
      <c r="A2449" t="s">
        <v>9</v>
      </c>
      <c r="B2449" t="s">
        <v>22</v>
      </c>
      <c r="C2449" t="s">
        <v>48</v>
      </c>
      <c r="D2449" s="1">
        <v>0</v>
      </c>
      <c r="E2449" s="1">
        <v>0</v>
      </c>
      <c r="F2449" s="3">
        <v>45233</v>
      </c>
      <c r="G2449" s="1">
        <v>5501.16</v>
      </c>
      <c r="H2449" s="2">
        <v>6.8893314200368927E-3</v>
      </c>
      <c r="I2449" s="1">
        <v>37.64</v>
      </c>
    </row>
    <row r="2450" spans="1:9" x14ac:dyDescent="0.25">
      <c r="A2450" t="s">
        <v>9</v>
      </c>
      <c r="B2450" t="s">
        <v>22</v>
      </c>
      <c r="C2450" t="s">
        <v>36</v>
      </c>
      <c r="D2450" s="1">
        <v>0</v>
      </c>
      <c r="E2450" s="1">
        <v>4058.63</v>
      </c>
      <c r="F2450" s="3">
        <v>45233</v>
      </c>
      <c r="G2450" s="1">
        <v>0</v>
      </c>
      <c r="H2450" s="2">
        <v>4.9223150727328857E-3</v>
      </c>
      <c r="I2450" s="1">
        <v>19.88</v>
      </c>
    </row>
    <row r="2451" spans="1:9" x14ac:dyDescent="0.25">
      <c r="A2451" t="s">
        <v>9</v>
      </c>
      <c r="B2451" t="s">
        <v>22</v>
      </c>
      <c r="C2451" t="s">
        <v>35</v>
      </c>
      <c r="D2451" s="1">
        <v>0</v>
      </c>
      <c r="E2451" s="1">
        <v>5075.95</v>
      </c>
      <c r="F2451" s="3">
        <v>45233</v>
      </c>
      <c r="G2451" s="1">
        <v>0</v>
      </c>
      <c r="H2451" s="2">
        <v>9.4020884249712555E-3</v>
      </c>
      <c r="I2451" s="1">
        <v>47.28</v>
      </c>
    </row>
    <row r="2452" spans="1:9" x14ac:dyDescent="0.25">
      <c r="A2452" t="s">
        <v>9</v>
      </c>
      <c r="B2452" t="s">
        <v>22</v>
      </c>
      <c r="C2452" t="s">
        <v>34</v>
      </c>
      <c r="D2452" s="1">
        <f>4966.19+1115.01</f>
        <v>6081.2</v>
      </c>
      <c r="E2452" s="1">
        <f>1122.98+1161.61+4976.58</f>
        <v>7261.17</v>
      </c>
      <c r="F2452" s="3">
        <v>45233</v>
      </c>
      <c r="G2452" s="1">
        <v>0</v>
      </c>
      <c r="H2452" s="2">
        <v>3.5838479442285021E-3</v>
      </c>
      <c r="I2452" s="1">
        <v>25.93</v>
      </c>
    </row>
    <row r="2453" spans="1:9" x14ac:dyDescent="0.25">
      <c r="A2453" t="s">
        <v>9</v>
      </c>
      <c r="B2453" t="s">
        <v>22</v>
      </c>
      <c r="C2453" t="s">
        <v>33</v>
      </c>
      <c r="D2453" s="1">
        <v>0</v>
      </c>
      <c r="E2453" s="1">
        <v>684.23</v>
      </c>
      <c r="F2453" s="3">
        <v>45233</v>
      </c>
      <c r="G2453" s="1">
        <v>0</v>
      </c>
      <c r="H2453" s="2">
        <v>5.3926178441283668E-3</v>
      </c>
      <c r="I2453" s="1">
        <v>3.67</v>
      </c>
    </row>
    <row r="2454" spans="1:9" x14ac:dyDescent="0.25">
      <c r="A2454" t="s">
        <v>9</v>
      </c>
      <c r="B2454" t="s">
        <v>22</v>
      </c>
      <c r="C2454" t="s">
        <v>32</v>
      </c>
      <c r="D2454" s="1">
        <v>0</v>
      </c>
      <c r="E2454" s="1">
        <f>1362.77+1142.93</f>
        <v>2505.6999999999998</v>
      </c>
      <c r="F2454" s="3">
        <v>45233</v>
      </c>
      <c r="G2454" s="1">
        <v>28.35</v>
      </c>
      <c r="H2454" s="2">
        <v>6.0022081702297836E-3</v>
      </c>
      <c r="I2454" s="1">
        <v>14.95</v>
      </c>
    </row>
    <row r="2455" spans="1:9" x14ac:dyDescent="0.25">
      <c r="A2455" t="s">
        <v>9</v>
      </c>
      <c r="B2455" t="s">
        <v>22</v>
      </c>
      <c r="C2455" t="s">
        <v>31</v>
      </c>
      <c r="D2455" s="1">
        <v>0</v>
      </c>
      <c r="E2455" s="1">
        <v>1254.54</v>
      </c>
      <c r="F2455" s="3">
        <v>45233</v>
      </c>
      <c r="G2455" s="1">
        <v>0</v>
      </c>
      <c r="H2455" s="2">
        <v>-1.4299857001429994E-2</v>
      </c>
      <c r="I2455" s="1">
        <v>-18.2</v>
      </c>
    </row>
    <row r="2456" spans="1:9" x14ac:dyDescent="0.25">
      <c r="A2456" t="s">
        <v>9</v>
      </c>
      <c r="B2456" t="s">
        <v>22</v>
      </c>
      <c r="C2456" t="s">
        <v>43</v>
      </c>
      <c r="D2456" s="1">
        <v>0</v>
      </c>
      <c r="E2456" s="1">
        <v>3377.72</v>
      </c>
      <c r="F2456" s="3">
        <v>45233</v>
      </c>
      <c r="G2456" s="1">
        <v>0</v>
      </c>
      <c r="H2456" s="2">
        <v>-2.8754471320290298E-2</v>
      </c>
      <c r="I2456" s="1">
        <v>-100</v>
      </c>
    </row>
    <row r="2457" spans="1:9" x14ac:dyDescent="0.25">
      <c r="A2457" t="s">
        <v>9</v>
      </c>
      <c r="B2457" t="s">
        <v>22</v>
      </c>
      <c r="C2457" t="s">
        <v>30</v>
      </c>
      <c r="D2457" s="1">
        <v>0</v>
      </c>
      <c r="E2457" s="1">
        <v>2586.09</v>
      </c>
      <c r="F2457" s="3">
        <v>45233</v>
      </c>
      <c r="G2457" s="1">
        <v>0</v>
      </c>
      <c r="H2457" s="2">
        <v>5.7871585751456678E-3</v>
      </c>
      <c r="I2457" s="1">
        <v>14.88</v>
      </c>
    </row>
    <row r="2458" spans="1:9" x14ac:dyDescent="0.25">
      <c r="A2458" t="s">
        <v>9</v>
      </c>
      <c r="B2458" t="s">
        <v>22</v>
      </c>
      <c r="C2458" t="s">
        <v>47</v>
      </c>
      <c r="D2458" s="1">
        <v>0</v>
      </c>
      <c r="E2458" s="1">
        <v>2253.6999999999998</v>
      </c>
      <c r="F2458" s="3">
        <v>45233</v>
      </c>
      <c r="G2458" s="1">
        <v>0</v>
      </c>
      <c r="H2458" s="2">
        <v>-4.2486298168840531E-2</v>
      </c>
      <c r="I2458" s="1">
        <v>-100</v>
      </c>
    </row>
    <row r="2459" spans="1:9" x14ac:dyDescent="0.25">
      <c r="A2459" t="s">
        <v>9</v>
      </c>
      <c r="B2459" t="s">
        <v>22</v>
      </c>
      <c r="C2459" t="s">
        <v>29</v>
      </c>
      <c r="D2459" s="1">
        <v>0</v>
      </c>
      <c r="E2459" s="1">
        <f>1488.83+4513.93</f>
        <v>6002.76</v>
      </c>
      <c r="F2459" s="3">
        <v>45233</v>
      </c>
      <c r="G2459" s="1">
        <v>0</v>
      </c>
      <c r="H2459" s="2">
        <v>5.5076483949425548E-3</v>
      </c>
      <c r="I2459" s="1">
        <v>32.880000000000003</v>
      </c>
    </row>
    <row r="2460" spans="1:9" x14ac:dyDescent="0.25">
      <c r="A2460" t="s">
        <v>9</v>
      </c>
      <c r="B2460" t="s">
        <v>22</v>
      </c>
      <c r="C2460" t="s">
        <v>46</v>
      </c>
      <c r="D2460" s="1">
        <v>0</v>
      </c>
      <c r="E2460" s="1">
        <v>621.36</v>
      </c>
      <c r="F2460" s="3">
        <v>45233</v>
      </c>
      <c r="G2460" s="1">
        <v>0</v>
      </c>
      <c r="H2460" s="2">
        <v>5.2904916759695109E-3</v>
      </c>
      <c r="I2460" s="1">
        <v>3.27</v>
      </c>
    </row>
    <row r="2461" spans="1:9" x14ac:dyDescent="0.25">
      <c r="A2461" t="s">
        <v>9</v>
      </c>
      <c r="B2461" t="s">
        <v>22</v>
      </c>
      <c r="C2461" t="s">
        <v>28</v>
      </c>
      <c r="D2461" s="1">
        <v>0</v>
      </c>
      <c r="E2461" s="1">
        <v>1325.68</v>
      </c>
      <c r="F2461" s="3">
        <v>45233</v>
      </c>
      <c r="G2461" s="1">
        <v>0</v>
      </c>
      <c r="H2461" s="2">
        <v>5.415080316107268E-3</v>
      </c>
      <c r="I2461" s="1">
        <v>7.14</v>
      </c>
    </row>
    <row r="2462" spans="1:9" x14ac:dyDescent="0.25">
      <c r="A2462" t="s">
        <v>2</v>
      </c>
      <c r="B2462" t="s">
        <v>22</v>
      </c>
      <c r="C2462" t="s">
        <v>44</v>
      </c>
      <c r="D2462" s="1">
        <v>0</v>
      </c>
      <c r="E2462" s="1">
        <v>3962.45</v>
      </c>
      <c r="F2462" s="3">
        <v>45233</v>
      </c>
      <c r="G2462" s="1">
        <v>0</v>
      </c>
      <c r="H2462" s="2">
        <v>-1.7661248137561425E-2</v>
      </c>
      <c r="I2462" s="1">
        <v>-71.239999999999995</v>
      </c>
    </row>
    <row r="2463" spans="1:9" x14ac:dyDescent="0.25">
      <c r="A2463" t="s">
        <v>2</v>
      </c>
      <c r="B2463" t="s">
        <v>22</v>
      </c>
      <c r="C2463" t="s">
        <v>27</v>
      </c>
      <c r="D2463" s="1">
        <v>380</v>
      </c>
      <c r="E2463" s="1">
        <v>7361.06</v>
      </c>
      <c r="F2463" s="3">
        <v>45233</v>
      </c>
      <c r="G2463" s="1">
        <v>0</v>
      </c>
      <c r="H2463" s="2">
        <v>-2.6069400972860146E-3</v>
      </c>
      <c r="I2463" s="1">
        <v>-19.239999999999998</v>
      </c>
    </row>
    <row r="2464" spans="1:9" x14ac:dyDescent="0.25">
      <c r="A2464" t="s">
        <v>2</v>
      </c>
      <c r="B2464" t="s">
        <v>22</v>
      </c>
      <c r="C2464" t="s">
        <v>26</v>
      </c>
      <c r="D2464" s="1">
        <v>0</v>
      </c>
      <c r="E2464" s="1">
        <v>5206.08</v>
      </c>
      <c r="F2464" s="3">
        <v>45233</v>
      </c>
      <c r="G2464" s="1">
        <v>0</v>
      </c>
      <c r="H2464" s="2">
        <v>-7.0133610536254887E-3</v>
      </c>
      <c r="I2464" s="1">
        <v>-36.770000000000003</v>
      </c>
    </row>
    <row r="2465" spans="1:9" x14ac:dyDescent="0.25">
      <c r="A2465" t="s">
        <v>4</v>
      </c>
      <c r="B2465" t="s">
        <v>22</v>
      </c>
      <c r="C2465" t="s">
        <v>25</v>
      </c>
      <c r="D2465" s="1">
        <v>0</v>
      </c>
      <c r="E2465" s="1">
        <v>1507.23</v>
      </c>
      <c r="F2465" s="3">
        <v>45233</v>
      </c>
      <c r="G2465" s="1">
        <v>0</v>
      </c>
      <c r="H2465" s="2">
        <v>-3.7239784609684912E-2</v>
      </c>
      <c r="I2465" s="1">
        <v>-58.3</v>
      </c>
    </row>
    <row r="2466" spans="1:9" x14ac:dyDescent="0.25">
      <c r="A2466" t="s">
        <v>4</v>
      </c>
      <c r="B2466" t="s">
        <v>22</v>
      </c>
      <c r="C2466" t="s">
        <v>24</v>
      </c>
      <c r="D2466" s="1">
        <v>0</v>
      </c>
      <c r="E2466" s="1">
        <v>2705.1</v>
      </c>
      <c r="F2466" s="3">
        <v>45233</v>
      </c>
      <c r="G2466" s="1">
        <v>0</v>
      </c>
      <c r="H2466" s="2">
        <v>-4.8364513927488417E-2</v>
      </c>
      <c r="I2466" s="1">
        <v>-137.47999999999999</v>
      </c>
    </row>
    <row r="2467" spans="1:9" x14ac:dyDescent="0.25">
      <c r="A2467" t="s">
        <v>4</v>
      </c>
      <c r="B2467" t="s">
        <v>21</v>
      </c>
      <c r="C2467" t="s">
        <v>20</v>
      </c>
      <c r="D2467" s="1">
        <v>0</v>
      </c>
      <c r="E2467" s="1">
        <v>3576.34</v>
      </c>
      <c r="F2467" s="3">
        <v>45233</v>
      </c>
      <c r="G2467" s="1">
        <v>0</v>
      </c>
      <c r="H2467" s="2">
        <v>0.10756890678228559</v>
      </c>
      <c r="I2467" s="1">
        <v>347.34</v>
      </c>
    </row>
    <row r="2468" spans="1:9" x14ac:dyDescent="0.25">
      <c r="A2468" t="s">
        <v>9</v>
      </c>
      <c r="B2468" t="s">
        <v>19</v>
      </c>
      <c r="C2468" s="2" t="s">
        <v>18</v>
      </c>
      <c r="D2468" s="1">
        <v>0</v>
      </c>
      <c r="E2468" s="1">
        <v>36976.39</v>
      </c>
      <c r="F2468" s="3">
        <v>45233</v>
      </c>
      <c r="G2468" s="1">
        <v>111.46</v>
      </c>
      <c r="H2468" s="2">
        <v>7.3529231479230184E-3</v>
      </c>
      <c r="I2468" s="1">
        <v>269.89999999999998</v>
      </c>
    </row>
    <row r="2469" spans="1:9" x14ac:dyDescent="0.25">
      <c r="A2469" t="s">
        <v>4</v>
      </c>
      <c r="B2469" t="s">
        <v>1</v>
      </c>
      <c r="C2469" t="s">
        <v>17</v>
      </c>
      <c r="D2469" s="1">
        <v>0</v>
      </c>
      <c r="E2469" s="1">
        <v>1602.61</v>
      </c>
      <c r="F2469" s="3">
        <v>45233</v>
      </c>
      <c r="G2469" s="1">
        <v>0</v>
      </c>
      <c r="H2469" s="2">
        <v>-9.8299681190223698E-3</v>
      </c>
      <c r="I2469" s="1">
        <v>-15.91</v>
      </c>
    </row>
    <row r="2470" spans="1:9" x14ac:dyDescent="0.25">
      <c r="A2470" t="s">
        <v>4</v>
      </c>
      <c r="B2470" t="s">
        <v>1</v>
      </c>
      <c r="C2470" t="s">
        <v>16</v>
      </c>
      <c r="D2470" s="1">
        <v>0</v>
      </c>
      <c r="E2470" s="1">
        <v>1169.25</v>
      </c>
      <c r="F2470" s="3">
        <v>45233</v>
      </c>
      <c r="G2470" s="1">
        <v>0</v>
      </c>
      <c r="H2470" s="2">
        <v>-2.871691781163288E-2</v>
      </c>
      <c r="I2470" s="1">
        <v>-34.57</v>
      </c>
    </row>
    <row r="2471" spans="1:9" x14ac:dyDescent="0.25">
      <c r="A2471" t="s">
        <v>4</v>
      </c>
      <c r="B2471" t="s">
        <v>1</v>
      </c>
      <c r="C2471" t="s">
        <v>15</v>
      </c>
      <c r="D2471" s="1">
        <v>0</v>
      </c>
      <c r="E2471" s="1">
        <v>1244.82</v>
      </c>
      <c r="F2471" s="3">
        <v>45233</v>
      </c>
      <c r="G2471" s="1">
        <v>0</v>
      </c>
      <c r="H2471" s="2">
        <v>-4.8804529720560375E-2</v>
      </c>
      <c r="I2471" s="1">
        <v>-63.87</v>
      </c>
    </row>
    <row r="2472" spans="1:9" x14ac:dyDescent="0.25">
      <c r="A2472" t="s">
        <v>4</v>
      </c>
      <c r="B2472" t="s">
        <v>1</v>
      </c>
      <c r="C2472" t="s">
        <v>14</v>
      </c>
      <c r="D2472" s="1">
        <v>0</v>
      </c>
      <c r="E2472" s="1">
        <v>490.21</v>
      </c>
      <c r="F2472" s="3">
        <v>45233</v>
      </c>
      <c r="G2472" s="1">
        <v>0</v>
      </c>
      <c r="H2472" s="2">
        <v>-3.0589770780653502E-4</v>
      </c>
      <c r="I2472" s="1">
        <v>-0.15</v>
      </c>
    </row>
    <row r="2473" spans="1:9" x14ac:dyDescent="0.25">
      <c r="A2473" t="s">
        <v>2</v>
      </c>
      <c r="B2473" t="s">
        <v>1</v>
      </c>
      <c r="C2473" t="s">
        <v>45</v>
      </c>
      <c r="D2473" s="1">
        <v>420</v>
      </c>
      <c r="E2473" s="1">
        <v>7799.81</v>
      </c>
      <c r="F2473" s="3">
        <v>45233</v>
      </c>
      <c r="G2473" s="1">
        <v>0</v>
      </c>
      <c r="H2473" s="2">
        <v>-1.2203336005347509E-3</v>
      </c>
      <c r="I2473" s="1">
        <v>-9.5299999999999994</v>
      </c>
    </row>
    <row r="2474" spans="1:9" x14ac:dyDescent="0.25">
      <c r="A2474" t="s">
        <v>4</v>
      </c>
      <c r="B2474" t="s">
        <v>1</v>
      </c>
      <c r="C2474" t="s">
        <v>13</v>
      </c>
      <c r="D2474" s="1">
        <v>0</v>
      </c>
      <c r="E2474" s="1">
        <v>505.84</v>
      </c>
      <c r="F2474" s="3">
        <v>45233</v>
      </c>
      <c r="G2474" s="1">
        <v>0</v>
      </c>
      <c r="H2474" s="2">
        <v>4.3291739713313238E-2</v>
      </c>
      <c r="I2474" s="1">
        <v>20.99</v>
      </c>
    </row>
    <row r="2475" spans="1:9" x14ac:dyDescent="0.25">
      <c r="A2475" t="s">
        <v>4</v>
      </c>
      <c r="B2475" t="s">
        <v>1</v>
      </c>
      <c r="C2475" t="s">
        <v>12</v>
      </c>
      <c r="D2475" s="1">
        <v>0</v>
      </c>
      <c r="E2475" s="1">
        <v>589.04</v>
      </c>
      <c r="F2475" s="3">
        <v>45233</v>
      </c>
      <c r="G2475" s="1">
        <v>0</v>
      </c>
      <c r="H2475" s="2">
        <v>-3.7500612755110407E-2</v>
      </c>
      <c r="I2475" s="1">
        <v>-22.95</v>
      </c>
    </row>
    <row r="2476" spans="1:9" x14ac:dyDescent="0.25">
      <c r="A2476" t="s">
        <v>4</v>
      </c>
      <c r="B2476" t="s">
        <v>1</v>
      </c>
      <c r="C2476" t="s">
        <v>1</v>
      </c>
      <c r="D2476" s="1">
        <v>240</v>
      </c>
      <c r="E2476" s="1">
        <v>2084.2399999999998</v>
      </c>
      <c r="F2476" s="3">
        <v>45233</v>
      </c>
      <c r="G2476" s="1">
        <v>0</v>
      </c>
      <c r="H2476" s="2">
        <v>2.5627903314699552E-2</v>
      </c>
      <c r="I2476" s="1">
        <v>52.08</v>
      </c>
    </row>
    <row r="2477" spans="1:9" x14ac:dyDescent="0.25">
      <c r="A2477" t="s">
        <v>4</v>
      </c>
      <c r="B2477" t="s">
        <v>1</v>
      </c>
      <c r="C2477" t="s">
        <v>11</v>
      </c>
      <c r="D2477" s="1">
        <v>0</v>
      </c>
      <c r="E2477" s="1">
        <v>760.6</v>
      </c>
      <c r="F2477" s="3">
        <v>45233</v>
      </c>
      <c r="G2477" s="1">
        <v>0</v>
      </c>
      <c r="H2477" s="2">
        <v>6.4307830735437221E-3</v>
      </c>
      <c r="I2477" s="1">
        <v>4.8600000000000003</v>
      </c>
    </row>
    <row r="2478" spans="1:9" x14ac:dyDescent="0.25">
      <c r="A2478" t="s">
        <v>4</v>
      </c>
      <c r="B2478" t="s">
        <v>1</v>
      </c>
      <c r="C2478" t="s">
        <v>10</v>
      </c>
      <c r="D2478" s="1">
        <v>0</v>
      </c>
      <c r="E2478" s="1">
        <v>1213.75</v>
      </c>
      <c r="F2478" s="3">
        <v>45233</v>
      </c>
      <c r="G2478" s="1">
        <v>0</v>
      </c>
      <c r="H2478" s="2">
        <v>-2.0671792927051569E-2</v>
      </c>
      <c r="I2478" s="1">
        <v>-25.62</v>
      </c>
    </row>
    <row r="2479" spans="1:9" x14ac:dyDescent="0.25">
      <c r="A2479" t="s">
        <v>9</v>
      </c>
      <c r="B2479" t="s">
        <v>1</v>
      </c>
      <c r="C2479" t="s">
        <v>8</v>
      </c>
      <c r="D2479" s="1">
        <v>0</v>
      </c>
      <c r="E2479" s="1">
        <v>6223.63</v>
      </c>
      <c r="F2479" s="3">
        <v>45233</v>
      </c>
      <c r="G2479" s="1">
        <v>0</v>
      </c>
      <c r="H2479" s="2">
        <v>8.4370888397746757E-3</v>
      </c>
      <c r="I2479" s="1">
        <v>52.07</v>
      </c>
    </row>
    <row r="2480" spans="1:9" x14ac:dyDescent="0.25">
      <c r="A2480" t="s">
        <v>4</v>
      </c>
      <c r="B2480" t="s">
        <v>1</v>
      </c>
      <c r="C2480" t="s">
        <v>7</v>
      </c>
      <c r="D2480" s="1">
        <v>240</v>
      </c>
      <c r="E2480" s="1">
        <v>2411.31</v>
      </c>
      <c r="F2480" s="3">
        <v>45233</v>
      </c>
      <c r="G2480" s="1">
        <v>0</v>
      </c>
      <c r="H2480" s="2">
        <v>2.6067530478074863E-2</v>
      </c>
      <c r="I2480" s="1">
        <v>61.26</v>
      </c>
    </row>
    <row r="2481" spans="1:9" x14ac:dyDescent="0.25">
      <c r="A2481" t="s">
        <v>2</v>
      </c>
      <c r="B2481" t="s">
        <v>1</v>
      </c>
      <c r="C2481" t="s">
        <v>6</v>
      </c>
      <c r="D2481" s="1">
        <v>0</v>
      </c>
      <c r="E2481" s="1">
        <v>4636.2</v>
      </c>
      <c r="F2481" s="3">
        <v>45233</v>
      </c>
      <c r="G2481" s="1">
        <v>0</v>
      </c>
      <c r="H2481" s="2">
        <v>7.0584893765890167E-2</v>
      </c>
      <c r="I2481" s="1">
        <v>305.67</v>
      </c>
    </row>
    <row r="2482" spans="1:9" x14ac:dyDescent="0.25">
      <c r="A2482" t="s">
        <v>2</v>
      </c>
      <c r="B2482" t="s">
        <v>1</v>
      </c>
      <c r="C2482" t="s">
        <v>5</v>
      </c>
      <c r="D2482" s="1">
        <v>0</v>
      </c>
      <c r="E2482" s="1">
        <v>3424.74</v>
      </c>
      <c r="F2482" s="3">
        <v>45233</v>
      </c>
      <c r="G2482" s="1">
        <v>0</v>
      </c>
      <c r="H2482" s="2">
        <v>-4.8959928405185593E-3</v>
      </c>
      <c r="I2482" s="1">
        <v>-16.850000000000001</v>
      </c>
    </row>
    <row r="2483" spans="1:9" x14ac:dyDescent="0.25">
      <c r="A2483" t="s">
        <v>2</v>
      </c>
      <c r="B2483" t="s">
        <v>1</v>
      </c>
      <c r="C2483" t="s">
        <v>42</v>
      </c>
      <c r="D2483" s="1">
        <v>0</v>
      </c>
      <c r="E2483" s="1">
        <v>11601.28</v>
      </c>
      <c r="F2483" s="3">
        <v>45233</v>
      </c>
      <c r="G2483" s="1">
        <v>0</v>
      </c>
      <c r="H2483" s="2">
        <v>-1.345452448198281E-3</v>
      </c>
      <c r="I2483" s="1">
        <v>-15.63</v>
      </c>
    </row>
    <row r="2484" spans="1:9" x14ac:dyDescent="0.25">
      <c r="A2484" t="s">
        <v>4</v>
      </c>
      <c r="B2484" t="s">
        <v>1</v>
      </c>
      <c r="C2484" t="s">
        <v>3</v>
      </c>
      <c r="D2484" s="1">
        <v>0</v>
      </c>
      <c r="E2484" s="1">
        <v>2264.75</v>
      </c>
      <c r="F2484" s="3">
        <v>45233</v>
      </c>
      <c r="G2484" s="1">
        <v>0</v>
      </c>
      <c r="H2484" s="2">
        <v>1.6053990942541674E-3</v>
      </c>
      <c r="I2484" s="1">
        <v>3.63</v>
      </c>
    </row>
    <row r="2485" spans="1:9" x14ac:dyDescent="0.25">
      <c r="A2485" t="s">
        <v>9</v>
      </c>
      <c r="B2485" t="s">
        <v>41</v>
      </c>
      <c r="C2485" s="2" t="s">
        <v>18</v>
      </c>
      <c r="D2485" s="1">
        <f>33.52+2.78+28.51+1173.23</f>
        <v>1238.04</v>
      </c>
      <c r="E2485" s="1">
        <v>3444.48</v>
      </c>
      <c r="F2485" s="3">
        <v>45263</v>
      </c>
      <c r="G2485" s="1">
        <v>0</v>
      </c>
      <c r="H2485" s="2">
        <v>4.6257678016228265E-3</v>
      </c>
      <c r="I2485" s="1">
        <v>15.86</v>
      </c>
    </row>
    <row r="2486" spans="1:9" x14ac:dyDescent="0.25">
      <c r="A2486" t="s">
        <v>9</v>
      </c>
      <c r="B2486" t="s">
        <v>22</v>
      </c>
      <c r="C2486" t="s">
        <v>40</v>
      </c>
      <c r="D2486" s="1">
        <f>910.42+540.84+61.77</f>
        <v>1513.03</v>
      </c>
      <c r="E2486" s="1">
        <v>30866.63</v>
      </c>
      <c r="F2486" s="3">
        <v>45263</v>
      </c>
      <c r="G2486" s="1">
        <f>28.51+1173.23</f>
        <v>1201.74</v>
      </c>
      <c r="H2486" s="2">
        <v>7.8004500498241036E-3</v>
      </c>
      <c r="I2486" s="1">
        <v>238.91</v>
      </c>
    </row>
    <row r="2487" spans="1:9" x14ac:dyDescent="0.25">
      <c r="A2487" t="s">
        <v>9</v>
      </c>
      <c r="B2487" t="s">
        <v>22</v>
      </c>
      <c r="C2487" t="s">
        <v>39</v>
      </c>
      <c r="D2487" s="1">
        <v>0</v>
      </c>
      <c r="E2487" s="1">
        <v>1257.9100000000001</v>
      </c>
      <c r="F2487" s="3">
        <v>45263</v>
      </c>
      <c r="G2487" s="1">
        <v>0</v>
      </c>
      <c r="H2487" s="2">
        <v>5.9497628891538312E-3</v>
      </c>
      <c r="I2487" s="1">
        <v>7.44</v>
      </c>
    </row>
    <row r="2488" spans="1:9" x14ac:dyDescent="0.25">
      <c r="A2488" t="s">
        <v>9</v>
      </c>
      <c r="B2488" t="s">
        <v>22</v>
      </c>
      <c r="C2488" t="s">
        <v>38</v>
      </c>
      <c r="D2488" s="1">
        <v>0</v>
      </c>
      <c r="E2488" s="1">
        <f>1181.08+1083.09</f>
        <v>2264.17</v>
      </c>
      <c r="F2488" s="3">
        <v>45263</v>
      </c>
      <c r="G2488" s="1">
        <v>0</v>
      </c>
      <c r="H2488" s="2">
        <v>7.6457839153714069E-3</v>
      </c>
      <c r="I2488" s="1">
        <v>17.18</v>
      </c>
    </row>
    <row r="2489" spans="1:9" x14ac:dyDescent="0.25">
      <c r="A2489" t="s">
        <v>9</v>
      </c>
      <c r="B2489" t="s">
        <v>22</v>
      </c>
      <c r="C2489" t="s">
        <v>36</v>
      </c>
      <c r="D2489" s="1">
        <v>0</v>
      </c>
      <c r="E2489" s="1">
        <v>4079.43</v>
      </c>
      <c r="F2489" s="3">
        <v>45263</v>
      </c>
      <c r="G2489" s="1">
        <v>0</v>
      </c>
      <c r="H2489" s="2">
        <v>5.1248820414768748E-3</v>
      </c>
      <c r="I2489" s="1">
        <v>20.8</v>
      </c>
    </row>
    <row r="2490" spans="1:9" x14ac:dyDescent="0.25">
      <c r="A2490" t="s">
        <v>9</v>
      </c>
      <c r="B2490" t="s">
        <v>22</v>
      </c>
      <c r="C2490" t="s">
        <v>35</v>
      </c>
      <c r="D2490" s="1">
        <v>0</v>
      </c>
      <c r="E2490" s="1">
        <v>5122.16</v>
      </c>
      <c r="F2490" s="3">
        <v>45263</v>
      </c>
      <c r="G2490" s="1">
        <v>0</v>
      </c>
      <c r="H2490" s="2">
        <v>9.1037145755967774E-3</v>
      </c>
      <c r="I2490" s="1">
        <v>46.21</v>
      </c>
    </row>
    <row r="2491" spans="1:9" x14ac:dyDescent="0.25">
      <c r="A2491" t="s">
        <v>9</v>
      </c>
      <c r="B2491" t="s">
        <v>22</v>
      </c>
      <c r="C2491" t="s">
        <v>34</v>
      </c>
      <c r="D2491" s="1">
        <v>0</v>
      </c>
      <c r="E2491" s="1">
        <f>1130.84+1107.29+5011.09</f>
        <v>7249.22</v>
      </c>
      <c r="F2491" s="3">
        <v>45263</v>
      </c>
      <c r="G2491" s="1">
        <v>61.77</v>
      </c>
      <c r="H2491" s="2">
        <v>6.9200211128706002E-3</v>
      </c>
      <c r="I2491" s="1">
        <v>49.82</v>
      </c>
    </row>
    <row r="2492" spans="1:9" x14ac:dyDescent="0.25">
      <c r="A2492" t="s">
        <v>9</v>
      </c>
      <c r="B2492" t="s">
        <v>22</v>
      </c>
      <c r="C2492" t="s">
        <v>33</v>
      </c>
      <c r="D2492" s="1">
        <v>0</v>
      </c>
      <c r="E2492" s="1">
        <v>687.9</v>
      </c>
      <c r="F2492" s="3">
        <v>45263</v>
      </c>
      <c r="G2492" s="1">
        <v>0</v>
      </c>
      <c r="H2492" s="2">
        <v>5.3636934948773085E-3</v>
      </c>
      <c r="I2492" s="1">
        <v>3.67</v>
      </c>
    </row>
    <row r="2493" spans="1:9" x14ac:dyDescent="0.25">
      <c r="A2493" t="s">
        <v>9</v>
      </c>
      <c r="B2493" t="s">
        <v>22</v>
      </c>
      <c r="C2493" t="s">
        <v>32</v>
      </c>
      <c r="D2493" s="1">
        <v>1006.8</v>
      </c>
      <c r="E2493" s="1">
        <f>1337.01+1150.55+1013.66</f>
        <v>3501.22</v>
      </c>
      <c r="F2493" s="3">
        <v>45263</v>
      </c>
      <c r="G2493" s="1">
        <v>33.520000000000003</v>
      </c>
      <c r="H2493" s="2">
        <v>6.3926783137586707E-3</v>
      </c>
      <c r="I2493" s="1">
        <v>22.24</v>
      </c>
    </row>
    <row r="2494" spans="1:9" x14ac:dyDescent="0.25">
      <c r="A2494" t="s">
        <v>9</v>
      </c>
      <c r="B2494" t="s">
        <v>22</v>
      </c>
      <c r="C2494" t="s">
        <v>31</v>
      </c>
      <c r="D2494" s="1">
        <v>0</v>
      </c>
      <c r="E2494" s="1">
        <v>1289.57</v>
      </c>
      <c r="F2494" s="3">
        <v>45263</v>
      </c>
      <c r="G2494" s="1">
        <v>0</v>
      </c>
      <c r="H2494" s="2">
        <v>2.7922585170660152E-2</v>
      </c>
      <c r="I2494" s="1">
        <v>35.03</v>
      </c>
    </row>
    <row r="2495" spans="1:9" x14ac:dyDescent="0.25">
      <c r="A2495" t="s">
        <v>9</v>
      </c>
      <c r="B2495" t="s">
        <v>22</v>
      </c>
      <c r="C2495" t="s">
        <v>43</v>
      </c>
      <c r="D2495" s="1">
        <v>0</v>
      </c>
      <c r="E2495" s="1">
        <v>3277.72</v>
      </c>
      <c r="F2495" s="3">
        <v>45263</v>
      </c>
      <c r="G2495" s="1">
        <v>0</v>
      </c>
      <c r="H2495" s="2">
        <v>-2.9605769572374263E-2</v>
      </c>
      <c r="I2495" s="1">
        <v>-100</v>
      </c>
    </row>
    <row r="2496" spans="1:9" x14ac:dyDescent="0.25">
      <c r="A2496" t="s">
        <v>9</v>
      </c>
      <c r="B2496" t="s">
        <v>22</v>
      </c>
      <c r="C2496" t="s">
        <v>30</v>
      </c>
      <c r="D2496" s="1">
        <v>0</v>
      </c>
      <c r="E2496" s="1">
        <v>2601.59</v>
      </c>
      <c r="F2496" s="3">
        <v>45263</v>
      </c>
      <c r="G2496" s="1">
        <v>0</v>
      </c>
      <c r="H2496" s="2">
        <v>5.9936042442452209E-3</v>
      </c>
      <c r="I2496" s="1">
        <v>15.5</v>
      </c>
    </row>
    <row r="2497" spans="1:9" x14ac:dyDescent="0.25">
      <c r="A2497" t="s">
        <v>9</v>
      </c>
      <c r="B2497" t="s">
        <v>22</v>
      </c>
      <c r="C2497" t="s">
        <v>47</v>
      </c>
      <c r="D2497" s="1">
        <v>0</v>
      </c>
      <c r="E2497" s="1">
        <v>2153.6999999999998</v>
      </c>
      <c r="F2497" s="3">
        <v>45263</v>
      </c>
      <c r="G2497" s="1">
        <v>0</v>
      </c>
      <c r="H2497" s="2">
        <v>-4.4371478013932597E-2</v>
      </c>
      <c r="I2497" s="1">
        <v>-100</v>
      </c>
    </row>
    <row r="2498" spans="1:9" x14ac:dyDescent="0.25">
      <c r="A2498" t="s">
        <v>9</v>
      </c>
      <c r="B2498" t="s">
        <v>22</v>
      </c>
      <c r="C2498" t="s">
        <v>29</v>
      </c>
      <c r="D2498" s="1">
        <v>0</v>
      </c>
      <c r="E2498" s="1">
        <f>1497.55+4539.5</f>
        <v>6037.05</v>
      </c>
      <c r="F2498" s="3">
        <v>45263</v>
      </c>
      <c r="G2498" s="1">
        <v>0</v>
      </c>
      <c r="H2498" s="2">
        <v>5.7123723087380007E-3</v>
      </c>
      <c r="I2498" s="1">
        <v>34.29</v>
      </c>
    </row>
    <row r="2499" spans="1:9" x14ac:dyDescent="0.25">
      <c r="A2499" t="s">
        <v>9</v>
      </c>
      <c r="B2499" t="s">
        <v>22</v>
      </c>
      <c r="C2499" t="s">
        <v>46</v>
      </c>
      <c r="D2499" s="1">
        <v>0</v>
      </c>
      <c r="E2499" s="1">
        <v>624.77</v>
      </c>
      <c r="F2499" s="3">
        <v>45263</v>
      </c>
      <c r="G2499" s="1">
        <v>0</v>
      </c>
      <c r="H2499" s="2">
        <v>5.4879618900476324E-3</v>
      </c>
      <c r="I2499" s="1">
        <v>3.41</v>
      </c>
    </row>
    <row r="2500" spans="1:9" x14ac:dyDescent="0.25">
      <c r="A2500" t="s">
        <v>9</v>
      </c>
      <c r="B2500" t="s">
        <v>22</v>
      </c>
      <c r="C2500" t="s">
        <v>28</v>
      </c>
      <c r="D2500" s="1">
        <v>0</v>
      </c>
      <c r="E2500" s="1">
        <v>1333.12</v>
      </c>
      <c r="F2500" s="3">
        <v>45263</v>
      </c>
      <c r="G2500" s="1">
        <v>0</v>
      </c>
      <c r="H2500" s="2">
        <v>5.6122141089853805E-3</v>
      </c>
      <c r="I2500" s="1">
        <v>7.44</v>
      </c>
    </row>
    <row r="2501" spans="1:9" x14ac:dyDescent="0.25">
      <c r="A2501" t="s">
        <v>2</v>
      </c>
      <c r="B2501" t="s">
        <v>22</v>
      </c>
      <c r="C2501" t="s">
        <v>44</v>
      </c>
      <c r="D2501" s="1">
        <v>0</v>
      </c>
      <c r="E2501" s="1">
        <v>4073.09</v>
      </c>
      <c r="F2501" s="3">
        <v>45263</v>
      </c>
      <c r="G2501" s="1">
        <v>0</v>
      </c>
      <c r="H2501" s="2">
        <v>2.7922118891090086E-2</v>
      </c>
      <c r="I2501" s="1">
        <v>110.64</v>
      </c>
    </row>
    <row r="2502" spans="1:9" x14ac:dyDescent="0.25">
      <c r="A2502" t="s">
        <v>2</v>
      </c>
      <c r="B2502" t="s">
        <v>22</v>
      </c>
      <c r="C2502" t="s">
        <v>27</v>
      </c>
      <c r="D2502" s="1">
        <v>320</v>
      </c>
      <c r="E2502" s="1">
        <v>7831.01</v>
      </c>
      <c r="F2502" s="3">
        <v>45263</v>
      </c>
      <c r="G2502" s="1">
        <v>0</v>
      </c>
      <c r="H2502" s="2">
        <v>1.9522045134395594E-2</v>
      </c>
      <c r="I2502" s="1">
        <v>149.94999999999999</v>
      </c>
    </row>
    <row r="2503" spans="1:9" x14ac:dyDescent="0.25">
      <c r="A2503" t="s">
        <v>2</v>
      </c>
      <c r="B2503" t="s">
        <v>22</v>
      </c>
      <c r="C2503" t="s">
        <v>26</v>
      </c>
      <c r="D2503" s="1">
        <v>0</v>
      </c>
      <c r="E2503" s="1">
        <v>5320.25</v>
      </c>
      <c r="F2503" s="3">
        <v>45263</v>
      </c>
      <c r="G2503" s="1">
        <v>0</v>
      </c>
      <c r="H2503" s="2">
        <v>2.1930127850513292E-2</v>
      </c>
      <c r="I2503" s="1">
        <v>114.17</v>
      </c>
    </row>
    <row r="2504" spans="1:9" x14ac:dyDescent="0.25">
      <c r="A2504" t="s">
        <v>4</v>
      </c>
      <c r="B2504" t="s">
        <v>22</v>
      </c>
      <c r="C2504" t="s">
        <v>25</v>
      </c>
      <c r="D2504" s="1">
        <v>0</v>
      </c>
      <c r="E2504" s="1">
        <v>1627.67</v>
      </c>
      <c r="F2504" s="3">
        <v>45263</v>
      </c>
      <c r="G2504" s="1">
        <v>0</v>
      </c>
      <c r="H2504" s="2">
        <v>7.9908175925373026E-2</v>
      </c>
      <c r="I2504" s="1">
        <v>120.44</v>
      </c>
    </row>
    <row r="2505" spans="1:9" x14ac:dyDescent="0.25">
      <c r="A2505" t="s">
        <v>4</v>
      </c>
      <c r="B2505" t="s">
        <v>22</v>
      </c>
      <c r="C2505" t="s">
        <v>24</v>
      </c>
      <c r="D2505" s="1">
        <v>0</v>
      </c>
      <c r="E2505" s="1">
        <v>2987.2</v>
      </c>
      <c r="F2505" s="3">
        <v>45263</v>
      </c>
      <c r="G2505" s="1">
        <v>0</v>
      </c>
      <c r="H2505" s="2">
        <v>0.10428449964881148</v>
      </c>
      <c r="I2505" s="1">
        <v>282.10000000000002</v>
      </c>
    </row>
    <row r="2506" spans="1:9" x14ac:dyDescent="0.25">
      <c r="A2506" t="s">
        <v>4</v>
      </c>
      <c r="B2506" t="s">
        <v>21</v>
      </c>
      <c r="C2506" t="s">
        <v>20</v>
      </c>
      <c r="D2506" s="1">
        <v>0</v>
      </c>
      <c r="E2506" s="1">
        <v>3907.08</v>
      </c>
      <c r="F2506" s="3">
        <v>45263</v>
      </c>
      <c r="G2506" s="1">
        <v>0</v>
      </c>
      <c r="H2506" s="2">
        <v>9.2480021474468321E-2</v>
      </c>
      <c r="I2506" s="1">
        <v>330.74</v>
      </c>
    </row>
    <row r="2507" spans="1:9" x14ac:dyDescent="0.25">
      <c r="A2507" t="s">
        <v>9</v>
      </c>
      <c r="B2507" t="s">
        <v>19</v>
      </c>
      <c r="C2507" s="2" t="s">
        <v>18</v>
      </c>
      <c r="D2507" s="1">
        <v>0</v>
      </c>
      <c r="E2507" s="1">
        <v>36694.58</v>
      </c>
      <c r="F2507" s="3">
        <v>45263</v>
      </c>
      <c r="G2507" s="1">
        <v>540.84</v>
      </c>
      <c r="H2507" s="2">
        <v>7.1092655387390291E-3</v>
      </c>
      <c r="I2507" s="1">
        <v>259.02999999999997</v>
      </c>
    </row>
    <row r="2508" spans="1:9" x14ac:dyDescent="0.25">
      <c r="A2508" t="s">
        <v>4</v>
      </c>
      <c r="B2508" t="s">
        <v>1</v>
      </c>
      <c r="C2508" t="s">
        <v>17</v>
      </c>
      <c r="D2508" s="1">
        <v>0</v>
      </c>
      <c r="E2508" s="1">
        <v>1721.57</v>
      </c>
      <c r="F2508" s="3">
        <v>45263</v>
      </c>
      <c r="G2508" s="1">
        <v>0</v>
      </c>
      <c r="H2508" s="2">
        <v>7.4228914083900754E-2</v>
      </c>
      <c r="I2508" s="1">
        <v>118.96</v>
      </c>
    </row>
    <row r="2509" spans="1:9" x14ac:dyDescent="0.25">
      <c r="A2509" t="s">
        <v>4</v>
      </c>
      <c r="B2509" t="s">
        <v>1</v>
      </c>
      <c r="C2509" t="s">
        <v>16</v>
      </c>
      <c r="D2509" s="1">
        <v>0</v>
      </c>
      <c r="E2509" s="1">
        <v>1256.78</v>
      </c>
      <c r="F2509" s="3">
        <v>45263</v>
      </c>
      <c r="G2509" s="1">
        <v>0</v>
      </c>
      <c r="H2509" s="2">
        <v>7.485995296129988E-2</v>
      </c>
      <c r="I2509" s="1">
        <v>87.53</v>
      </c>
    </row>
    <row r="2510" spans="1:9" x14ac:dyDescent="0.25">
      <c r="A2510" t="s">
        <v>4</v>
      </c>
      <c r="B2510" t="s">
        <v>1</v>
      </c>
      <c r="C2510" t="s">
        <v>15</v>
      </c>
      <c r="D2510" s="1">
        <v>0</v>
      </c>
      <c r="E2510" s="1">
        <v>1367.56</v>
      </c>
      <c r="F2510" s="3">
        <v>45263</v>
      </c>
      <c r="G2510" s="1">
        <v>0</v>
      </c>
      <c r="H2510" s="2">
        <v>9.8600600890088597E-2</v>
      </c>
      <c r="I2510" s="1">
        <v>122.74</v>
      </c>
    </row>
    <row r="2511" spans="1:9" x14ac:dyDescent="0.25">
      <c r="A2511" t="s">
        <v>4</v>
      </c>
      <c r="B2511" t="s">
        <v>1</v>
      </c>
      <c r="C2511" t="s">
        <v>14</v>
      </c>
      <c r="D2511" s="1">
        <v>480</v>
      </c>
      <c r="E2511" s="1">
        <v>1036.75</v>
      </c>
      <c r="F2511" s="3">
        <v>45263</v>
      </c>
      <c r="G2511" s="1">
        <v>0</v>
      </c>
      <c r="H2511" s="2">
        <v>6.8583090258810042E-2</v>
      </c>
      <c r="I2511" s="1">
        <v>66.540000000000006</v>
      </c>
    </row>
    <row r="2512" spans="1:9" x14ac:dyDescent="0.25">
      <c r="A2512" t="s">
        <v>2</v>
      </c>
      <c r="B2512" t="s">
        <v>1</v>
      </c>
      <c r="C2512" t="s">
        <v>45</v>
      </c>
      <c r="D2512" s="1">
        <v>0</v>
      </c>
      <c r="E2512" s="1">
        <v>7984.78</v>
      </c>
      <c r="F2512" s="3">
        <v>45263</v>
      </c>
      <c r="G2512" s="1">
        <v>0</v>
      </c>
      <c r="H2512" s="2">
        <v>2.3714680229390162E-2</v>
      </c>
      <c r="I2512" s="1">
        <v>184.97</v>
      </c>
    </row>
    <row r="2513" spans="1:9" x14ac:dyDescent="0.25">
      <c r="A2513" t="s">
        <v>4</v>
      </c>
      <c r="B2513" t="s">
        <v>1</v>
      </c>
      <c r="C2513" t="s">
        <v>13</v>
      </c>
      <c r="D2513" s="1">
        <v>0</v>
      </c>
      <c r="E2513" s="1">
        <v>543.44000000000005</v>
      </c>
      <c r="F2513" s="3">
        <v>45263</v>
      </c>
      <c r="G2513" s="1">
        <v>0</v>
      </c>
      <c r="H2513" s="2">
        <v>7.4331804523169565E-2</v>
      </c>
      <c r="I2513" s="1">
        <v>37.6</v>
      </c>
    </row>
    <row r="2514" spans="1:9" x14ac:dyDescent="0.25">
      <c r="A2514" t="s">
        <v>4</v>
      </c>
      <c r="B2514" t="s">
        <v>1</v>
      </c>
      <c r="C2514" t="s">
        <v>12</v>
      </c>
      <c r="D2514" s="1">
        <v>0</v>
      </c>
      <c r="E2514" s="1">
        <v>658.53</v>
      </c>
      <c r="F2514" s="3">
        <v>45263</v>
      </c>
      <c r="G2514" s="1">
        <v>0</v>
      </c>
      <c r="H2514" s="2">
        <v>0.11797161483091134</v>
      </c>
      <c r="I2514" s="1">
        <v>69.489999999999995</v>
      </c>
    </row>
    <row r="2515" spans="1:9" x14ac:dyDescent="0.25">
      <c r="A2515" t="s">
        <v>4</v>
      </c>
      <c r="B2515" t="s">
        <v>1</v>
      </c>
      <c r="C2515" t="s">
        <v>1</v>
      </c>
      <c r="D2515" s="1">
        <v>0</v>
      </c>
      <c r="E2515" s="1">
        <v>2334.04</v>
      </c>
      <c r="F2515" s="3">
        <v>45263</v>
      </c>
      <c r="G2515" s="1">
        <v>0</v>
      </c>
      <c r="H2515" s="2">
        <v>0.11985184047902364</v>
      </c>
      <c r="I2515" s="1">
        <v>249.8</v>
      </c>
    </row>
    <row r="2516" spans="1:9" x14ac:dyDescent="0.25">
      <c r="A2516" t="s">
        <v>4</v>
      </c>
      <c r="B2516" t="s">
        <v>1</v>
      </c>
      <c r="C2516" t="s">
        <v>11</v>
      </c>
      <c r="D2516" s="1">
        <v>0</v>
      </c>
      <c r="E2516" s="1">
        <v>813.94</v>
      </c>
      <c r="F2516" s="3">
        <v>45263</v>
      </c>
      <c r="G2516" s="1">
        <v>0</v>
      </c>
      <c r="H2516" s="2">
        <v>7.0128845648172566E-2</v>
      </c>
      <c r="I2516" s="1">
        <v>53.34</v>
      </c>
    </row>
    <row r="2517" spans="1:9" x14ac:dyDescent="0.25">
      <c r="A2517" t="s">
        <v>4</v>
      </c>
      <c r="B2517" t="s">
        <v>1</v>
      </c>
      <c r="C2517" t="s">
        <v>10</v>
      </c>
      <c r="D2517" s="1">
        <v>0</v>
      </c>
      <c r="E2517" s="1">
        <v>1215.55</v>
      </c>
      <c r="F2517" s="3">
        <v>45263</v>
      </c>
      <c r="G2517" s="1">
        <v>0</v>
      </c>
      <c r="H2517" s="2">
        <v>1.4830072090628033E-3</v>
      </c>
      <c r="I2517" s="1">
        <v>1.8</v>
      </c>
    </row>
    <row r="2518" spans="1:9" x14ac:dyDescent="0.25">
      <c r="A2518" t="s">
        <v>9</v>
      </c>
      <c r="B2518" t="s">
        <v>1</v>
      </c>
      <c r="C2518" t="s">
        <v>8</v>
      </c>
      <c r="D2518" s="1">
        <v>0</v>
      </c>
      <c r="E2518" s="1">
        <v>6273.45</v>
      </c>
      <c r="F2518" s="3">
        <v>45263</v>
      </c>
      <c r="G2518" s="1">
        <v>0</v>
      </c>
      <c r="H2518" s="2">
        <v>8.0049745887849078E-3</v>
      </c>
      <c r="I2518" s="1">
        <v>49.82</v>
      </c>
    </row>
    <row r="2519" spans="1:9" x14ac:dyDescent="0.25">
      <c r="A2519" t="s">
        <v>4</v>
      </c>
      <c r="B2519" t="s">
        <v>1</v>
      </c>
      <c r="C2519" t="s">
        <v>7</v>
      </c>
      <c r="D2519" s="1">
        <v>0</v>
      </c>
      <c r="E2519" s="1">
        <v>2725.14</v>
      </c>
      <c r="F2519" s="3">
        <v>45263</v>
      </c>
      <c r="G2519" s="1">
        <v>0</v>
      </c>
      <c r="H2519" s="2">
        <v>0.13014917202682352</v>
      </c>
      <c r="I2519" s="1">
        <v>313.83</v>
      </c>
    </row>
    <row r="2520" spans="1:9" x14ac:dyDescent="0.25">
      <c r="A2520" t="s">
        <v>2</v>
      </c>
      <c r="B2520" t="s">
        <v>1</v>
      </c>
      <c r="C2520" t="s">
        <v>6</v>
      </c>
      <c r="D2520" s="1">
        <v>0</v>
      </c>
      <c r="E2520" s="1">
        <v>4760.93</v>
      </c>
      <c r="F2520" s="3">
        <v>45263</v>
      </c>
      <c r="G2520" s="1">
        <v>0</v>
      </c>
      <c r="H2520" s="2">
        <v>2.690349855485108E-2</v>
      </c>
      <c r="I2520" s="1">
        <v>124.73</v>
      </c>
    </row>
    <row r="2521" spans="1:9" x14ac:dyDescent="0.25">
      <c r="A2521" t="s">
        <v>2</v>
      </c>
      <c r="B2521" t="s">
        <v>1</v>
      </c>
      <c r="C2521" t="s">
        <v>5</v>
      </c>
      <c r="D2521" s="1">
        <v>480</v>
      </c>
      <c r="E2521" s="1">
        <v>3975.69</v>
      </c>
      <c r="F2521" s="3">
        <v>45263</v>
      </c>
      <c r="G2521" s="1">
        <v>0</v>
      </c>
      <c r="H2521" s="2">
        <v>1.817022388174383E-2</v>
      </c>
      <c r="I2521" s="1">
        <v>70.95</v>
      </c>
    </row>
    <row r="2522" spans="1:9" x14ac:dyDescent="0.25">
      <c r="A2522" t="s">
        <v>2</v>
      </c>
      <c r="B2522" t="s">
        <v>1</v>
      </c>
      <c r="C2522" t="s">
        <v>42</v>
      </c>
      <c r="D2522" s="1">
        <v>0</v>
      </c>
      <c r="E2522" s="1">
        <v>11804.82</v>
      </c>
      <c r="F2522" s="3">
        <v>45263</v>
      </c>
      <c r="G2522" s="1">
        <v>0</v>
      </c>
      <c r="H2522" s="2">
        <v>1.7544615766535987E-2</v>
      </c>
      <c r="I2522" s="1">
        <v>203.54</v>
      </c>
    </row>
    <row r="2523" spans="1:9" x14ac:dyDescent="0.25">
      <c r="A2523" t="s">
        <v>4</v>
      </c>
      <c r="B2523" t="s">
        <v>1</v>
      </c>
      <c r="C2523" t="s">
        <v>3</v>
      </c>
      <c r="D2523" s="1">
        <v>0</v>
      </c>
      <c r="E2523" s="1">
        <v>2287.6999999999998</v>
      </c>
      <c r="F2523" s="3">
        <v>45263</v>
      </c>
      <c r="G2523" s="1">
        <v>0</v>
      </c>
      <c r="H2523" s="2">
        <v>1.0133568826581119E-2</v>
      </c>
      <c r="I2523" s="1">
        <v>22.95</v>
      </c>
    </row>
    <row r="2524" spans="1:9" x14ac:dyDescent="0.25">
      <c r="A2524" t="s">
        <v>9</v>
      </c>
      <c r="B2524" t="s">
        <v>41</v>
      </c>
      <c r="C2524" s="2" t="s">
        <v>18</v>
      </c>
      <c r="D2524" s="1">
        <f>105.24+26.49</f>
        <v>131.72999999999999</v>
      </c>
      <c r="E2524" s="1">
        <v>3601.64</v>
      </c>
      <c r="F2524" s="3">
        <v>45294</v>
      </c>
      <c r="G2524" s="1">
        <v>0</v>
      </c>
      <c r="H2524" s="2">
        <v>7.1108799539176815E-3</v>
      </c>
      <c r="I2524" s="1">
        <v>25.43</v>
      </c>
    </row>
    <row r="2525" spans="1:9" x14ac:dyDescent="0.25">
      <c r="A2525" t="s">
        <v>9</v>
      </c>
      <c r="B2525" t="s">
        <v>22</v>
      </c>
      <c r="C2525" t="s">
        <v>40</v>
      </c>
      <c r="D2525" s="1">
        <f>2880+493.06+342.44</f>
        <v>3715.5</v>
      </c>
      <c r="E2525" s="1">
        <v>34834.75</v>
      </c>
      <c r="F2525" s="3">
        <v>45294</v>
      </c>
      <c r="G2525" s="1">
        <v>26.49</v>
      </c>
      <c r="H2525" s="2">
        <v>8.0771185253694089E-3</v>
      </c>
      <c r="I2525" s="1">
        <v>279.11</v>
      </c>
    </row>
    <row r="2526" spans="1:9" x14ac:dyDescent="0.25">
      <c r="A2526" t="s">
        <v>9</v>
      </c>
      <c r="B2526" t="s">
        <v>22</v>
      </c>
      <c r="C2526" t="s">
        <v>39</v>
      </c>
      <c r="D2526" s="1">
        <v>0</v>
      </c>
      <c r="E2526" s="1">
        <v>1265.8900000000001</v>
      </c>
      <c r="F2526" s="3">
        <v>45294</v>
      </c>
      <c r="G2526" s="1">
        <v>0</v>
      </c>
      <c r="H2526" s="2">
        <v>6.3438560787338893E-3</v>
      </c>
      <c r="I2526" s="1">
        <v>7.98</v>
      </c>
    </row>
    <row r="2527" spans="1:9" x14ac:dyDescent="0.25">
      <c r="A2527" t="s">
        <v>9</v>
      </c>
      <c r="B2527" t="s">
        <v>22</v>
      </c>
      <c r="C2527" t="s">
        <v>38</v>
      </c>
      <c r="D2527" s="1">
        <v>0</v>
      </c>
      <c r="E2527" s="1">
        <f>1189.15+1092.66</f>
        <v>2281.8100000000004</v>
      </c>
      <c r="F2527" s="3">
        <v>45294</v>
      </c>
      <c r="G2527" s="1">
        <v>0</v>
      </c>
      <c r="H2527" s="2">
        <v>7.7909344263018543E-3</v>
      </c>
      <c r="I2527" s="1">
        <v>17.64</v>
      </c>
    </row>
    <row r="2528" spans="1:9" x14ac:dyDescent="0.25">
      <c r="A2528" t="s">
        <v>9</v>
      </c>
      <c r="B2528" t="s">
        <v>22</v>
      </c>
      <c r="C2528" t="s">
        <v>36</v>
      </c>
      <c r="D2528" s="1">
        <v>0</v>
      </c>
      <c r="E2528" s="1">
        <v>4106.2</v>
      </c>
      <c r="F2528" s="3">
        <v>45294</v>
      </c>
      <c r="G2528" s="1">
        <v>0</v>
      </c>
      <c r="H2528" s="2">
        <v>6.5621912865276855E-3</v>
      </c>
      <c r="I2528" s="1">
        <v>26.77</v>
      </c>
    </row>
    <row r="2529" spans="1:9" x14ac:dyDescent="0.25">
      <c r="A2529" t="s">
        <v>9</v>
      </c>
      <c r="B2529" t="s">
        <v>22</v>
      </c>
      <c r="C2529" t="s">
        <v>35</v>
      </c>
      <c r="D2529" s="1">
        <v>0</v>
      </c>
      <c r="E2529" s="1">
        <v>5167.7</v>
      </c>
      <c r="F2529" s="3">
        <v>45294</v>
      </c>
      <c r="G2529" s="1">
        <v>0</v>
      </c>
      <c r="H2529" s="2">
        <v>8.8907804519968714E-3</v>
      </c>
      <c r="I2529" s="1">
        <v>45.54</v>
      </c>
    </row>
    <row r="2530" spans="1:9" x14ac:dyDescent="0.25">
      <c r="A2530" t="s">
        <v>9</v>
      </c>
      <c r="B2530" t="s">
        <v>22</v>
      </c>
      <c r="C2530" t="s">
        <v>34</v>
      </c>
      <c r="D2530" s="1">
        <v>0</v>
      </c>
      <c r="E2530" s="1">
        <f>1140.38+1116.09+5052.61</f>
        <v>7309.08</v>
      </c>
      <c r="F2530" s="3">
        <v>45294</v>
      </c>
      <c r="G2530" s="1">
        <v>0</v>
      </c>
      <c r="H2530" s="2">
        <v>8.2574401107979867E-3</v>
      </c>
      <c r="I2530" s="1">
        <v>59.86</v>
      </c>
    </row>
    <row r="2531" spans="1:9" x14ac:dyDescent="0.25">
      <c r="A2531" t="s">
        <v>9</v>
      </c>
      <c r="B2531" t="s">
        <v>22</v>
      </c>
      <c r="C2531" t="s">
        <v>33</v>
      </c>
      <c r="D2531" s="1">
        <v>0</v>
      </c>
      <c r="E2531" s="1">
        <v>348.5</v>
      </c>
      <c r="F2531" s="3">
        <v>45294</v>
      </c>
      <c r="G2531" s="1">
        <v>342.44</v>
      </c>
      <c r="H2531" s="2">
        <v>8.7998610548254419E-3</v>
      </c>
      <c r="I2531" s="1">
        <v>3.04</v>
      </c>
    </row>
    <row r="2532" spans="1:9" x14ac:dyDescent="0.25">
      <c r="A2532" t="s">
        <v>9</v>
      </c>
      <c r="B2532" t="s">
        <v>22</v>
      </c>
      <c r="C2532" t="s">
        <v>32</v>
      </c>
      <c r="D2532" s="1">
        <v>2060.9699999999998</v>
      </c>
      <c r="E2532" s="1">
        <f>1346.67+1159.86+2071.28+1022.6</f>
        <v>5600.41</v>
      </c>
      <c r="F2532" s="3">
        <v>45294</v>
      </c>
      <c r="G2532" s="1">
        <v>0</v>
      </c>
      <c r="H2532" s="2">
        <v>6.8713941810689683E-3</v>
      </c>
      <c r="I2532" s="1">
        <v>38.22</v>
      </c>
    </row>
    <row r="2533" spans="1:9" x14ac:dyDescent="0.25">
      <c r="A2533" t="s">
        <v>9</v>
      </c>
      <c r="B2533" t="s">
        <v>22</v>
      </c>
      <c r="C2533" t="s">
        <v>31</v>
      </c>
      <c r="D2533" s="1">
        <v>0</v>
      </c>
      <c r="E2533" s="1">
        <v>1259.45</v>
      </c>
      <c r="F2533" s="3">
        <v>45294</v>
      </c>
      <c r="G2533" s="1">
        <v>34.340000000000003</v>
      </c>
      <c r="H2533" s="2">
        <v>3.361933669526751E-3</v>
      </c>
      <c r="I2533" s="1">
        <v>4.22</v>
      </c>
    </row>
    <row r="2534" spans="1:9" x14ac:dyDescent="0.25">
      <c r="A2534" t="s">
        <v>9</v>
      </c>
      <c r="B2534" t="s">
        <v>22</v>
      </c>
      <c r="C2534" t="s">
        <v>43</v>
      </c>
      <c r="D2534" s="1">
        <v>0</v>
      </c>
      <c r="E2534" s="1">
        <v>3177.72</v>
      </c>
      <c r="F2534" s="3">
        <v>45294</v>
      </c>
      <c r="G2534" s="1">
        <v>0</v>
      </c>
      <c r="H2534" s="2">
        <v>-3.0509012362251786E-2</v>
      </c>
      <c r="I2534" s="1">
        <v>-100</v>
      </c>
    </row>
    <row r="2535" spans="1:9" x14ac:dyDescent="0.25">
      <c r="A2535" t="s">
        <v>9</v>
      </c>
      <c r="B2535" t="s">
        <v>22</v>
      </c>
      <c r="C2535" t="s">
        <v>30</v>
      </c>
      <c r="D2535" s="1">
        <v>0</v>
      </c>
      <c r="E2535" s="1">
        <v>2567.85</v>
      </c>
      <c r="F2535" s="3">
        <v>45294</v>
      </c>
      <c r="G2535" s="1">
        <v>52.83</v>
      </c>
      <c r="H2535" s="2">
        <v>7.489916665358809E-3</v>
      </c>
      <c r="I2535" s="1">
        <v>19.09</v>
      </c>
    </row>
    <row r="2536" spans="1:9" x14ac:dyDescent="0.25">
      <c r="A2536" t="s">
        <v>9</v>
      </c>
      <c r="B2536" t="s">
        <v>22</v>
      </c>
      <c r="C2536" t="s">
        <v>47</v>
      </c>
      <c r="D2536" s="1">
        <v>0</v>
      </c>
      <c r="E2536" s="1">
        <v>2053.6999999999998</v>
      </c>
      <c r="F2536" s="3">
        <v>45294</v>
      </c>
      <c r="G2536" s="1">
        <v>0</v>
      </c>
      <c r="H2536" s="2">
        <v>-4.6431722152574628E-2</v>
      </c>
      <c r="I2536" s="1">
        <v>-100</v>
      </c>
    </row>
    <row r="2537" spans="1:9" x14ac:dyDescent="0.25">
      <c r="A2537" t="s">
        <v>9</v>
      </c>
      <c r="B2537" t="s">
        <v>22</v>
      </c>
      <c r="C2537" t="s">
        <v>29</v>
      </c>
      <c r="D2537" s="1">
        <v>0</v>
      </c>
      <c r="E2537" s="1">
        <f>1406.57+4266.02</f>
        <v>5672.59</v>
      </c>
      <c r="F2537" s="3">
        <v>45294</v>
      </c>
      <c r="G2537" s="1">
        <f>101.47+304.42</f>
        <v>405.89</v>
      </c>
      <c r="H2537" s="2">
        <v>7.3572762983116213E-3</v>
      </c>
      <c r="I2537" s="1">
        <v>41.43</v>
      </c>
    </row>
    <row r="2538" spans="1:9" x14ac:dyDescent="0.25">
      <c r="A2538" t="s">
        <v>9</v>
      </c>
      <c r="B2538" t="s">
        <v>22</v>
      </c>
      <c r="C2538" t="s">
        <v>46</v>
      </c>
      <c r="D2538" s="1">
        <v>0</v>
      </c>
      <c r="E2538" s="1">
        <v>629.09</v>
      </c>
      <c r="F2538" s="3">
        <v>45294</v>
      </c>
      <c r="G2538" s="1">
        <v>0</v>
      </c>
      <c r="H2538" s="2">
        <v>6.9145445523952631E-3</v>
      </c>
      <c r="I2538" s="1">
        <v>4.32</v>
      </c>
    </row>
    <row r="2539" spans="1:9" x14ac:dyDescent="0.25">
      <c r="A2539" t="s">
        <v>9</v>
      </c>
      <c r="B2539" t="s">
        <v>22</v>
      </c>
      <c r="C2539" t="s">
        <v>28</v>
      </c>
      <c r="D2539" s="1">
        <v>0</v>
      </c>
      <c r="E2539" s="1">
        <v>1342.53</v>
      </c>
      <c r="F2539" s="3">
        <v>45294</v>
      </c>
      <c r="G2539" s="1">
        <v>0</v>
      </c>
      <c r="H2539" s="2">
        <v>7.0586293807008982E-3</v>
      </c>
      <c r="I2539" s="1">
        <v>9.41</v>
      </c>
    </row>
    <row r="2540" spans="1:9" x14ac:dyDescent="0.25">
      <c r="A2540" t="s">
        <v>2</v>
      </c>
      <c r="B2540" t="s">
        <v>22</v>
      </c>
      <c r="C2540" t="s">
        <v>44</v>
      </c>
      <c r="D2540" s="1">
        <v>0</v>
      </c>
      <c r="E2540" s="1">
        <v>4150.5</v>
      </c>
      <c r="F2540" s="3">
        <v>45294</v>
      </c>
      <c r="G2540" s="1">
        <v>0</v>
      </c>
      <c r="H2540" s="2">
        <v>1.9005226989828428E-2</v>
      </c>
      <c r="I2540" s="1">
        <v>77.41</v>
      </c>
    </row>
    <row r="2541" spans="1:9" x14ac:dyDescent="0.25">
      <c r="A2541" t="s">
        <v>2</v>
      </c>
      <c r="B2541" t="s">
        <v>22</v>
      </c>
      <c r="C2541" t="s">
        <v>27</v>
      </c>
      <c r="D2541" s="1">
        <v>1020</v>
      </c>
      <c r="E2541" s="1">
        <v>9001.2199999999993</v>
      </c>
      <c r="F2541" s="3">
        <v>45294</v>
      </c>
      <c r="G2541" s="1">
        <v>0</v>
      </c>
      <c r="H2541" s="2">
        <v>1.6970944558869494E-2</v>
      </c>
      <c r="I2541" s="1">
        <v>150.21</v>
      </c>
    </row>
    <row r="2542" spans="1:9" x14ac:dyDescent="0.25">
      <c r="A2542" t="s">
        <v>2</v>
      </c>
      <c r="B2542" t="s">
        <v>22</v>
      </c>
      <c r="C2542" t="s">
        <v>26</v>
      </c>
      <c r="D2542" s="1">
        <v>0</v>
      </c>
      <c r="E2542" s="1">
        <v>5425.53</v>
      </c>
      <c r="F2542" s="3">
        <v>45294</v>
      </c>
      <c r="G2542" s="1">
        <v>0</v>
      </c>
      <c r="H2542" s="2">
        <v>1.9788543771439349E-2</v>
      </c>
      <c r="I2542" s="1">
        <v>105.28</v>
      </c>
    </row>
    <row r="2543" spans="1:9" x14ac:dyDescent="0.25">
      <c r="A2543" t="s">
        <v>4</v>
      </c>
      <c r="B2543" t="s">
        <v>22</v>
      </c>
      <c r="C2543" t="s">
        <v>25</v>
      </c>
      <c r="D2543" s="1">
        <v>0</v>
      </c>
      <c r="E2543" s="1">
        <v>1722.28</v>
      </c>
      <c r="F2543" s="3">
        <v>45294</v>
      </c>
      <c r="G2543" s="1">
        <v>0</v>
      </c>
      <c r="H2543" s="2">
        <v>5.8126032918220494E-2</v>
      </c>
      <c r="I2543" s="1">
        <v>94.61</v>
      </c>
    </row>
    <row r="2544" spans="1:9" x14ac:dyDescent="0.25">
      <c r="A2544" t="s">
        <v>4</v>
      </c>
      <c r="B2544" t="s">
        <v>22</v>
      </c>
      <c r="C2544" t="s">
        <v>24</v>
      </c>
      <c r="D2544" s="1">
        <v>0</v>
      </c>
      <c r="E2544" s="1">
        <v>3152.51</v>
      </c>
      <c r="F2544" s="3">
        <v>45294</v>
      </c>
      <c r="G2544" s="1">
        <v>0</v>
      </c>
      <c r="H2544" s="2">
        <v>5.5339448312801354E-2</v>
      </c>
      <c r="I2544" s="1">
        <v>165.31</v>
      </c>
    </row>
    <row r="2545" spans="1:9" x14ac:dyDescent="0.25">
      <c r="A2545" t="s">
        <v>4</v>
      </c>
      <c r="B2545" t="s">
        <v>21</v>
      </c>
      <c r="C2545" t="s">
        <v>20</v>
      </c>
      <c r="D2545" s="1">
        <v>0</v>
      </c>
      <c r="E2545" s="1">
        <v>4475</v>
      </c>
      <c r="F2545" s="3">
        <v>45294</v>
      </c>
      <c r="G2545" s="1">
        <v>0</v>
      </c>
      <c r="H2545" s="2">
        <v>0.14535663462227544</v>
      </c>
      <c r="I2545" s="1">
        <v>567.91999999999996</v>
      </c>
    </row>
    <row r="2546" spans="1:9" x14ac:dyDescent="0.25">
      <c r="A2546" t="s">
        <v>9</v>
      </c>
      <c r="B2546" t="s">
        <v>19</v>
      </c>
      <c r="C2546" s="2" t="s">
        <v>18</v>
      </c>
      <c r="D2546" s="1">
        <v>0</v>
      </c>
      <c r="E2546" s="1">
        <v>34807.629999999997</v>
      </c>
      <c r="F2546" s="3">
        <v>45294</v>
      </c>
      <c r="G2546" s="1">
        <v>2166.21</v>
      </c>
      <c r="H2546" s="2">
        <v>8.0878419687924197E-3</v>
      </c>
      <c r="I2546" s="1">
        <v>279.26</v>
      </c>
    </row>
    <row r="2547" spans="1:9" x14ac:dyDescent="0.25">
      <c r="A2547" t="s">
        <v>4</v>
      </c>
      <c r="B2547" t="s">
        <v>1</v>
      </c>
      <c r="C2547" t="s">
        <v>17</v>
      </c>
      <c r="D2547" s="1">
        <v>0</v>
      </c>
      <c r="E2547" s="1">
        <v>1777.25</v>
      </c>
      <c r="F2547" s="3">
        <v>45294</v>
      </c>
      <c r="G2547" s="1">
        <v>0</v>
      </c>
      <c r="H2547" s="2">
        <v>3.2342571025285149E-2</v>
      </c>
      <c r="I2547" s="1">
        <v>55.68</v>
      </c>
    </row>
    <row r="2548" spans="1:9" x14ac:dyDescent="0.25">
      <c r="A2548" t="s">
        <v>4</v>
      </c>
      <c r="B2548" t="s">
        <v>1</v>
      </c>
      <c r="C2548" t="s">
        <v>16</v>
      </c>
      <c r="D2548" s="1">
        <v>0</v>
      </c>
      <c r="E2548" s="1">
        <v>1326.14</v>
      </c>
      <c r="F2548" s="3">
        <v>45294</v>
      </c>
      <c r="G2548" s="1">
        <v>0</v>
      </c>
      <c r="H2548" s="2">
        <v>5.5188656725918772E-2</v>
      </c>
      <c r="I2548" s="1">
        <v>69.36</v>
      </c>
    </row>
    <row r="2549" spans="1:9" x14ac:dyDescent="0.25">
      <c r="A2549" t="s">
        <v>4</v>
      </c>
      <c r="B2549" t="s">
        <v>1</v>
      </c>
      <c r="C2549" t="s">
        <v>15</v>
      </c>
      <c r="D2549" s="1">
        <v>0</v>
      </c>
      <c r="E2549" s="1">
        <v>1459.88</v>
      </c>
      <c r="F2549" s="3">
        <v>45294</v>
      </c>
      <c r="G2549" s="1">
        <v>0</v>
      </c>
      <c r="H2549" s="2">
        <v>6.7507092924625089E-2</v>
      </c>
      <c r="I2549" s="1">
        <v>92.32</v>
      </c>
    </row>
    <row r="2550" spans="1:9" x14ac:dyDescent="0.25">
      <c r="A2550" t="s">
        <v>4</v>
      </c>
      <c r="B2550" t="s">
        <v>1</v>
      </c>
      <c r="C2550" t="s">
        <v>14</v>
      </c>
      <c r="D2550" s="1">
        <v>0</v>
      </c>
      <c r="E2550" s="1">
        <v>1083.6600000000001</v>
      </c>
      <c r="F2550" s="3">
        <v>45294</v>
      </c>
      <c r="G2550" s="1">
        <v>0</v>
      </c>
      <c r="H2550" s="2">
        <v>4.5247166626477098E-2</v>
      </c>
      <c r="I2550" s="1">
        <v>46.91</v>
      </c>
    </row>
    <row r="2551" spans="1:9" x14ac:dyDescent="0.25">
      <c r="A2551" t="s">
        <v>2</v>
      </c>
      <c r="B2551" t="s">
        <v>1</v>
      </c>
      <c r="C2551" t="s">
        <v>45</v>
      </c>
      <c r="D2551" s="1">
        <v>180</v>
      </c>
      <c r="E2551" s="1">
        <v>8291.25</v>
      </c>
      <c r="F2551" s="3">
        <v>45294</v>
      </c>
      <c r="G2551" s="1">
        <v>0</v>
      </c>
      <c r="H2551" s="2">
        <v>1.5489700886000657E-2</v>
      </c>
      <c r="I2551" s="1">
        <v>126.47</v>
      </c>
    </row>
    <row r="2552" spans="1:9" x14ac:dyDescent="0.25">
      <c r="A2552" t="s">
        <v>4</v>
      </c>
      <c r="B2552" t="s">
        <v>1</v>
      </c>
      <c r="C2552" t="s">
        <v>13</v>
      </c>
      <c r="D2552" s="1">
        <v>0</v>
      </c>
      <c r="E2552" s="1">
        <v>565.34</v>
      </c>
      <c r="F2552" s="3">
        <v>45294</v>
      </c>
      <c r="G2552" s="1">
        <v>0</v>
      </c>
      <c r="H2552" s="2">
        <v>4.0298837038127422E-2</v>
      </c>
      <c r="I2552" s="1">
        <v>21.9</v>
      </c>
    </row>
    <row r="2553" spans="1:9" x14ac:dyDescent="0.25">
      <c r="A2553" t="s">
        <v>4</v>
      </c>
      <c r="B2553" t="s">
        <v>1</v>
      </c>
      <c r="C2553" t="s">
        <v>12</v>
      </c>
      <c r="D2553" s="1">
        <v>360</v>
      </c>
      <c r="E2553" s="1">
        <v>1106</v>
      </c>
      <c r="F2553" s="3">
        <v>45294</v>
      </c>
      <c r="G2553" s="1">
        <v>0</v>
      </c>
      <c r="H2553" s="2">
        <v>8.5878668276830439E-2</v>
      </c>
      <c r="I2553" s="1">
        <v>87.47</v>
      </c>
    </row>
    <row r="2554" spans="1:9" x14ac:dyDescent="0.25">
      <c r="A2554" t="s">
        <v>4</v>
      </c>
      <c r="B2554" t="s">
        <v>1</v>
      </c>
      <c r="C2554" t="s">
        <v>1</v>
      </c>
      <c r="D2554" s="1">
        <v>0</v>
      </c>
      <c r="E2554" s="1">
        <v>2389.13</v>
      </c>
      <c r="F2554" s="3">
        <v>45294</v>
      </c>
      <c r="G2554" s="1">
        <v>0</v>
      </c>
      <c r="H2554" s="2">
        <v>2.3602851707768657E-2</v>
      </c>
      <c r="I2554" s="1">
        <v>55.09</v>
      </c>
    </row>
    <row r="2555" spans="1:9" x14ac:dyDescent="0.25">
      <c r="A2555" t="s">
        <v>4</v>
      </c>
      <c r="B2555" t="s">
        <v>1</v>
      </c>
      <c r="C2555" t="s">
        <v>11</v>
      </c>
      <c r="D2555" s="1">
        <v>360</v>
      </c>
      <c r="E2555" s="1">
        <v>1225.72</v>
      </c>
      <c r="F2555" s="3">
        <v>45294</v>
      </c>
      <c r="G2555" s="1">
        <v>0</v>
      </c>
      <c r="H2555" s="2">
        <v>4.4107876041364902E-2</v>
      </c>
      <c r="I2555" s="1">
        <v>51.78</v>
      </c>
    </row>
    <row r="2556" spans="1:9" x14ac:dyDescent="0.25">
      <c r="A2556" t="s">
        <v>4</v>
      </c>
      <c r="B2556" t="s">
        <v>1</v>
      </c>
      <c r="C2556" t="s">
        <v>10</v>
      </c>
      <c r="D2556" s="1">
        <v>0</v>
      </c>
      <c r="E2556" s="1">
        <v>1294.1600000000001</v>
      </c>
      <c r="F2556" s="3">
        <v>45294</v>
      </c>
      <c r="G2556" s="1">
        <v>0</v>
      </c>
      <c r="H2556" s="2">
        <v>6.4670313849697791E-2</v>
      </c>
      <c r="I2556" s="1">
        <v>78.61</v>
      </c>
    </row>
    <row r="2557" spans="1:9" x14ac:dyDescent="0.25">
      <c r="A2557" t="s">
        <v>9</v>
      </c>
      <c r="B2557" t="s">
        <v>1</v>
      </c>
      <c r="C2557" t="s">
        <v>8</v>
      </c>
      <c r="D2557" s="1">
        <v>0</v>
      </c>
      <c r="E2557" s="1">
        <v>6322.65</v>
      </c>
      <c r="F2557" s="3">
        <v>45294</v>
      </c>
      <c r="G2557" s="1">
        <v>0</v>
      </c>
      <c r="H2557" s="2">
        <v>7.8425746598760337E-3</v>
      </c>
      <c r="I2557" s="1">
        <v>49.2</v>
      </c>
    </row>
    <row r="2558" spans="1:9" x14ac:dyDescent="0.25">
      <c r="A2558" t="s">
        <v>4</v>
      </c>
      <c r="B2558" t="s">
        <v>1</v>
      </c>
      <c r="C2558" t="s">
        <v>7</v>
      </c>
      <c r="D2558" s="1">
        <v>0</v>
      </c>
      <c r="E2558" s="1">
        <v>2555.52</v>
      </c>
      <c r="F2558" s="3">
        <v>45294</v>
      </c>
      <c r="G2558" s="1">
        <v>0</v>
      </c>
      <c r="H2558" s="2">
        <v>-6.2242673770888768E-2</v>
      </c>
      <c r="I2558" s="1">
        <v>-169.62</v>
      </c>
    </row>
    <row r="2559" spans="1:9" x14ac:dyDescent="0.25">
      <c r="A2559" t="s">
        <v>2</v>
      </c>
      <c r="B2559" t="s">
        <v>1</v>
      </c>
      <c r="C2559" t="s">
        <v>6</v>
      </c>
      <c r="D2559" s="1">
        <v>0</v>
      </c>
      <c r="E2559" s="1">
        <v>4845.68</v>
      </c>
      <c r="F2559" s="3">
        <v>45294</v>
      </c>
      <c r="G2559" s="1">
        <v>0</v>
      </c>
      <c r="H2559" s="2">
        <v>1.7801143894155214E-2</v>
      </c>
      <c r="I2559" s="1">
        <v>84.75</v>
      </c>
    </row>
    <row r="2560" spans="1:9" x14ac:dyDescent="0.25">
      <c r="A2560" t="s">
        <v>2</v>
      </c>
      <c r="B2560" t="s">
        <v>1</v>
      </c>
      <c r="C2560" t="s">
        <v>5</v>
      </c>
      <c r="D2560" s="1">
        <v>0</v>
      </c>
      <c r="E2560" s="1">
        <v>4055.29</v>
      </c>
      <c r="F2560" s="3">
        <v>45294</v>
      </c>
      <c r="G2560" s="1">
        <v>0</v>
      </c>
      <c r="H2560" s="2">
        <v>2.0021681770963085E-2</v>
      </c>
      <c r="I2560" s="1">
        <v>79.599999999999994</v>
      </c>
    </row>
    <row r="2561" spans="1:9" x14ac:dyDescent="0.25">
      <c r="A2561" t="s">
        <v>2</v>
      </c>
      <c r="B2561" t="s">
        <v>1</v>
      </c>
      <c r="C2561" t="s">
        <v>42</v>
      </c>
      <c r="D2561" s="1">
        <v>0</v>
      </c>
      <c r="E2561" s="1">
        <v>12035.05</v>
      </c>
      <c r="F2561" s="3">
        <v>45294</v>
      </c>
      <c r="G2561" s="1">
        <v>0</v>
      </c>
      <c r="H2561" s="2">
        <v>1.9503050448884451E-2</v>
      </c>
      <c r="I2561" s="1">
        <v>230.23</v>
      </c>
    </row>
    <row r="2562" spans="1:9" x14ac:dyDescent="0.25">
      <c r="A2562" t="s">
        <v>4</v>
      </c>
      <c r="B2562" t="s">
        <v>1</v>
      </c>
      <c r="C2562" t="s">
        <v>3</v>
      </c>
      <c r="D2562" s="1">
        <v>0</v>
      </c>
      <c r="E2562" s="1">
        <v>2322.64</v>
      </c>
      <c r="F2562" s="3">
        <v>45294</v>
      </c>
      <c r="G2562" s="1">
        <v>0</v>
      </c>
      <c r="H2562" s="2">
        <v>1.5272981597237445E-2</v>
      </c>
      <c r="I2562" s="1">
        <v>34.94</v>
      </c>
    </row>
    <row r="2563" spans="1:9" x14ac:dyDescent="0.25">
      <c r="A2563" t="s">
        <v>9</v>
      </c>
      <c r="B2563" t="s">
        <v>41</v>
      </c>
      <c r="C2563" s="2" t="s">
        <v>18</v>
      </c>
      <c r="D2563" s="1">
        <v>26.84</v>
      </c>
      <c r="E2563" s="1">
        <v>3658.94</v>
      </c>
      <c r="F2563" s="3">
        <v>45325</v>
      </c>
      <c r="G2563" s="1">
        <v>0</v>
      </c>
      <c r="H2563" s="2">
        <v>8.3946997089690001E-3</v>
      </c>
      <c r="I2563" s="1">
        <v>30.46</v>
      </c>
    </row>
    <row r="2564" spans="1:9" x14ac:dyDescent="0.25">
      <c r="A2564" t="s">
        <v>9</v>
      </c>
      <c r="B2564" t="s">
        <v>22</v>
      </c>
      <c r="C2564" t="s">
        <v>40</v>
      </c>
      <c r="D2564" s="1">
        <f>2040+108.8</f>
        <v>2148.8000000000002</v>
      </c>
      <c r="E2564" s="1">
        <v>37313.08</v>
      </c>
      <c r="F2564" s="3">
        <v>45325</v>
      </c>
      <c r="G2564" s="1">
        <v>26.84</v>
      </c>
      <c r="H2564" s="2">
        <v>9.642903819089943E-3</v>
      </c>
      <c r="I2564" s="1">
        <v>356.37</v>
      </c>
    </row>
    <row r="2565" spans="1:9" x14ac:dyDescent="0.25">
      <c r="A2565" t="s">
        <v>9</v>
      </c>
      <c r="B2565" t="s">
        <v>22</v>
      </c>
      <c r="C2565" t="s">
        <v>39</v>
      </c>
      <c r="D2565" s="1">
        <v>0</v>
      </c>
      <c r="E2565" s="1">
        <v>1277.4000000000001</v>
      </c>
      <c r="F2565" s="3">
        <v>45325</v>
      </c>
      <c r="G2565" s="1">
        <v>0</v>
      </c>
      <c r="H2565" s="2">
        <v>9.0924171926469732E-3</v>
      </c>
      <c r="I2565" s="1">
        <v>11.51</v>
      </c>
    </row>
    <row r="2566" spans="1:9" x14ac:dyDescent="0.25">
      <c r="A2566" t="s">
        <v>9</v>
      </c>
      <c r="B2566" t="s">
        <v>22</v>
      </c>
      <c r="C2566" t="s">
        <v>38</v>
      </c>
      <c r="D2566" s="1">
        <v>0</v>
      </c>
      <c r="E2566" s="1">
        <f>1103.57+1200.79</f>
        <v>2304.3599999999997</v>
      </c>
      <c r="F2566" s="3">
        <v>45325</v>
      </c>
      <c r="G2566" s="1">
        <v>0</v>
      </c>
      <c r="H2566" s="2">
        <v>9.8825055548008578E-3</v>
      </c>
      <c r="I2566" s="1">
        <v>22.55</v>
      </c>
    </row>
    <row r="2567" spans="1:9" x14ac:dyDescent="0.25">
      <c r="A2567" t="s">
        <v>9</v>
      </c>
      <c r="B2567" t="s">
        <v>22</v>
      </c>
      <c r="C2567" t="s">
        <v>36</v>
      </c>
      <c r="D2567" s="1">
        <v>0</v>
      </c>
      <c r="E2567" s="1">
        <v>4141.59</v>
      </c>
      <c r="F2567" s="3">
        <v>45325</v>
      </c>
      <c r="G2567" s="1">
        <v>0</v>
      </c>
      <c r="H2567" s="2">
        <v>8.6186741999902949E-3</v>
      </c>
      <c r="I2567" s="1">
        <v>35.39</v>
      </c>
    </row>
    <row r="2568" spans="1:9" x14ac:dyDescent="0.25">
      <c r="A2568" t="s">
        <v>9</v>
      </c>
      <c r="B2568" t="s">
        <v>22</v>
      </c>
      <c r="C2568" t="s">
        <v>35</v>
      </c>
      <c r="D2568" s="1">
        <v>0</v>
      </c>
      <c r="E2568" s="1">
        <v>5219.41</v>
      </c>
      <c r="F2568" s="3">
        <v>45325</v>
      </c>
      <c r="G2568" s="1">
        <v>0</v>
      </c>
      <c r="H2568" s="2">
        <v>1.000638581961022E-2</v>
      </c>
      <c r="I2568" s="1">
        <v>51.71</v>
      </c>
    </row>
    <row r="2569" spans="1:9" x14ac:dyDescent="0.25">
      <c r="A2569" t="s">
        <v>9</v>
      </c>
      <c r="B2569" t="s">
        <v>22</v>
      </c>
      <c r="C2569" t="s">
        <v>34</v>
      </c>
      <c r="D2569" s="1">
        <v>0</v>
      </c>
      <c r="E2569" s="1">
        <f>1152.67+1127.82+4996.77</f>
        <v>7277.26</v>
      </c>
      <c r="F2569" s="3">
        <v>45325</v>
      </c>
      <c r="G2569" s="1">
        <v>108.8</v>
      </c>
      <c r="H2569" s="2">
        <v>1.0691250895798587E-2</v>
      </c>
      <c r="I2569" s="1">
        <v>76.98</v>
      </c>
    </row>
    <row r="2570" spans="1:9" x14ac:dyDescent="0.25">
      <c r="A2570" t="s">
        <v>9</v>
      </c>
      <c r="B2570" t="s">
        <v>22</v>
      </c>
      <c r="C2570" t="s">
        <v>33</v>
      </c>
      <c r="D2570" s="1">
        <v>0</v>
      </c>
      <c r="E2570" s="1">
        <v>351.47</v>
      </c>
      <c r="F2570" s="3">
        <v>45325</v>
      </c>
      <c r="G2570" s="1">
        <v>0</v>
      </c>
      <c r="H2570" s="2">
        <v>8.5222381635581268E-3</v>
      </c>
      <c r="I2570" s="1">
        <v>2.97</v>
      </c>
    </row>
    <row r="2571" spans="1:9" x14ac:dyDescent="0.25">
      <c r="A2571" t="s">
        <v>9</v>
      </c>
      <c r="B2571" t="s">
        <v>22</v>
      </c>
      <c r="C2571" t="s">
        <v>32</v>
      </c>
      <c r="D2571" s="1">
        <v>0</v>
      </c>
      <c r="E2571" s="1">
        <f>1171.91+2094.06+1034.06+1359.29</f>
        <v>5659.3200000000006</v>
      </c>
      <c r="F2571" s="3">
        <v>45325</v>
      </c>
      <c r="G2571" s="1">
        <v>0</v>
      </c>
      <c r="H2571" s="2">
        <v>1.0518872725389761E-2</v>
      </c>
      <c r="I2571" s="1">
        <v>58.91</v>
      </c>
    </row>
    <row r="2572" spans="1:9" x14ac:dyDescent="0.25">
      <c r="A2572" t="s">
        <v>9</v>
      </c>
      <c r="B2572" t="s">
        <v>22</v>
      </c>
      <c r="C2572" t="s">
        <v>31</v>
      </c>
      <c r="D2572" s="1">
        <v>0</v>
      </c>
      <c r="E2572" s="1">
        <v>1247.4000000000001</v>
      </c>
      <c r="F2572" s="3">
        <v>45325</v>
      </c>
      <c r="G2572" s="1">
        <v>0</v>
      </c>
      <c r="H2572" s="2">
        <v>-9.5676684266942091E-3</v>
      </c>
      <c r="I2572" s="1">
        <v>-12.05</v>
      </c>
    </row>
    <row r="2573" spans="1:9" x14ac:dyDescent="0.25">
      <c r="A2573" t="s">
        <v>9</v>
      </c>
      <c r="B2573" t="s">
        <v>22</v>
      </c>
      <c r="C2573" t="s">
        <v>43</v>
      </c>
      <c r="D2573" s="1">
        <v>0</v>
      </c>
      <c r="E2573" s="1">
        <v>3077.72</v>
      </c>
      <c r="F2573" s="3">
        <v>45325</v>
      </c>
      <c r="G2573" s="1">
        <v>0</v>
      </c>
      <c r="H2573" s="2">
        <v>-3.1469103634052087E-2</v>
      </c>
      <c r="I2573" s="1">
        <v>-100</v>
      </c>
    </row>
    <row r="2574" spans="1:9" x14ac:dyDescent="0.25">
      <c r="A2574" t="s">
        <v>9</v>
      </c>
      <c r="B2574" t="s">
        <v>22</v>
      </c>
      <c r="C2574" t="s">
        <v>30</v>
      </c>
      <c r="D2574" s="1">
        <v>0</v>
      </c>
      <c r="E2574" s="1">
        <v>2592.54</v>
      </c>
      <c r="F2574" s="3">
        <v>45325</v>
      </c>
      <c r="G2574" s="1">
        <v>0</v>
      </c>
      <c r="H2574" s="2">
        <v>9.61504760792109E-3</v>
      </c>
      <c r="I2574" s="1">
        <v>24.69</v>
      </c>
    </row>
    <row r="2575" spans="1:9" x14ac:dyDescent="0.25">
      <c r="A2575" t="s">
        <v>9</v>
      </c>
      <c r="B2575" t="s">
        <v>22</v>
      </c>
      <c r="C2575" t="s">
        <v>47</v>
      </c>
      <c r="D2575" s="1">
        <v>0</v>
      </c>
      <c r="E2575" s="1">
        <v>1953.7</v>
      </c>
      <c r="F2575" s="3">
        <v>45325</v>
      </c>
      <c r="G2575" s="1">
        <v>0</v>
      </c>
      <c r="H2575" s="2">
        <v>-4.8692603593514017E-2</v>
      </c>
      <c r="I2575" s="1">
        <v>-100</v>
      </c>
    </row>
    <row r="2576" spans="1:9" x14ac:dyDescent="0.25">
      <c r="A2576" t="s">
        <v>9</v>
      </c>
      <c r="B2576" t="s">
        <v>22</v>
      </c>
      <c r="C2576" t="s">
        <v>29</v>
      </c>
      <c r="D2576" s="1">
        <v>0</v>
      </c>
      <c r="E2576" s="1">
        <f>1419.88+4305.43</f>
        <v>5725.31</v>
      </c>
      <c r="F2576" s="3">
        <v>45325</v>
      </c>
      <c r="G2576" s="1">
        <v>0</v>
      </c>
      <c r="H2576" s="2">
        <v>9.2938146419889733E-3</v>
      </c>
      <c r="I2576" s="1">
        <v>52.72</v>
      </c>
    </row>
    <row r="2577" spans="1:9" x14ac:dyDescent="0.25">
      <c r="A2577" t="s">
        <v>9</v>
      </c>
      <c r="B2577" t="s">
        <v>22</v>
      </c>
      <c r="C2577" t="s">
        <v>46</v>
      </c>
      <c r="D2577" s="1">
        <v>0</v>
      </c>
      <c r="E2577" s="1">
        <v>634.78</v>
      </c>
      <c r="F2577" s="3">
        <v>45325</v>
      </c>
      <c r="G2577" s="1">
        <v>0</v>
      </c>
      <c r="H2577" s="2">
        <v>9.0448107583969151E-3</v>
      </c>
      <c r="I2577" s="1">
        <v>5.69</v>
      </c>
    </row>
    <row r="2578" spans="1:9" x14ac:dyDescent="0.25">
      <c r="A2578" t="s">
        <v>9</v>
      </c>
      <c r="B2578" t="s">
        <v>22</v>
      </c>
      <c r="C2578" t="s">
        <v>28</v>
      </c>
      <c r="D2578" s="1">
        <v>0</v>
      </c>
      <c r="E2578" s="1">
        <v>1354.85</v>
      </c>
      <c r="F2578" s="3">
        <v>45325</v>
      </c>
      <c r="G2578" s="1">
        <v>0</v>
      </c>
      <c r="H2578" s="2">
        <v>9.1767036863235063E-3</v>
      </c>
      <c r="I2578" s="1">
        <v>12.32</v>
      </c>
    </row>
    <row r="2579" spans="1:9" x14ac:dyDescent="0.25">
      <c r="A2579" t="s">
        <v>2</v>
      </c>
      <c r="B2579" t="s">
        <v>22</v>
      </c>
      <c r="C2579" t="s">
        <v>44</v>
      </c>
      <c r="D2579" s="1">
        <v>0</v>
      </c>
      <c r="E2579" s="1">
        <v>4182.95</v>
      </c>
      <c r="F2579" s="3">
        <v>45325</v>
      </c>
      <c r="G2579" s="1">
        <v>0</v>
      </c>
      <c r="H2579" s="2">
        <v>7.8183351403444679E-3</v>
      </c>
      <c r="I2579" s="1">
        <v>32.450000000000003</v>
      </c>
    </row>
    <row r="2580" spans="1:9" x14ac:dyDescent="0.25">
      <c r="A2580" t="s">
        <v>2</v>
      </c>
      <c r="B2580" t="s">
        <v>22</v>
      </c>
      <c r="C2580" t="s">
        <v>27</v>
      </c>
      <c r="D2580" s="1">
        <v>390</v>
      </c>
      <c r="E2580" s="1">
        <v>9545.4</v>
      </c>
      <c r="F2580" s="3">
        <v>45325</v>
      </c>
      <c r="G2580" s="1">
        <v>0</v>
      </c>
      <c r="H2580" s="2">
        <v>1.6417462267948268E-2</v>
      </c>
      <c r="I2580" s="1">
        <v>154.18</v>
      </c>
    </row>
    <row r="2581" spans="1:9" x14ac:dyDescent="0.25">
      <c r="A2581" t="s">
        <v>2</v>
      </c>
      <c r="B2581" t="s">
        <v>22</v>
      </c>
      <c r="C2581" t="s">
        <v>26</v>
      </c>
      <c r="D2581" s="1">
        <v>0</v>
      </c>
      <c r="E2581" s="1">
        <v>5459.49</v>
      </c>
      <c r="F2581" s="3">
        <v>45325</v>
      </c>
      <c r="G2581" s="1">
        <v>0</v>
      </c>
      <c r="H2581" s="2">
        <v>6.2592963268104373E-3</v>
      </c>
      <c r="I2581" s="1">
        <v>33.96</v>
      </c>
    </row>
    <row r="2582" spans="1:9" x14ac:dyDescent="0.25">
      <c r="A2582" t="s">
        <v>4</v>
      </c>
      <c r="B2582" t="s">
        <v>22</v>
      </c>
      <c r="C2582" t="s">
        <v>25</v>
      </c>
      <c r="D2582" s="1">
        <v>0</v>
      </c>
      <c r="E2582" s="1">
        <v>1650.2</v>
      </c>
      <c r="F2582" s="3">
        <v>45325</v>
      </c>
      <c r="G2582" s="1">
        <v>0</v>
      </c>
      <c r="H2582" s="2">
        <v>-4.1851499175511453E-2</v>
      </c>
      <c r="I2582" s="1">
        <v>-72.08</v>
      </c>
    </row>
    <row r="2583" spans="1:9" x14ac:dyDescent="0.25">
      <c r="A2583" t="s">
        <v>4</v>
      </c>
      <c r="B2583" t="s">
        <v>22</v>
      </c>
      <c r="C2583" t="s">
        <v>24</v>
      </c>
      <c r="D2583" s="1">
        <v>0</v>
      </c>
      <c r="E2583" s="1">
        <v>3103.9</v>
      </c>
      <c r="F2583" s="3">
        <v>45325</v>
      </c>
      <c r="G2583" s="1">
        <v>0</v>
      </c>
      <c r="H2583" s="2">
        <v>-1.5419459414878989E-2</v>
      </c>
      <c r="I2583" s="1">
        <v>-48.61</v>
      </c>
    </row>
    <row r="2584" spans="1:9" x14ac:dyDescent="0.25">
      <c r="A2584" t="s">
        <v>4</v>
      </c>
      <c r="B2584" t="s">
        <v>21</v>
      </c>
      <c r="C2584" t="s">
        <v>20</v>
      </c>
      <c r="D2584" s="1">
        <v>0</v>
      </c>
      <c r="E2584" s="1">
        <v>4498.62</v>
      </c>
      <c r="F2584" s="3">
        <v>45325</v>
      </c>
      <c r="G2584" s="1">
        <v>0</v>
      </c>
      <c r="H2584" s="2">
        <v>5.2782122905028483E-3</v>
      </c>
      <c r="I2584" s="1">
        <v>23.62</v>
      </c>
    </row>
    <row r="2585" spans="1:9" x14ac:dyDescent="0.25">
      <c r="A2585" t="s">
        <v>9</v>
      </c>
      <c r="B2585" t="s">
        <v>19</v>
      </c>
      <c r="C2585" s="2" t="s">
        <v>18</v>
      </c>
      <c r="D2585" s="1">
        <v>0</v>
      </c>
      <c r="E2585" s="1">
        <v>35151.660000000003</v>
      </c>
      <c r="F2585" s="3">
        <v>45325</v>
      </c>
      <c r="G2585" s="1">
        <v>0</v>
      </c>
      <c r="H2585" s="2">
        <v>9.8837524990931236E-3</v>
      </c>
      <c r="I2585" s="1">
        <v>344.03</v>
      </c>
    </row>
    <row r="2586" spans="1:9" x14ac:dyDescent="0.25">
      <c r="A2586" t="s">
        <v>4</v>
      </c>
      <c r="B2586" t="s">
        <v>1</v>
      </c>
      <c r="C2586" t="s">
        <v>17</v>
      </c>
      <c r="D2586" s="1">
        <v>0</v>
      </c>
      <c r="E2586" s="1">
        <v>1906.29</v>
      </c>
      <c r="F2586" s="3">
        <v>45325</v>
      </c>
      <c r="G2586" s="1">
        <v>0</v>
      </c>
      <c r="H2586" s="2">
        <v>7.2606555071036638E-2</v>
      </c>
      <c r="I2586" s="1">
        <v>129.04</v>
      </c>
    </row>
    <row r="2587" spans="1:9" x14ac:dyDescent="0.25">
      <c r="A2587" t="s">
        <v>4</v>
      </c>
      <c r="B2587" t="s">
        <v>1</v>
      </c>
      <c r="C2587" t="s">
        <v>16</v>
      </c>
      <c r="D2587" s="1">
        <v>0</v>
      </c>
      <c r="E2587" s="1">
        <v>1263.97</v>
      </c>
      <c r="F2587" s="3">
        <v>45325</v>
      </c>
      <c r="G2587" s="1">
        <v>0</v>
      </c>
      <c r="H2587" s="2">
        <v>-4.6880419865172662E-2</v>
      </c>
      <c r="I2587" s="1">
        <v>-62.17</v>
      </c>
    </row>
    <row r="2588" spans="1:9" x14ac:dyDescent="0.25">
      <c r="A2588" t="s">
        <v>4</v>
      </c>
      <c r="B2588" t="s">
        <v>1</v>
      </c>
      <c r="C2588" t="s">
        <v>15</v>
      </c>
      <c r="D2588" s="1">
        <v>0</v>
      </c>
      <c r="E2588" s="1">
        <v>1344.34</v>
      </c>
      <c r="F2588" s="3">
        <v>45325</v>
      </c>
      <c r="G2588" s="1">
        <v>0</v>
      </c>
      <c r="H2588" s="2">
        <v>-7.9143491245855957E-2</v>
      </c>
      <c r="I2588" s="1">
        <v>-115.54</v>
      </c>
    </row>
    <row r="2589" spans="1:9" x14ac:dyDescent="0.25">
      <c r="A2589" t="s">
        <v>4</v>
      </c>
      <c r="B2589" t="s">
        <v>1</v>
      </c>
      <c r="C2589" t="s">
        <v>14</v>
      </c>
      <c r="D2589" s="1">
        <v>255</v>
      </c>
      <c r="E2589" s="1">
        <v>1264.8499999999999</v>
      </c>
      <c r="F2589" s="3">
        <v>45325</v>
      </c>
      <c r="G2589" s="1">
        <v>0</v>
      </c>
      <c r="H2589" s="2">
        <v>-5.5137226779018E-2</v>
      </c>
      <c r="I2589" s="1">
        <v>-73.81</v>
      </c>
    </row>
    <row r="2590" spans="1:9" x14ac:dyDescent="0.25">
      <c r="A2590" t="s">
        <v>2</v>
      </c>
      <c r="B2590" t="s">
        <v>1</v>
      </c>
      <c r="C2590" t="s">
        <v>45</v>
      </c>
      <c r="D2590" s="1">
        <v>0</v>
      </c>
      <c r="E2590" s="1">
        <v>8285.57</v>
      </c>
      <c r="F2590" s="3">
        <v>45325</v>
      </c>
      <c r="G2590" s="1">
        <v>0</v>
      </c>
      <c r="H2590" s="2">
        <v>-6.8505955073128177E-4</v>
      </c>
      <c r="I2590" s="1">
        <v>-5.68</v>
      </c>
    </row>
    <row r="2591" spans="1:9" x14ac:dyDescent="0.25">
      <c r="A2591" t="s">
        <v>4</v>
      </c>
      <c r="B2591" t="s">
        <v>1</v>
      </c>
      <c r="C2591" t="s">
        <v>13</v>
      </c>
      <c r="D2591" s="1">
        <v>0</v>
      </c>
      <c r="E2591" s="1">
        <v>489.77</v>
      </c>
      <c r="F2591" s="3">
        <v>45325</v>
      </c>
      <c r="G2591" s="1">
        <v>0</v>
      </c>
      <c r="H2591" s="2">
        <v>-0.13367177273852915</v>
      </c>
      <c r="I2591" s="1">
        <v>-75.569999999999993</v>
      </c>
    </row>
    <row r="2592" spans="1:9" x14ac:dyDescent="0.25">
      <c r="A2592" t="s">
        <v>4</v>
      </c>
      <c r="B2592" t="s">
        <v>1</v>
      </c>
      <c r="C2592" t="s">
        <v>12</v>
      </c>
      <c r="D2592" s="1">
        <v>0</v>
      </c>
      <c r="E2592" s="1">
        <v>997.94</v>
      </c>
      <c r="F2592" s="3">
        <v>45325</v>
      </c>
      <c r="G2592" s="1">
        <v>0</v>
      </c>
      <c r="H2592" s="2">
        <v>-9.7703435804701533E-2</v>
      </c>
      <c r="I2592" s="1">
        <v>-108.06</v>
      </c>
    </row>
    <row r="2593" spans="1:9" x14ac:dyDescent="0.25">
      <c r="A2593" t="s">
        <v>4</v>
      </c>
      <c r="B2593" t="s">
        <v>1</v>
      </c>
      <c r="C2593" t="s">
        <v>1</v>
      </c>
      <c r="D2593" s="1">
        <v>0</v>
      </c>
      <c r="E2593" s="1">
        <v>2475.9899999999998</v>
      </c>
      <c r="F2593" s="3">
        <v>45325</v>
      </c>
      <c r="G2593" s="1">
        <v>0</v>
      </c>
      <c r="H2593" s="2">
        <v>3.6356330547102855E-2</v>
      </c>
      <c r="I2593" s="1">
        <v>86.86</v>
      </c>
    </row>
    <row r="2594" spans="1:9" x14ac:dyDescent="0.25">
      <c r="A2594" t="s">
        <v>4</v>
      </c>
      <c r="B2594" t="s">
        <v>1</v>
      </c>
      <c r="C2594" t="s">
        <v>11</v>
      </c>
      <c r="D2594" s="1">
        <v>255</v>
      </c>
      <c r="E2594" s="1">
        <v>1428.88</v>
      </c>
      <c r="F2594" s="3">
        <v>45325</v>
      </c>
      <c r="G2594" s="1">
        <v>0</v>
      </c>
      <c r="H2594" s="2">
        <v>-3.5009995137500582E-2</v>
      </c>
      <c r="I2594" s="1">
        <v>-51.84</v>
      </c>
    </row>
    <row r="2595" spans="1:9" x14ac:dyDescent="0.25">
      <c r="A2595" t="s">
        <v>4</v>
      </c>
      <c r="B2595" t="s">
        <v>1</v>
      </c>
      <c r="C2595" t="s">
        <v>10</v>
      </c>
      <c r="D2595" s="1">
        <v>0</v>
      </c>
      <c r="E2595" s="1">
        <v>1307.28</v>
      </c>
      <c r="F2595" s="3">
        <v>45325</v>
      </c>
      <c r="G2595" s="1">
        <v>0</v>
      </c>
      <c r="H2595" s="2">
        <v>1.0137850033998808E-2</v>
      </c>
      <c r="I2595" s="1">
        <v>13.12</v>
      </c>
    </row>
    <row r="2596" spans="1:9" x14ac:dyDescent="0.25">
      <c r="A2596" t="s">
        <v>9</v>
      </c>
      <c r="B2596" t="s">
        <v>1</v>
      </c>
      <c r="C2596" t="s">
        <v>8</v>
      </c>
      <c r="D2596" s="1">
        <v>0</v>
      </c>
      <c r="E2596" s="1">
        <v>6392.38</v>
      </c>
      <c r="F2596" s="3">
        <v>45325</v>
      </c>
      <c r="G2596" s="1">
        <v>0</v>
      </c>
      <c r="H2596" s="2">
        <v>1.1028603512767576E-2</v>
      </c>
      <c r="I2596" s="1">
        <v>69.73</v>
      </c>
    </row>
    <row r="2597" spans="1:9" x14ac:dyDescent="0.25">
      <c r="A2597" t="s">
        <v>4</v>
      </c>
      <c r="B2597" t="s">
        <v>1</v>
      </c>
      <c r="C2597" t="s">
        <v>7</v>
      </c>
      <c r="D2597" s="1">
        <v>0</v>
      </c>
      <c r="E2597" s="1">
        <v>2758.48</v>
      </c>
      <c r="F2597" s="3">
        <v>45325</v>
      </c>
      <c r="G2597" s="1">
        <v>0</v>
      </c>
      <c r="H2597" s="2">
        <v>7.9420235411971074E-2</v>
      </c>
      <c r="I2597" s="1">
        <v>202.96</v>
      </c>
    </row>
    <row r="2598" spans="1:9" x14ac:dyDescent="0.25">
      <c r="A2598" t="s">
        <v>2</v>
      </c>
      <c r="B2598" t="s">
        <v>1</v>
      </c>
      <c r="C2598" t="s">
        <v>6</v>
      </c>
      <c r="D2598" s="1">
        <v>460</v>
      </c>
      <c r="E2598" s="1">
        <v>5274.92</v>
      </c>
      <c r="F2598" s="3">
        <v>45325</v>
      </c>
      <c r="G2598" s="1">
        <v>0</v>
      </c>
      <c r="H2598" s="2">
        <v>-5.7975603504168971E-3</v>
      </c>
      <c r="I2598" s="1">
        <v>-30.76</v>
      </c>
    </row>
    <row r="2599" spans="1:9" x14ac:dyDescent="0.25">
      <c r="A2599" t="s">
        <v>2</v>
      </c>
      <c r="B2599" t="s">
        <v>1</v>
      </c>
      <c r="C2599" t="s">
        <v>5</v>
      </c>
      <c r="D2599" s="1">
        <v>0</v>
      </c>
      <c r="E2599" s="1">
        <v>4056.24</v>
      </c>
      <c r="F2599" s="3">
        <v>45325</v>
      </c>
      <c r="G2599" s="1">
        <v>0</v>
      </c>
      <c r="H2599" s="2">
        <v>2.3426191468423063E-4</v>
      </c>
      <c r="I2599" s="1">
        <v>0.95</v>
      </c>
    </row>
    <row r="2600" spans="1:9" x14ac:dyDescent="0.25">
      <c r="A2600" t="s">
        <v>2</v>
      </c>
      <c r="B2600" t="s">
        <v>1</v>
      </c>
      <c r="C2600" t="s">
        <v>42</v>
      </c>
      <c r="D2600" s="1">
        <v>0</v>
      </c>
      <c r="E2600" s="1">
        <v>12059.38</v>
      </c>
      <c r="F2600" s="3">
        <v>45325</v>
      </c>
      <c r="G2600" s="1">
        <v>0</v>
      </c>
      <c r="H2600" s="2">
        <v>2.0215952571862594E-3</v>
      </c>
      <c r="I2600" s="1">
        <v>24.33</v>
      </c>
    </row>
    <row r="2601" spans="1:9" x14ac:dyDescent="0.25">
      <c r="A2601" t="s">
        <v>4</v>
      </c>
      <c r="B2601" t="s">
        <v>1</v>
      </c>
      <c r="C2601" t="s">
        <v>3</v>
      </c>
      <c r="D2601" s="1">
        <v>0</v>
      </c>
      <c r="E2601" s="1">
        <v>2337.14</v>
      </c>
      <c r="F2601" s="3">
        <v>45325</v>
      </c>
      <c r="G2601" s="1">
        <v>0</v>
      </c>
      <c r="H2601" s="2">
        <v>6.2428960148797064E-3</v>
      </c>
      <c r="I2601" s="1">
        <v>14.5</v>
      </c>
    </row>
    <row r="2602" spans="1:9" x14ac:dyDescent="0.25">
      <c r="A2602" t="s">
        <v>9</v>
      </c>
      <c r="B2602" t="s">
        <v>41</v>
      </c>
      <c r="C2602" s="2" t="s">
        <v>18</v>
      </c>
      <c r="D2602" s="1">
        <v>57.53</v>
      </c>
      <c r="E2602" s="1">
        <v>3738.75</v>
      </c>
      <c r="F2602" s="3">
        <v>45354</v>
      </c>
      <c r="G2602" s="1">
        <v>0</v>
      </c>
      <c r="H2602" s="2">
        <v>5.9949360549123032E-3</v>
      </c>
      <c r="I2602" s="1">
        <v>22.28</v>
      </c>
    </row>
    <row r="2603" spans="1:9" x14ac:dyDescent="0.25">
      <c r="A2603" t="s">
        <v>9</v>
      </c>
      <c r="B2603" t="s">
        <v>22</v>
      </c>
      <c r="C2603" t="s">
        <v>40</v>
      </c>
      <c r="D2603" s="1">
        <v>2040</v>
      </c>
      <c r="E2603" s="1">
        <v>39628.019999999997</v>
      </c>
      <c r="F2603" s="3">
        <v>45354</v>
      </c>
      <c r="G2603" s="1">
        <v>25.03</v>
      </c>
      <c r="H2603" s="2">
        <v>7.6273804574595871E-3</v>
      </c>
      <c r="I2603" s="1">
        <v>299.97000000000003</v>
      </c>
    </row>
    <row r="2604" spans="1:9" x14ac:dyDescent="0.25">
      <c r="A2604" t="s">
        <v>9</v>
      </c>
      <c r="B2604" t="s">
        <v>22</v>
      </c>
      <c r="C2604" t="s">
        <v>39</v>
      </c>
      <c r="D2604" s="1">
        <v>0</v>
      </c>
      <c r="E2604" s="1">
        <v>1286.48</v>
      </c>
      <c r="F2604" s="3">
        <v>45354</v>
      </c>
      <c r="G2604" s="1">
        <v>0</v>
      </c>
      <c r="H2604" s="2">
        <v>7.108188507906732E-3</v>
      </c>
      <c r="I2604" s="1">
        <v>9.08</v>
      </c>
    </row>
    <row r="2605" spans="1:9" x14ac:dyDescent="0.25">
      <c r="A2605" t="s">
        <v>9</v>
      </c>
      <c r="B2605" t="s">
        <v>22</v>
      </c>
      <c r="C2605" t="s">
        <v>38</v>
      </c>
      <c r="D2605" s="1">
        <v>0</v>
      </c>
      <c r="E2605" s="1">
        <f>1215.94+1111.86</f>
        <v>2327.8000000000002</v>
      </c>
      <c r="F2605" s="3">
        <v>45354</v>
      </c>
      <c r="G2605" s="1">
        <v>0</v>
      </c>
      <c r="H2605" s="2">
        <v>1.0172021732715475E-2</v>
      </c>
      <c r="I2605" s="1">
        <v>23.44</v>
      </c>
    </row>
    <row r="2606" spans="1:9" x14ac:dyDescent="0.25">
      <c r="A2606" t="s">
        <v>9</v>
      </c>
      <c r="B2606" t="s">
        <v>22</v>
      </c>
      <c r="C2606" t="s">
        <v>36</v>
      </c>
      <c r="D2606" s="1">
        <v>0</v>
      </c>
      <c r="E2606" s="1">
        <v>4175.92</v>
      </c>
      <c r="F2606" s="3">
        <v>45354</v>
      </c>
      <c r="G2606" s="1">
        <v>0</v>
      </c>
      <c r="H2606" s="2">
        <v>8.2890870414502604E-3</v>
      </c>
      <c r="I2606" s="1">
        <v>34.33</v>
      </c>
    </row>
    <row r="2607" spans="1:9" x14ac:dyDescent="0.25">
      <c r="A2607" t="s">
        <v>9</v>
      </c>
      <c r="B2607" t="s">
        <v>22</v>
      </c>
      <c r="C2607" t="s">
        <v>35</v>
      </c>
      <c r="D2607" s="1">
        <v>0</v>
      </c>
      <c r="E2607" s="1">
        <v>5258.67</v>
      </c>
      <c r="F2607" s="3">
        <v>45354</v>
      </c>
      <c r="G2607" s="1">
        <v>0</v>
      </c>
      <c r="H2607" s="2">
        <v>7.5219229759686534E-3</v>
      </c>
      <c r="I2607" s="1">
        <v>39.26</v>
      </c>
    </row>
    <row r="2608" spans="1:9" x14ac:dyDescent="0.25">
      <c r="A2608" t="s">
        <v>9</v>
      </c>
      <c r="B2608" t="s">
        <v>22</v>
      </c>
      <c r="C2608" t="s">
        <v>34</v>
      </c>
      <c r="D2608" s="1">
        <v>0</v>
      </c>
      <c r="E2608" s="1">
        <f>1138.54+1164.18+5045.96</f>
        <v>7348.68</v>
      </c>
      <c r="F2608" s="3">
        <v>45354</v>
      </c>
      <c r="G2608" s="1">
        <v>0</v>
      </c>
      <c r="H2608" s="2">
        <v>9.814133341395026E-3</v>
      </c>
      <c r="I2608" s="1">
        <v>71.42</v>
      </c>
    </row>
    <row r="2609" spans="1:9" x14ac:dyDescent="0.25">
      <c r="A2609" t="s">
        <v>9</v>
      </c>
      <c r="B2609" t="s">
        <v>22</v>
      </c>
      <c r="C2609" t="s">
        <v>33</v>
      </c>
      <c r="D2609" s="1">
        <v>0</v>
      </c>
      <c r="E2609" s="1">
        <v>353.84</v>
      </c>
      <c r="F2609" s="3">
        <v>45354</v>
      </c>
      <c r="G2609" s="1">
        <v>0</v>
      </c>
      <c r="H2609" s="2">
        <v>6.7431075198449708E-3</v>
      </c>
      <c r="I2609" s="1">
        <v>2.37</v>
      </c>
    </row>
    <row r="2610" spans="1:9" x14ac:dyDescent="0.25">
      <c r="A2610" t="s">
        <v>9</v>
      </c>
      <c r="B2610" t="s">
        <v>22</v>
      </c>
      <c r="C2610" t="s">
        <v>32</v>
      </c>
      <c r="D2610" s="1">
        <v>0</v>
      </c>
      <c r="E2610" s="1">
        <f>1183.24+2115.31+1044.74+1371.37</f>
        <v>5714.66</v>
      </c>
      <c r="F2610" s="3">
        <v>45354</v>
      </c>
      <c r="G2610" s="1">
        <v>0</v>
      </c>
      <c r="H2610" s="2">
        <v>9.7785599683355429E-3</v>
      </c>
      <c r="I2610" s="1">
        <v>55.34</v>
      </c>
    </row>
    <row r="2611" spans="1:9" x14ac:dyDescent="0.25">
      <c r="A2611" t="s">
        <v>9</v>
      </c>
      <c r="B2611" t="s">
        <v>22</v>
      </c>
      <c r="C2611" t="s">
        <v>31</v>
      </c>
      <c r="D2611" s="1">
        <v>0</v>
      </c>
      <c r="E2611" s="1">
        <v>1257.8900000000001</v>
      </c>
      <c r="F2611" s="3">
        <v>45354</v>
      </c>
      <c r="G2611" s="1">
        <v>0</v>
      </c>
      <c r="H2611" s="2">
        <v>8.4094917428250149E-3</v>
      </c>
      <c r="I2611" s="1">
        <v>10.49</v>
      </c>
    </row>
    <row r="2612" spans="1:9" x14ac:dyDescent="0.25">
      <c r="A2612" t="s">
        <v>9</v>
      </c>
      <c r="B2612" t="s">
        <v>22</v>
      </c>
      <c r="C2612" t="s">
        <v>43</v>
      </c>
      <c r="D2612" s="1">
        <v>0</v>
      </c>
      <c r="E2612" s="1">
        <v>2977.72</v>
      </c>
      <c r="F2612" s="3">
        <v>45354</v>
      </c>
      <c r="G2612" s="1">
        <v>0</v>
      </c>
      <c r="H2612" s="2">
        <v>-3.2491584679568031E-2</v>
      </c>
      <c r="I2612" s="1">
        <v>-100</v>
      </c>
    </row>
    <row r="2613" spans="1:9" x14ac:dyDescent="0.25">
      <c r="A2613" t="s">
        <v>9</v>
      </c>
      <c r="B2613" t="s">
        <v>22</v>
      </c>
      <c r="C2613" t="s">
        <v>30</v>
      </c>
      <c r="D2613" s="1">
        <v>0</v>
      </c>
      <c r="E2613" s="1">
        <v>2616.06</v>
      </c>
      <c r="F2613" s="3">
        <v>45354</v>
      </c>
      <c r="G2613" s="1">
        <v>0</v>
      </c>
      <c r="H2613" s="2">
        <v>9.0721840357332884E-3</v>
      </c>
      <c r="I2613" s="1">
        <v>23.52</v>
      </c>
    </row>
    <row r="2614" spans="1:9" x14ac:dyDescent="0.25">
      <c r="A2614" t="s">
        <v>9</v>
      </c>
      <c r="B2614" t="s">
        <v>22</v>
      </c>
      <c r="C2614" t="s">
        <v>47</v>
      </c>
      <c r="D2614" s="1">
        <v>0</v>
      </c>
      <c r="E2614" s="1">
        <v>1853.7</v>
      </c>
      <c r="F2614" s="3">
        <v>45354</v>
      </c>
      <c r="G2614" s="1">
        <v>0</v>
      </c>
      <c r="H2614" s="2">
        <v>-5.1184931156267544E-2</v>
      </c>
      <c r="I2614" s="1">
        <v>-100</v>
      </c>
    </row>
    <row r="2615" spans="1:9" x14ac:dyDescent="0.25">
      <c r="A2615" t="s">
        <v>9</v>
      </c>
      <c r="B2615" t="s">
        <v>22</v>
      </c>
      <c r="C2615" t="s">
        <v>29</v>
      </c>
      <c r="D2615" s="1">
        <v>0</v>
      </c>
      <c r="E2615" s="1">
        <f>1432.59+4343.22</f>
        <v>5775.81</v>
      </c>
      <c r="F2615" s="3">
        <v>45354</v>
      </c>
      <c r="G2615" s="1">
        <v>0</v>
      </c>
      <c r="H2615" s="2">
        <v>8.8204830830120873E-3</v>
      </c>
      <c r="I2615" s="1">
        <v>50.5</v>
      </c>
    </row>
    <row r="2616" spans="1:9" x14ac:dyDescent="0.25">
      <c r="A2616" t="s">
        <v>9</v>
      </c>
      <c r="B2616" t="s">
        <v>22</v>
      </c>
      <c r="C2616" t="s">
        <v>46</v>
      </c>
      <c r="D2616" s="1">
        <v>0</v>
      </c>
      <c r="E2616" s="1">
        <v>640.25</v>
      </c>
      <c r="F2616" s="3">
        <v>45354</v>
      </c>
      <c r="G2616" s="1">
        <v>0</v>
      </c>
      <c r="H2616" s="2">
        <v>8.6171587006522721E-3</v>
      </c>
      <c r="I2616" s="1">
        <v>5.47</v>
      </c>
    </row>
    <row r="2617" spans="1:9" x14ac:dyDescent="0.25">
      <c r="A2617" t="s">
        <v>9</v>
      </c>
      <c r="B2617" t="s">
        <v>22</v>
      </c>
      <c r="C2617" t="s">
        <v>28</v>
      </c>
      <c r="D2617" s="1">
        <v>0</v>
      </c>
      <c r="E2617" s="1">
        <v>1333.99</v>
      </c>
      <c r="F2617" s="3">
        <v>45354</v>
      </c>
      <c r="G2617" s="1">
        <v>32.5</v>
      </c>
      <c r="H2617" s="2">
        <v>8.8025106817408716E-3</v>
      </c>
      <c r="I2617" s="1">
        <v>11.64</v>
      </c>
    </row>
    <row r="2618" spans="1:9" x14ac:dyDescent="0.25">
      <c r="A2618" t="s">
        <v>2</v>
      </c>
      <c r="B2618" t="s">
        <v>22</v>
      </c>
      <c r="C2618" t="s">
        <v>44</v>
      </c>
      <c r="D2618" s="1">
        <v>0</v>
      </c>
      <c r="E2618" s="1">
        <v>4164.4399999999996</v>
      </c>
      <c r="F2618" s="3">
        <v>45354</v>
      </c>
      <c r="G2618" s="1">
        <v>0</v>
      </c>
      <c r="H2618" s="2">
        <v>-4.4251066830826025E-3</v>
      </c>
      <c r="I2618" s="1">
        <v>-18.510000000000002</v>
      </c>
    </row>
    <row r="2619" spans="1:9" x14ac:dyDescent="0.25">
      <c r="A2619" t="s">
        <v>2</v>
      </c>
      <c r="B2619" t="s">
        <v>22</v>
      </c>
      <c r="C2619" t="s">
        <v>27</v>
      </c>
      <c r="D2619" s="1">
        <v>460</v>
      </c>
      <c r="E2619" s="1">
        <v>10235.65</v>
      </c>
      <c r="F2619" s="3">
        <v>45354</v>
      </c>
      <c r="G2619" s="1">
        <v>0</v>
      </c>
      <c r="H2619" s="2">
        <v>2.3012573210466458E-2</v>
      </c>
      <c r="I2619" s="1">
        <v>230.25</v>
      </c>
    </row>
    <row r="2620" spans="1:9" x14ac:dyDescent="0.25">
      <c r="A2620" t="s">
        <v>2</v>
      </c>
      <c r="B2620" t="s">
        <v>22</v>
      </c>
      <c r="C2620" t="s">
        <v>26</v>
      </c>
      <c r="D2620" s="1">
        <v>0</v>
      </c>
      <c r="E2620" s="1">
        <v>5552.95</v>
      </c>
      <c r="F2620" s="3">
        <v>45354</v>
      </c>
      <c r="G2620" s="1">
        <v>0</v>
      </c>
      <c r="H2620" s="2">
        <v>1.7118815127420417E-2</v>
      </c>
      <c r="I2620" s="1">
        <v>93.46</v>
      </c>
    </row>
    <row r="2621" spans="1:9" x14ac:dyDescent="0.25">
      <c r="A2621" t="s">
        <v>4</v>
      </c>
      <c r="B2621" t="s">
        <v>22</v>
      </c>
      <c r="C2621" t="s">
        <v>25</v>
      </c>
      <c r="D2621" s="1">
        <v>0</v>
      </c>
      <c r="E2621" s="1">
        <v>1643.63</v>
      </c>
      <c r="F2621" s="3">
        <v>45354</v>
      </c>
      <c r="G2621" s="1">
        <v>0</v>
      </c>
      <c r="H2621" s="2">
        <v>-3.9813355956853647E-3</v>
      </c>
      <c r="I2621" s="1">
        <v>-6.57</v>
      </c>
    </row>
    <row r="2622" spans="1:9" x14ac:dyDescent="0.25">
      <c r="A2622" t="s">
        <v>4</v>
      </c>
      <c r="B2622" t="s">
        <v>22</v>
      </c>
      <c r="C2622" t="s">
        <v>24</v>
      </c>
      <c r="D2622" s="1">
        <v>0</v>
      </c>
      <c r="E2622" s="1">
        <v>3069.33</v>
      </c>
      <c r="F2622" s="3">
        <v>45354</v>
      </c>
      <c r="G2622" s="1">
        <v>0</v>
      </c>
      <c r="H2622" s="2">
        <v>-1.1137601082509163E-2</v>
      </c>
      <c r="I2622" s="1">
        <v>-34.57</v>
      </c>
    </row>
    <row r="2623" spans="1:9" x14ac:dyDescent="0.25">
      <c r="A2623" t="s">
        <v>4</v>
      </c>
      <c r="B2623" t="s">
        <v>21</v>
      </c>
      <c r="C2623" t="s">
        <v>20</v>
      </c>
      <c r="D2623" s="1">
        <v>0</v>
      </c>
      <c r="E2623" s="1">
        <v>5737.78</v>
      </c>
      <c r="F2623" s="3">
        <v>45354</v>
      </c>
      <c r="G2623" s="1">
        <v>0</v>
      </c>
      <c r="H2623" s="2">
        <v>0.27545336125300635</v>
      </c>
      <c r="I2623" s="1">
        <v>1239.1600000000001</v>
      </c>
    </row>
    <row r="2624" spans="1:9" x14ac:dyDescent="0.25">
      <c r="A2624" t="s">
        <v>9</v>
      </c>
      <c r="B2624" t="s">
        <v>19</v>
      </c>
      <c r="C2624" s="2" t="s">
        <v>18</v>
      </c>
      <c r="D2624" s="1">
        <v>0</v>
      </c>
      <c r="E2624" s="1">
        <v>35463.54</v>
      </c>
      <c r="F2624" s="3">
        <v>45354</v>
      </c>
      <c r="G2624" s="1">
        <v>0</v>
      </c>
      <c r="H2624" s="2">
        <v>8.8724117154068693E-3</v>
      </c>
      <c r="I2624" s="1">
        <v>311.88</v>
      </c>
    </row>
    <row r="2625" spans="1:9" x14ac:dyDescent="0.25">
      <c r="A2625" t="s">
        <v>4</v>
      </c>
      <c r="B2625" t="s">
        <v>1</v>
      </c>
      <c r="C2625" t="s">
        <v>17</v>
      </c>
      <c r="D2625" s="1">
        <v>0</v>
      </c>
      <c r="E2625" s="1">
        <v>2017.15</v>
      </c>
      <c r="F2625" s="3">
        <v>45354</v>
      </c>
      <c r="G2625" s="1">
        <v>0</v>
      </c>
      <c r="H2625" s="2">
        <v>5.8154845275377953E-2</v>
      </c>
      <c r="I2625" s="1">
        <v>110.86</v>
      </c>
    </row>
    <row r="2626" spans="1:9" x14ac:dyDescent="0.25">
      <c r="A2626" t="s">
        <v>4</v>
      </c>
      <c r="B2626" t="s">
        <v>1</v>
      </c>
      <c r="C2626" t="s">
        <v>16</v>
      </c>
      <c r="D2626" s="1">
        <v>0</v>
      </c>
      <c r="E2626" s="1">
        <v>1267.18</v>
      </c>
      <c r="F2626" s="3">
        <v>45354</v>
      </c>
      <c r="G2626" s="1">
        <v>0</v>
      </c>
      <c r="H2626" s="2">
        <v>2.5396172377509796E-3</v>
      </c>
      <c r="I2626" s="1">
        <v>3.21</v>
      </c>
    </row>
    <row r="2627" spans="1:9" x14ac:dyDescent="0.25">
      <c r="A2627" t="s">
        <v>4</v>
      </c>
      <c r="B2627" t="s">
        <v>1</v>
      </c>
      <c r="C2627" t="s">
        <v>15</v>
      </c>
      <c r="D2627" s="1">
        <v>0</v>
      </c>
      <c r="E2627" s="1">
        <v>1385.21</v>
      </c>
      <c r="F2627" s="3">
        <v>45354</v>
      </c>
      <c r="G2627" s="1">
        <v>0</v>
      </c>
      <c r="H2627" s="2">
        <v>3.0401535325884854E-2</v>
      </c>
      <c r="I2627" s="1">
        <v>40.869999999999997</v>
      </c>
    </row>
    <row r="2628" spans="1:9" x14ac:dyDescent="0.25">
      <c r="A2628" t="s">
        <v>4</v>
      </c>
      <c r="B2628" t="s">
        <v>1</v>
      </c>
      <c r="C2628" t="s">
        <v>14</v>
      </c>
      <c r="D2628" s="1">
        <v>0</v>
      </c>
      <c r="E2628" s="1">
        <v>1283.3399999999999</v>
      </c>
      <c r="F2628" s="3">
        <v>45354</v>
      </c>
      <c r="G2628" s="1">
        <v>0</v>
      </c>
      <c r="H2628" s="2">
        <v>1.4618334189824944E-2</v>
      </c>
      <c r="I2628" s="1">
        <v>18.489999999999998</v>
      </c>
    </row>
    <row r="2629" spans="1:9" x14ac:dyDescent="0.25">
      <c r="A2629" t="s">
        <v>2</v>
      </c>
      <c r="B2629" t="s">
        <v>1</v>
      </c>
      <c r="C2629" t="s">
        <v>45</v>
      </c>
      <c r="D2629" s="1">
        <v>0</v>
      </c>
      <c r="E2629" s="1">
        <v>8332.94</v>
      </c>
      <c r="F2629" s="3">
        <v>45354</v>
      </c>
      <c r="G2629" s="1">
        <v>0</v>
      </c>
      <c r="H2629" s="2">
        <v>5.7171685231072189E-3</v>
      </c>
      <c r="I2629" s="1">
        <v>47.37</v>
      </c>
    </row>
    <row r="2630" spans="1:9" x14ac:dyDescent="0.25">
      <c r="A2630" t="s">
        <v>4</v>
      </c>
      <c r="B2630" t="s">
        <v>1</v>
      </c>
      <c r="C2630" t="s">
        <v>13</v>
      </c>
      <c r="D2630" s="1">
        <v>0</v>
      </c>
      <c r="E2630" s="1">
        <v>494.5</v>
      </c>
      <c r="F2630" s="3">
        <v>45354</v>
      </c>
      <c r="G2630" s="1">
        <v>0</v>
      </c>
      <c r="H2630" s="2">
        <v>9.6575943810359721E-3</v>
      </c>
      <c r="I2630" s="1">
        <v>4.7300000000000004</v>
      </c>
    </row>
    <row r="2631" spans="1:9" x14ac:dyDescent="0.25">
      <c r="A2631" t="s">
        <v>4</v>
      </c>
      <c r="B2631" t="s">
        <v>1</v>
      </c>
      <c r="C2631" t="s">
        <v>12</v>
      </c>
      <c r="D2631" s="1">
        <v>255</v>
      </c>
      <c r="E2631" s="1">
        <v>1308.1600000000001</v>
      </c>
      <c r="F2631" s="3">
        <v>45354</v>
      </c>
      <c r="G2631" s="1">
        <v>0</v>
      </c>
      <c r="H2631" s="2">
        <v>4.4072341851964181E-2</v>
      </c>
      <c r="I2631" s="1">
        <v>55.22</v>
      </c>
    </row>
    <row r="2632" spans="1:9" x14ac:dyDescent="0.25">
      <c r="A2632" t="s">
        <v>4</v>
      </c>
      <c r="B2632" t="s">
        <v>1</v>
      </c>
      <c r="C2632" t="s">
        <v>1</v>
      </c>
      <c r="D2632" s="1">
        <v>0</v>
      </c>
      <c r="E2632" s="1">
        <v>2514.1999999999998</v>
      </c>
      <c r="F2632" s="3">
        <v>45354</v>
      </c>
      <c r="G2632" s="1">
        <v>0</v>
      </c>
      <c r="H2632" s="2">
        <v>1.5432210954002157E-2</v>
      </c>
      <c r="I2632" s="1">
        <v>38.21</v>
      </c>
    </row>
    <row r="2633" spans="1:9" x14ac:dyDescent="0.25">
      <c r="A2633" t="s">
        <v>4</v>
      </c>
      <c r="B2633" t="s">
        <v>1</v>
      </c>
      <c r="C2633" t="s">
        <v>11</v>
      </c>
      <c r="D2633" s="1">
        <v>0</v>
      </c>
      <c r="E2633" s="1">
        <v>1469.33</v>
      </c>
      <c r="F2633" s="3">
        <v>45354</v>
      </c>
      <c r="G2633" s="1">
        <v>0</v>
      </c>
      <c r="H2633" s="2">
        <v>2.8308885280779128E-2</v>
      </c>
      <c r="I2633" s="1">
        <v>40.450000000000003</v>
      </c>
    </row>
    <row r="2634" spans="1:9" x14ac:dyDescent="0.25">
      <c r="A2634" t="s">
        <v>4</v>
      </c>
      <c r="B2634" t="s">
        <v>1</v>
      </c>
      <c r="C2634" t="s">
        <v>10</v>
      </c>
      <c r="D2634" s="1">
        <v>255</v>
      </c>
      <c r="E2634" s="1">
        <v>1560.98</v>
      </c>
      <c r="F2634" s="3">
        <v>45354</v>
      </c>
      <c r="G2634" s="1">
        <v>0</v>
      </c>
      <c r="H2634" s="2">
        <v>-8.3211716209641295E-4</v>
      </c>
      <c r="I2634" s="1">
        <v>-1.3</v>
      </c>
    </row>
    <row r="2635" spans="1:9" x14ac:dyDescent="0.25">
      <c r="A2635" t="s">
        <v>9</v>
      </c>
      <c r="B2635" t="s">
        <v>1</v>
      </c>
      <c r="C2635" t="s">
        <v>8</v>
      </c>
      <c r="D2635" s="1">
        <v>0</v>
      </c>
      <c r="E2635" s="1">
        <v>6436.26</v>
      </c>
      <c r="F2635" s="3">
        <v>45354</v>
      </c>
      <c r="G2635" s="1">
        <v>0</v>
      </c>
      <c r="H2635" s="2">
        <v>6.8644229535790302E-3</v>
      </c>
      <c r="I2635" s="1">
        <v>43.88</v>
      </c>
    </row>
    <row r="2636" spans="1:9" x14ac:dyDescent="0.25">
      <c r="A2636" t="s">
        <v>4</v>
      </c>
      <c r="B2636" t="s">
        <v>1</v>
      </c>
      <c r="C2636" t="s">
        <v>7</v>
      </c>
      <c r="D2636" s="1">
        <v>0</v>
      </c>
      <c r="E2636" s="1">
        <v>2694.65</v>
      </c>
      <c r="F2636" s="3">
        <v>45354</v>
      </c>
      <c r="G2636" s="1">
        <v>0</v>
      </c>
      <c r="H2636" s="2">
        <v>-2.3139555117310917E-2</v>
      </c>
      <c r="I2636" s="1">
        <v>-63.83</v>
      </c>
    </row>
    <row r="2637" spans="1:9" x14ac:dyDescent="0.25">
      <c r="A2637" t="s">
        <v>2</v>
      </c>
      <c r="B2637" t="s">
        <v>1</v>
      </c>
      <c r="C2637" t="s">
        <v>6</v>
      </c>
      <c r="D2637" s="1">
        <v>0</v>
      </c>
      <c r="E2637" s="1">
        <v>5371.78</v>
      </c>
      <c r="F2637" s="3">
        <v>45354</v>
      </c>
      <c r="G2637" s="1">
        <v>0</v>
      </c>
      <c r="H2637" s="2">
        <v>1.836236378940348E-2</v>
      </c>
      <c r="I2637" s="1">
        <v>96.86</v>
      </c>
    </row>
    <row r="2638" spans="1:9" x14ac:dyDescent="0.25">
      <c r="A2638" t="s">
        <v>2</v>
      </c>
      <c r="B2638" t="s">
        <v>1</v>
      </c>
      <c r="C2638" t="s">
        <v>5</v>
      </c>
      <c r="D2638" s="1">
        <v>390</v>
      </c>
      <c r="E2638" s="1">
        <v>4458.51</v>
      </c>
      <c r="F2638" s="3">
        <v>45354</v>
      </c>
      <c r="G2638" s="1">
        <v>0</v>
      </c>
      <c r="H2638" s="2">
        <v>2.7596351074166137E-3</v>
      </c>
      <c r="I2638" s="1">
        <v>12.27</v>
      </c>
    </row>
    <row r="2639" spans="1:9" x14ac:dyDescent="0.25">
      <c r="A2639" t="s">
        <v>2</v>
      </c>
      <c r="B2639" t="s">
        <v>1</v>
      </c>
      <c r="C2639" t="s">
        <v>42</v>
      </c>
      <c r="D2639" s="1">
        <v>0</v>
      </c>
      <c r="E2639" s="1">
        <v>12113.23</v>
      </c>
      <c r="F2639" s="3">
        <v>45354</v>
      </c>
      <c r="G2639" s="1">
        <v>0</v>
      </c>
      <c r="H2639" s="2">
        <v>4.4654036940539044E-3</v>
      </c>
      <c r="I2639" s="1">
        <v>53.85</v>
      </c>
    </row>
    <row r="2640" spans="1:9" x14ac:dyDescent="0.25">
      <c r="A2640" t="s">
        <v>4</v>
      </c>
      <c r="B2640" t="s">
        <v>1</v>
      </c>
      <c r="C2640" t="s">
        <v>3</v>
      </c>
      <c r="D2640" s="1">
        <v>0</v>
      </c>
      <c r="E2640" s="1">
        <v>2334.08</v>
      </c>
      <c r="F2640" s="3">
        <v>45354</v>
      </c>
      <c r="G2640" s="1">
        <v>0</v>
      </c>
      <c r="H2640" s="2">
        <v>-1.3092925541473566E-3</v>
      </c>
      <c r="I2640" s="1">
        <v>-3.06</v>
      </c>
    </row>
    <row r="2641" spans="1:9" x14ac:dyDescent="0.25">
      <c r="A2641" t="s">
        <v>9</v>
      </c>
      <c r="B2641" t="s">
        <v>41</v>
      </c>
      <c r="C2641" s="2" t="s">
        <v>18</v>
      </c>
      <c r="D2641" s="1">
        <f>34.74+24.51+449.23</f>
        <v>508.48</v>
      </c>
      <c r="E2641" s="1">
        <v>4274.6099999999997</v>
      </c>
      <c r="F2641" s="3">
        <v>45385</v>
      </c>
      <c r="G2641" s="1">
        <v>0</v>
      </c>
      <c r="H2641" s="2">
        <v>6.4465545779248679E-3</v>
      </c>
      <c r="I2641" s="1">
        <v>27.38</v>
      </c>
    </row>
    <row r="2642" spans="1:9" x14ac:dyDescent="0.25">
      <c r="A2642" t="s">
        <v>9</v>
      </c>
      <c r="B2642" t="s">
        <v>22</v>
      </c>
      <c r="C2642" t="s">
        <v>40</v>
      </c>
      <c r="D2642" s="1">
        <f>2040+531.24</f>
        <v>2571.2399999999998</v>
      </c>
      <c r="E2642" s="1">
        <v>42537.22</v>
      </c>
      <c r="F2642" s="3">
        <v>45385</v>
      </c>
      <c r="G2642" s="1">
        <v>24.51</v>
      </c>
      <c r="H2642" s="2">
        <v>8.5944789240008923E-3</v>
      </c>
      <c r="I2642" s="1">
        <v>362.47</v>
      </c>
    </row>
    <row r="2643" spans="1:9" x14ac:dyDescent="0.25">
      <c r="A2643" t="s">
        <v>9</v>
      </c>
      <c r="B2643" t="s">
        <v>22</v>
      </c>
      <c r="C2643" t="s">
        <v>39</v>
      </c>
      <c r="D2643" s="1">
        <v>0</v>
      </c>
      <c r="E2643" s="1">
        <v>1301.31</v>
      </c>
      <c r="F2643" s="3">
        <v>45385</v>
      </c>
      <c r="G2643" s="1">
        <v>0</v>
      </c>
      <c r="H2643" s="2">
        <v>1.1527579130651056E-2</v>
      </c>
      <c r="I2643" s="1">
        <v>14.83</v>
      </c>
    </row>
    <row r="2644" spans="1:9" x14ac:dyDescent="0.25">
      <c r="A2644" t="s">
        <v>9</v>
      </c>
      <c r="B2644" t="s">
        <v>22</v>
      </c>
      <c r="C2644" t="s">
        <v>38</v>
      </c>
      <c r="D2644" s="1">
        <v>0</v>
      </c>
      <c r="E2644" s="1">
        <f>1231.15+1125.75</f>
        <v>2356.9</v>
      </c>
      <c r="F2644" s="3">
        <v>45385</v>
      </c>
      <c r="G2644" s="1">
        <v>0</v>
      </c>
      <c r="H2644" s="2">
        <v>1.2501073975427435E-2</v>
      </c>
      <c r="I2644" s="1">
        <v>29.1</v>
      </c>
    </row>
    <row r="2645" spans="1:9" x14ac:dyDescent="0.25">
      <c r="A2645" t="s">
        <v>9</v>
      </c>
      <c r="B2645" t="s">
        <v>22</v>
      </c>
      <c r="C2645" t="s">
        <v>37</v>
      </c>
      <c r="D2645" s="1">
        <v>2002.68</v>
      </c>
      <c r="E2645" s="1">
        <v>2003.1</v>
      </c>
      <c r="F2645" s="3">
        <v>45385</v>
      </c>
      <c r="G2645" s="1">
        <v>0</v>
      </c>
      <c r="H2645" s="2">
        <v>2.0971897657129368E-4</v>
      </c>
      <c r="I2645" s="1">
        <v>0.42</v>
      </c>
    </row>
    <row r="2646" spans="1:9" x14ac:dyDescent="0.25">
      <c r="A2646" t="s">
        <v>9</v>
      </c>
      <c r="B2646" t="s">
        <v>22</v>
      </c>
      <c r="C2646" t="s">
        <v>36</v>
      </c>
      <c r="D2646" s="1">
        <v>0</v>
      </c>
      <c r="E2646" s="1">
        <v>4050.39</v>
      </c>
      <c r="F2646" s="3">
        <v>45385</v>
      </c>
      <c r="G2646" s="1">
        <v>160.38</v>
      </c>
      <c r="H2646" s="2">
        <v>8.6787829283234696E-3</v>
      </c>
      <c r="I2646" s="1">
        <v>34.85</v>
      </c>
    </row>
    <row r="2647" spans="1:9" x14ac:dyDescent="0.25">
      <c r="A2647" t="s">
        <v>9</v>
      </c>
      <c r="B2647" t="s">
        <v>22</v>
      </c>
      <c r="C2647" t="s">
        <v>35</v>
      </c>
      <c r="D2647" s="1">
        <v>0</v>
      </c>
      <c r="E2647" s="1">
        <v>5024.43</v>
      </c>
      <c r="F2647" s="3">
        <v>45385</v>
      </c>
      <c r="G2647" s="1">
        <v>280.56</v>
      </c>
      <c r="H2647" s="2">
        <v>9.3047361347982083E-3</v>
      </c>
      <c r="I2647" s="1">
        <v>46.32</v>
      </c>
    </row>
    <row r="2648" spans="1:9" x14ac:dyDescent="0.25">
      <c r="A2648" t="s">
        <v>9</v>
      </c>
      <c r="B2648" t="s">
        <v>22</v>
      </c>
      <c r="C2648" t="s">
        <v>34</v>
      </c>
      <c r="D2648" s="1">
        <v>0</v>
      </c>
      <c r="E2648" s="1">
        <f>1176.44+1150.45+5098.25</f>
        <v>7425.14</v>
      </c>
      <c r="F2648" s="3">
        <v>45385</v>
      </c>
      <c r="G2648" s="1">
        <v>0</v>
      </c>
      <c r="H2648" s="2">
        <v>1.040458966780422E-2</v>
      </c>
      <c r="I2648" s="1">
        <v>76.459999999999994</v>
      </c>
    </row>
    <row r="2649" spans="1:9" x14ac:dyDescent="0.25">
      <c r="A2649" t="s">
        <v>9</v>
      </c>
      <c r="B2649" t="s">
        <v>22</v>
      </c>
      <c r="C2649" t="s">
        <v>33</v>
      </c>
      <c r="D2649" s="1">
        <v>1064.9000000000001</v>
      </c>
      <c r="E2649" s="1">
        <f>357.48+1070.15</f>
        <v>1427.63</v>
      </c>
      <c r="F2649" s="3">
        <v>45385</v>
      </c>
      <c r="G2649" s="1">
        <v>0</v>
      </c>
      <c r="H2649" s="2">
        <v>6.26612346166322E-3</v>
      </c>
      <c r="I2649" s="1">
        <v>8.89</v>
      </c>
    </row>
    <row r="2650" spans="1:9" x14ac:dyDescent="0.25">
      <c r="A2650" t="s">
        <v>9</v>
      </c>
      <c r="B2650" t="s">
        <v>22</v>
      </c>
      <c r="C2650" t="s">
        <v>32</v>
      </c>
      <c r="D2650" s="1">
        <v>0</v>
      </c>
      <c r="E2650" s="1">
        <f>1383.97+1195.26+1025.94+2077.56</f>
        <v>5682.73</v>
      </c>
      <c r="F2650" s="3">
        <v>45385</v>
      </c>
      <c r="G2650" s="1">
        <f>60.2+30.1</f>
        <v>90.300000000000011</v>
      </c>
      <c r="H2650" s="2">
        <v>1.0378069682595026E-2</v>
      </c>
      <c r="I2650" s="1">
        <v>58.37</v>
      </c>
    </row>
    <row r="2651" spans="1:9" x14ac:dyDescent="0.25">
      <c r="A2651" t="s">
        <v>9</v>
      </c>
      <c r="B2651" t="s">
        <v>22</v>
      </c>
      <c r="C2651" t="s">
        <v>31</v>
      </c>
      <c r="D2651" s="1">
        <v>0</v>
      </c>
      <c r="E2651" s="1">
        <v>1269.02</v>
      </c>
      <c r="F2651" s="3">
        <v>45385</v>
      </c>
      <c r="G2651" s="1">
        <v>0</v>
      </c>
      <c r="H2651" s="2">
        <v>8.8481504742066175E-3</v>
      </c>
      <c r="I2651" s="1">
        <v>11.13</v>
      </c>
    </row>
    <row r="2652" spans="1:9" x14ac:dyDescent="0.25">
      <c r="A2652" t="s">
        <v>9</v>
      </c>
      <c r="B2652" t="s">
        <v>22</v>
      </c>
      <c r="C2652" t="s">
        <v>43</v>
      </c>
      <c r="D2652" s="1">
        <v>0</v>
      </c>
      <c r="E2652" s="1">
        <v>2777.72</v>
      </c>
      <c r="F2652" s="3">
        <v>45385</v>
      </c>
      <c r="G2652" s="1">
        <v>0</v>
      </c>
      <c r="H2652" s="2">
        <v>-6.7165482315328484E-2</v>
      </c>
      <c r="I2652" s="1">
        <v>-200</v>
      </c>
    </row>
    <row r="2653" spans="1:9" x14ac:dyDescent="0.25">
      <c r="A2653" t="s">
        <v>9</v>
      </c>
      <c r="B2653" t="s">
        <v>22</v>
      </c>
      <c r="C2653" t="s">
        <v>30</v>
      </c>
      <c r="D2653" s="1">
        <v>0</v>
      </c>
      <c r="E2653" s="1">
        <f>2640.7</f>
        <v>2640.7</v>
      </c>
      <c r="F2653" s="3">
        <v>45385</v>
      </c>
      <c r="G2653" s="1">
        <v>0</v>
      </c>
      <c r="H2653" s="2">
        <v>9.4187442184048287E-3</v>
      </c>
      <c r="I2653" s="1">
        <v>24.64</v>
      </c>
    </row>
    <row r="2654" spans="1:9" x14ac:dyDescent="0.25">
      <c r="A2654" t="s">
        <v>9</v>
      </c>
      <c r="B2654" t="s">
        <v>22</v>
      </c>
      <c r="C2654" t="s">
        <v>47</v>
      </c>
      <c r="D2654" s="1">
        <v>0</v>
      </c>
      <c r="E2654" s="1">
        <v>0</v>
      </c>
      <c r="F2654" s="3">
        <v>45385</v>
      </c>
      <c r="G2654" s="1">
        <v>2451.91</v>
      </c>
      <c r="H2654" s="2">
        <v>0.32271133408857944</v>
      </c>
      <c r="I2654" s="1">
        <v>598.21</v>
      </c>
    </row>
    <row r="2655" spans="1:9" x14ac:dyDescent="0.25">
      <c r="A2655" t="s">
        <v>9</v>
      </c>
      <c r="B2655" t="s">
        <v>22</v>
      </c>
      <c r="C2655" t="s">
        <v>29</v>
      </c>
      <c r="D2655" s="1">
        <v>0</v>
      </c>
      <c r="E2655" s="1">
        <f>4382.55+1445.87</f>
        <v>5828.42</v>
      </c>
      <c r="F2655" s="3">
        <v>45385</v>
      </c>
      <c r="G2655" s="1">
        <v>0</v>
      </c>
      <c r="H2655" s="2">
        <v>9.1086791289878288E-3</v>
      </c>
      <c r="I2655" s="1">
        <v>52.61</v>
      </c>
    </row>
    <row r="2656" spans="1:9" x14ac:dyDescent="0.25">
      <c r="A2656" t="s">
        <v>9</v>
      </c>
      <c r="B2656" t="s">
        <v>22</v>
      </c>
      <c r="C2656" t="s">
        <v>46</v>
      </c>
      <c r="D2656" s="1">
        <v>0</v>
      </c>
      <c r="E2656" s="1">
        <v>645.91999999999996</v>
      </c>
      <c r="F2656" s="3">
        <v>45385</v>
      </c>
      <c r="G2656" s="1">
        <v>0</v>
      </c>
      <c r="H2656" s="2">
        <v>8.8559156579459675E-3</v>
      </c>
      <c r="I2656" s="1">
        <v>5.67</v>
      </c>
    </row>
    <row r="2657" spans="1:9" x14ac:dyDescent="0.25">
      <c r="A2657" t="s">
        <v>9</v>
      </c>
      <c r="B2657" t="s">
        <v>22</v>
      </c>
      <c r="C2657" t="s">
        <v>28</v>
      </c>
      <c r="D2657" s="1">
        <v>0</v>
      </c>
      <c r="E2657" s="1">
        <v>1346</v>
      </c>
      <c r="F2657" s="3">
        <v>45385</v>
      </c>
      <c r="G2657" s="1">
        <v>0</v>
      </c>
      <c r="H2657" s="2">
        <v>9.0030659900000032E-3</v>
      </c>
      <c r="I2657" s="1">
        <v>12.01</v>
      </c>
    </row>
    <row r="2658" spans="1:9" x14ac:dyDescent="0.25">
      <c r="A2658" t="s">
        <v>2</v>
      </c>
      <c r="B2658" t="s">
        <v>22</v>
      </c>
      <c r="C2658" t="s">
        <v>44</v>
      </c>
      <c r="D2658" s="1">
        <v>0</v>
      </c>
      <c r="E2658" s="1">
        <v>4206.1499999999996</v>
      </c>
      <c r="F2658" s="3">
        <v>45385</v>
      </c>
      <c r="G2658" s="1">
        <v>0</v>
      </c>
      <c r="H2658" s="2">
        <v>1.0015752418092161E-2</v>
      </c>
      <c r="I2658" s="1">
        <v>41.71</v>
      </c>
    </row>
    <row r="2659" spans="1:9" x14ac:dyDescent="0.25">
      <c r="A2659" t="s">
        <v>2</v>
      </c>
      <c r="B2659" t="s">
        <v>22</v>
      </c>
      <c r="C2659" t="s">
        <v>27</v>
      </c>
      <c r="D2659" s="1">
        <v>460</v>
      </c>
      <c r="E2659" s="1">
        <v>10785.07</v>
      </c>
      <c r="F2659" s="3">
        <v>45385</v>
      </c>
      <c r="G2659" s="1">
        <v>0</v>
      </c>
      <c r="H2659" s="2">
        <v>8.3604082033350569E-3</v>
      </c>
      <c r="I2659" s="1">
        <v>89.42</v>
      </c>
    </row>
    <row r="2660" spans="1:9" x14ac:dyDescent="0.25">
      <c r="A2660" t="s">
        <v>2</v>
      </c>
      <c r="B2660" t="s">
        <v>22</v>
      </c>
      <c r="C2660" t="s">
        <v>26</v>
      </c>
      <c r="D2660" s="1">
        <v>0</v>
      </c>
      <c r="E2660" s="1">
        <v>5571.22</v>
      </c>
      <c r="F2660" s="3">
        <v>45385</v>
      </c>
      <c r="G2660" s="1">
        <v>0</v>
      </c>
      <c r="H2660" s="2">
        <v>3.2901430771032913E-3</v>
      </c>
      <c r="I2660" s="1">
        <v>18.27</v>
      </c>
    </row>
    <row r="2661" spans="1:9" x14ac:dyDescent="0.25">
      <c r="A2661" t="s">
        <v>4</v>
      </c>
      <c r="B2661" t="s">
        <v>22</v>
      </c>
      <c r="C2661" t="s">
        <v>25</v>
      </c>
      <c r="D2661" s="1">
        <v>0</v>
      </c>
      <c r="E2661" s="1">
        <v>1617.94</v>
      </c>
      <c r="F2661" s="3">
        <v>45385</v>
      </c>
      <c r="G2661" s="1">
        <v>0</v>
      </c>
      <c r="H2661" s="2">
        <v>-1.563003839063537E-2</v>
      </c>
      <c r="I2661" s="1">
        <v>-25.69</v>
      </c>
    </row>
    <row r="2662" spans="1:9" x14ac:dyDescent="0.25">
      <c r="A2662" t="s">
        <v>4</v>
      </c>
      <c r="B2662" t="s">
        <v>22</v>
      </c>
      <c r="C2662" t="s">
        <v>24</v>
      </c>
      <c r="D2662" s="1">
        <v>0</v>
      </c>
      <c r="E2662" s="1">
        <v>3058.33</v>
      </c>
      <c r="F2662" s="3">
        <v>45385</v>
      </c>
      <c r="G2662" s="1">
        <v>0</v>
      </c>
      <c r="H2662" s="2">
        <v>-3.5838440311077857E-3</v>
      </c>
      <c r="I2662" s="1">
        <v>-11</v>
      </c>
    </row>
    <row r="2663" spans="1:9" x14ac:dyDescent="0.25">
      <c r="A2663" t="s">
        <v>4</v>
      </c>
      <c r="B2663" t="s">
        <v>21</v>
      </c>
      <c r="C2663" t="s">
        <v>20</v>
      </c>
      <c r="D2663" s="1">
        <v>0</v>
      </c>
      <c r="E2663" s="1">
        <v>5417.55</v>
      </c>
      <c r="F2663" s="3">
        <v>45385</v>
      </c>
      <c r="G2663" s="1">
        <v>0</v>
      </c>
      <c r="H2663" s="2">
        <v>-5.5810783961741217E-2</v>
      </c>
      <c r="I2663" s="1">
        <v>-320.23</v>
      </c>
    </row>
    <row r="2664" spans="1:9" x14ac:dyDescent="0.25">
      <c r="A2664" t="s">
        <v>9</v>
      </c>
      <c r="B2664" t="s">
        <v>19</v>
      </c>
      <c r="C2664" s="2" t="s">
        <v>18</v>
      </c>
      <c r="D2664" s="1">
        <v>0</v>
      </c>
      <c r="E2664" s="1">
        <v>34705.01</v>
      </c>
      <c r="F2664" s="3">
        <v>45385</v>
      </c>
      <c r="G2664" s="1">
        <v>1099.6400000000001</v>
      </c>
      <c r="H2664" s="2">
        <v>9.9264053265200047E-3</v>
      </c>
      <c r="I2664" s="1">
        <v>341.11</v>
      </c>
    </row>
    <row r="2665" spans="1:9" x14ac:dyDescent="0.25">
      <c r="A2665" t="s">
        <v>4</v>
      </c>
      <c r="B2665" t="s">
        <v>1</v>
      </c>
      <c r="C2665" t="s">
        <v>17</v>
      </c>
      <c r="D2665" s="1">
        <v>0</v>
      </c>
      <c r="E2665" s="1">
        <v>2033.09</v>
      </c>
      <c r="F2665" s="3">
        <v>45385</v>
      </c>
      <c r="G2665" s="1">
        <v>0</v>
      </c>
      <c r="H2665" s="2">
        <v>7.9022383065214807E-3</v>
      </c>
      <c r="I2665" s="1">
        <v>15.94</v>
      </c>
    </row>
    <row r="2666" spans="1:9" x14ac:dyDescent="0.25">
      <c r="A2666" t="s">
        <v>4</v>
      </c>
      <c r="B2666" t="s">
        <v>1</v>
      </c>
      <c r="C2666" t="s">
        <v>16</v>
      </c>
      <c r="D2666" s="1">
        <v>0</v>
      </c>
      <c r="E2666" s="1">
        <v>1240.3900000000001</v>
      </c>
      <c r="F2666" s="3">
        <v>45385</v>
      </c>
      <c r="G2666" s="1">
        <v>0</v>
      </c>
      <c r="H2666" s="2">
        <v>-2.114143215644182E-2</v>
      </c>
      <c r="I2666" s="1">
        <v>-26.79</v>
      </c>
    </row>
    <row r="2667" spans="1:9" x14ac:dyDescent="0.25">
      <c r="A2667" t="s">
        <v>4</v>
      </c>
      <c r="B2667" t="s">
        <v>1</v>
      </c>
      <c r="C2667" t="s">
        <v>15</v>
      </c>
      <c r="D2667" s="1">
        <v>255</v>
      </c>
      <c r="E2667" s="1">
        <v>1641.5</v>
      </c>
      <c r="F2667" s="3">
        <v>45385</v>
      </c>
      <c r="G2667" s="1">
        <v>0</v>
      </c>
      <c r="H2667" s="2">
        <v>7.8648465745234653E-4</v>
      </c>
      <c r="I2667" s="1">
        <v>1.29</v>
      </c>
    </row>
    <row r="2668" spans="1:9" x14ac:dyDescent="0.25">
      <c r="A2668" t="s">
        <v>4</v>
      </c>
      <c r="B2668" t="s">
        <v>1</v>
      </c>
      <c r="C2668" t="s">
        <v>14</v>
      </c>
      <c r="D2668" s="1">
        <v>0</v>
      </c>
      <c r="E2668" s="1">
        <v>1255.21</v>
      </c>
      <c r="F2668" s="3">
        <v>45385</v>
      </c>
      <c r="G2668" s="1">
        <v>0</v>
      </c>
      <c r="H2668" s="2">
        <v>-2.1919366652640715E-2</v>
      </c>
      <c r="I2668" s="1">
        <v>-28.13</v>
      </c>
    </row>
    <row r="2669" spans="1:9" x14ac:dyDescent="0.25">
      <c r="A2669" t="s">
        <v>2</v>
      </c>
      <c r="B2669" t="s">
        <v>1</v>
      </c>
      <c r="C2669" t="s">
        <v>45</v>
      </c>
      <c r="D2669" s="1">
        <v>390</v>
      </c>
      <c r="E2669" s="1">
        <v>8761.99</v>
      </c>
      <c r="F2669" s="3">
        <v>45385</v>
      </c>
      <c r="G2669" s="1">
        <v>0</v>
      </c>
      <c r="H2669" s="2">
        <v>4.4767016625126832E-3</v>
      </c>
      <c r="I2669" s="1">
        <v>39.049999999999997</v>
      </c>
    </row>
    <row r="2670" spans="1:9" x14ac:dyDescent="0.25">
      <c r="A2670" t="s">
        <v>4</v>
      </c>
      <c r="B2670" t="s">
        <v>1</v>
      </c>
      <c r="C2670" t="s">
        <v>13</v>
      </c>
      <c r="D2670" s="1">
        <v>0</v>
      </c>
      <c r="E2670" s="1">
        <v>479.26</v>
      </c>
      <c r="F2670" s="3">
        <v>45385</v>
      </c>
      <c r="G2670" s="1">
        <v>0</v>
      </c>
      <c r="H2670" s="2">
        <v>-3.0819009100101158E-2</v>
      </c>
      <c r="I2670" s="1">
        <v>-15.24</v>
      </c>
    </row>
    <row r="2671" spans="1:9" x14ac:dyDescent="0.25">
      <c r="A2671" t="s">
        <v>4</v>
      </c>
      <c r="B2671" t="s">
        <v>1</v>
      </c>
      <c r="C2671" t="s">
        <v>12</v>
      </c>
      <c r="D2671" s="1">
        <v>0</v>
      </c>
      <c r="E2671" s="1">
        <v>1293.1199999999999</v>
      </c>
      <c r="F2671" s="3">
        <v>45385</v>
      </c>
      <c r="G2671" s="1">
        <v>0</v>
      </c>
      <c r="H2671" s="2">
        <v>-1.1497064579256477E-2</v>
      </c>
      <c r="I2671" s="1">
        <v>-15.04</v>
      </c>
    </row>
    <row r="2672" spans="1:9" x14ac:dyDescent="0.25">
      <c r="A2672" t="s">
        <v>4</v>
      </c>
      <c r="B2672" t="s">
        <v>1</v>
      </c>
      <c r="C2672" t="s">
        <v>1</v>
      </c>
      <c r="D2672" s="1">
        <v>0</v>
      </c>
      <c r="E2672" s="1">
        <v>2460.1799999999998</v>
      </c>
      <c r="F2672" s="3">
        <v>45385</v>
      </c>
      <c r="G2672" s="1">
        <v>0</v>
      </c>
      <c r="H2672" s="2">
        <v>-2.148595974862777E-2</v>
      </c>
      <c r="I2672" s="1">
        <v>-54.02</v>
      </c>
    </row>
    <row r="2673" spans="1:9" x14ac:dyDescent="0.25">
      <c r="A2673" t="s">
        <v>4</v>
      </c>
      <c r="B2673" t="s">
        <v>1</v>
      </c>
      <c r="C2673" t="s">
        <v>11</v>
      </c>
      <c r="D2673" s="1">
        <v>0</v>
      </c>
      <c r="E2673" s="1">
        <v>1459.33</v>
      </c>
      <c r="F2673" s="3">
        <v>45385</v>
      </c>
      <c r="G2673" s="1">
        <v>0</v>
      </c>
      <c r="H2673" s="2">
        <v>-6.805823062212002E-3</v>
      </c>
      <c r="I2673" s="1">
        <v>-10</v>
      </c>
    </row>
    <row r="2674" spans="1:9" x14ac:dyDescent="0.25">
      <c r="A2674" t="s">
        <v>4</v>
      </c>
      <c r="B2674" t="s">
        <v>1</v>
      </c>
      <c r="C2674" t="s">
        <v>10</v>
      </c>
      <c r="D2674" s="1">
        <v>255</v>
      </c>
      <c r="E2674" s="1">
        <v>1801.61</v>
      </c>
      <c r="F2674" s="3">
        <v>45385</v>
      </c>
      <c r="G2674" s="1">
        <v>0</v>
      </c>
      <c r="H2674" s="2">
        <v>-7.9130827432021267E-3</v>
      </c>
      <c r="I2674" s="1">
        <v>-14.37</v>
      </c>
    </row>
    <row r="2675" spans="1:9" x14ac:dyDescent="0.25">
      <c r="A2675" t="s">
        <v>9</v>
      </c>
      <c r="B2675" t="s">
        <v>1</v>
      </c>
      <c r="C2675" t="s">
        <v>8</v>
      </c>
      <c r="D2675" s="1">
        <v>0</v>
      </c>
      <c r="E2675" s="1">
        <v>6487.42</v>
      </c>
      <c r="F2675" s="3">
        <v>45385</v>
      </c>
      <c r="G2675" s="1">
        <v>0</v>
      </c>
      <c r="H2675" s="2">
        <v>7.9487155584143654E-3</v>
      </c>
      <c r="I2675" s="1">
        <v>51.16</v>
      </c>
    </row>
    <row r="2676" spans="1:9" x14ac:dyDescent="0.25">
      <c r="A2676" t="s">
        <v>4</v>
      </c>
      <c r="B2676" t="s">
        <v>1</v>
      </c>
      <c r="C2676" t="s">
        <v>7</v>
      </c>
      <c r="D2676" s="1">
        <v>0</v>
      </c>
      <c r="E2676" s="1">
        <v>2606.77</v>
      </c>
      <c r="F2676" s="3">
        <v>45385</v>
      </c>
      <c r="G2676" s="1">
        <v>0</v>
      </c>
      <c r="H2676" s="2">
        <v>-3.2612769747462633E-2</v>
      </c>
      <c r="I2676" s="1">
        <v>-87.88</v>
      </c>
    </row>
    <row r="2677" spans="1:9" x14ac:dyDescent="0.25">
      <c r="A2677" t="s">
        <v>2</v>
      </c>
      <c r="B2677" t="s">
        <v>1</v>
      </c>
      <c r="C2677" t="s">
        <v>6</v>
      </c>
      <c r="D2677" s="1">
        <v>0</v>
      </c>
      <c r="E2677" s="1">
        <v>5718.73</v>
      </c>
      <c r="F2677" s="3">
        <v>45385</v>
      </c>
      <c r="G2677" s="1">
        <v>0</v>
      </c>
      <c r="H2677" s="2">
        <v>6.458752964566683E-2</v>
      </c>
      <c r="I2677" s="1">
        <v>346.95</v>
      </c>
    </row>
    <row r="2678" spans="1:9" x14ac:dyDescent="0.25">
      <c r="A2678" t="s">
        <v>2</v>
      </c>
      <c r="B2678" t="s">
        <v>1</v>
      </c>
      <c r="C2678" t="s">
        <v>5</v>
      </c>
      <c r="D2678" s="1">
        <v>0</v>
      </c>
      <c r="E2678" s="1">
        <v>4496.26</v>
      </c>
      <c r="F2678" s="3">
        <v>45385</v>
      </c>
      <c r="G2678" s="1">
        <v>0</v>
      </c>
      <c r="H2678" s="2">
        <v>8.4669542066744263E-3</v>
      </c>
      <c r="I2678" s="1">
        <v>37.75</v>
      </c>
    </row>
    <row r="2679" spans="1:9" x14ac:dyDescent="0.25">
      <c r="A2679" t="s">
        <v>2</v>
      </c>
      <c r="B2679" t="s">
        <v>1</v>
      </c>
      <c r="C2679" t="s">
        <v>42</v>
      </c>
      <c r="D2679" s="1">
        <v>0</v>
      </c>
      <c r="E2679" s="1">
        <v>12201.98</v>
      </c>
      <c r="F2679" s="3">
        <v>45385</v>
      </c>
      <c r="G2679" s="1">
        <v>0</v>
      </c>
      <c r="H2679" s="2">
        <v>7.3266998149956741E-3</v>
      </c>
      <c r="I2679" s="1">
        <v>88.75</v>
      </c>
    </row>
    <row r="2680" spans="1:9" x14ac:dyDescent="0.25">
      <c r="A2680" t="s">
        <v>4</v>
      </c>
      <c r="B2680" t="s">
        <v>1</v>
      </c>
      <c r="C2680" t="s">
        <v>3</v>
      </c>
      <c r="D2680" s="1">
        <v>0</v>
      </c>
      <c r="E2680" s="1">
        <v>2357.9299999999998</v>
      </c>
      <c r="F2680" s="3">
        <v>45385</v>
      </c>
      <c r="G2680" s="1">
        <v>0</v>
      </c>
      <c r="H2680" s="2">
        <v>1.0218158760625151E-2</v>
      </c>
      <c r="I2680" s="1">
        <v>23.85</v>
      </c>
    </row>
    <row r="2681" spans="1:9" x14ac:dyDescent="0.25">
      <c r="A2681" t="s">
        <v>9</v>
      </c>
      <c r="B2681" t="s">
        <v>41</v>
      </c>
      <c r="C2681" s="2" t="s">
        <v>18</v>
      </c>
      <c r="D2681" s="1">
        <f>137.79+26.49+15.36</f>
        <v>179.64</v>
      </c>
      <c r="E2681" s="1">
        <v>4488.6400000000003</v>
      </c>
      <c r="F2681" s="3">
        <v>45415</v>
      </c>
      <c r="G2681" s="1">
        <v>0</v>
      </c>
      <c r="H2681" s="2">
        <v>7.7207161699501814E-3</v>
      </c>
      <c r="I2681" s="1">
        <v>34.39</v>
      </c>
    </row>
    <row r="2682" spans="1:9" x14ac:dyDescent="0.25">
      <c r="A2682" t="s">
        <v>9</v>
      </c>
      <c r="B2682" t="s">
        <v>22</v>
      </c>
      <c r="C2682" t="s">
        <v>40</v>
      </c>
      <c r="D2682" s="1">
        <v>769.08</v>
      </c>
      <c r="E2682" s="1">
        <v>43595.59</v>
      </c>
      <c r="F2682" s="3">
        <v>45415</v>
      </c>
      <c r="G2682" s="1">
        <v>26.49</v>
      </c>
      <c r="H2682" s="2">
        <v>7.2962427515277373E-3</v>
      </c>
      <c r="I2682" s="1">
        <v>315.77999999999997</v>
      </c>
    </row>
    <row r="2683" spans="1:9" x14ac:dyDescent="0.25">
      <c r="A2683" t="s">
        <v>9</v>
      </c>
      <c r="B2683" t="s">
        <v>22</v>
      </c>
      <c r="C2683" t="s">
        <v>39</v>
      </c>
      <c r="D2683" s="1">
        <v>0</v>
      </c>
      <c r="E2683" s="1">
        <v>1309.67</v>
      </c>
      <c r="F2683" s="3">
        <v>45415</v>
      </c>
      <c r="G2683" s="1">
        <v>0</v>
      </c>
      <c r="H2683" s="2">
        <v>6.4242955175939365E-3</v>
      </c>
      <c r="I2683" s="1">
        <v>8.36</v>
      </c>
    </row>
    <row r="2684" spans="1:9" x14ac:dyDescent="0.25">
      <c r="A2684" t="s">
        <v>9</v>
      </c>
      <c r="B2684" t="s">
        <v>22</v>
      </c>
      <c r="C2684" t="s">
        <v>38</v>
      </c>
      <c r="D2684" s="1">
        <v>0</v>
      </c>
      <c r="E2684" s="1">
        <f>1135.5+1238.73</f>
        <v>2374.23</v>
      </c>
      <c r="F2684" s="3">
        <v>45415</v>
      </c>
      <c r="G2684" s="1">
        <v>0</v>
      </c>
      <c r="H2684" s="2">
        <v>7.3528787814500784E-3</v>
      </c>
      <c r="I2684" s="1">
        <v>17.329999999999998</v>
      </c>
    </row>
    <row r="2685" spans="1:9" x14ac:dyDescent="0.25">
      <c r="A2685" t="s">
        <v>9</v>
      </c>
      <c r="B2685" t="s">
        <v>22</v>
      </c>
      <c r="C2685" t="s">
        <v>37</v>
      </c>
      <c r="D2685" s="1">
        <v>1002.21</v>
      </c>
      <c r="E2685" s="1">
        <f>1008.43+2019.46</f>
        <v>3027.89</v>
      </c>
      <c r="F2685" s="3">
        <v>45415</v>
      </c>
      <c r="G2685" s="1">
        <v>0</v>
      </c>
      <c r="H2685" s="2">
        <v>7.5133680052972274E-3</v>
      </c>
      <c r="I2685" s="1">
        <v>22.58</v>
      </c>
    </row>
    <row r="2686" spans="1:9" x14ac:dyDescent="0.25">
      <c r="A2686" t="s">
        <v>9</v>
      </c>
      <c r="B2686" t="s">
        <v>22</v>
      </c>
      <c r="C2686" t="s">
        <v>36</v>
      </c>
      <c r="D2686" s="1">
        <v>0</v>
      </c>
      <c r="E2686" s="1">
        <v>4071.28</v>
      </c>
      <c r="F2686" s="3">
        <v>45415</v>
      </c>
      <c r="G2686" s="1">
        <v>0</v>
      </c>
      <c r="H2686" s="2">
        <v>5.15752804050984E-3</v>
      </c>
      <c r="I2686" s="1">
        <v>20.89</v>
      </c>
    </row>
    <row r="2687" spans="1:9" x14ac:dyDescent="0.25">
      <c r="A2687" t="s">
        <v>9</v>
      </c>
      <c r="B2687" t="s">
        <v>22</v>
      </c>
      <c r="C2687" t="s">
        <v>35</v>
      </c>
      <c r="D2687" s="1">
        <v>0</v>
      </c>
      <c r="E2687" s="1">
        <v>5066.5600000000004</v>
      </c>
      <c r="F2687" s="3">
        <v>45415</v>
      </c>
      <c r="G2687" s="1">
        <v>0</v>
      </c>
      <c r="H2687" s="2">
        <v>8.3850307398052326E-3</v>
      </c>
      <c r="I2687" s="1">
        <v>42.13</v>
      </c>
    </row>
    <row r="2688" spans="1:9" x14ac:dyDescent="0.25">
      <c r="A2688" t="s">
        <v>9</v>
      </c>
      <c r="B2688" t="s">
        <v>22</v>
      </c>
      <c r="C2688" t="s">
        <v>34</v>
      </c>
      <c r="D2688" s="1">
        <v>0</v>
      </c>
      <c r="E2688" s="1">
        <f>1093.73+1158.23+5133.76</f>
        <v>7385.72</v>
      </c>
      <c r="F2688" s="3">
        <v>45415</v>
      </c>
      <c r="G2688" s="1">
        <v>90.62</v>
      </c>
      <c r="H2688" s="2">
        <v>6.9806885794843065E-3</v>
      </c>
      <c r="I2688" s="1">
        <v>51.2</v>
      </c>
    </row>
    <row r="2689" spans="1:9" x14ac:dyDescent="0.25">
      <c r="A2689" t="s">
        <v>9</v>
      </c>
      <c r="B2689" t="s">
        <v>22</v>
      </c>
      <c r="C2689" t="s">
        <v>33</v>
      </c>
      <c r="D2689" s="1">
        <v>1074.31</v>
      </c>
      <c r="E2689" s="1">
        <f>360.15+1079.43+1079.42</f>
        <v>2519</v>
      </c>
      <c r="F2689" s="3">
        <v>45415</v>
      </c>
      <c r="G2689" s="1">
        <v>0</v>
      </c>
      <c r="H2689" s="2">
        <v>6.8187086820628018E-3</v>
      </c>
      <c r="I2689" s="1">
        <v>17.059999999999999</v>
      </c>
    </row>
    <row r="2690" spans="1:9" x14ac:dyDescent="0.25">
      <c r="A2690" t="s">
        <v>9</v>
      </c>
      <c r="B2690" t="s">
        <v>22</v>
      </c>
      <c r="C2690" t="s">
        <v>32</v>
      </c>
      <c r="D2690" s="1">
        <v>0</v>
      </c>
      <c r="E2690" s="1">
        <f>1392.12+1174.66+1033.69+2092.86</f>
        <v>5693.33</v>
      </c>
      <c r="F2690" s="3">
        <v>45415</v>
      </c>
      <c r="G2690" s="1">
        <f>28.59+15.36</f>
        <v>43.95</v>
      </c>
      <c r="H2690" s="2">
        <v>9.6740784354063525E-3</v>
      </c>
      <c r="I2690" s="1">
        <v>54.55</v>
      </c>
    </row>
    <row r="2691" spans="1:9" x14ac:dyDescent="0.25">
      <c r="A2691" t="s">
        <v>9</v>
      </c>
      <c r="B2691" t="s">
        <v>22</v>
      </c>
      <c r="C2691" t="s">
        <v>31</v>
      </c>
      <c r="D2691" s="1">
        <v>0</v>
      </c>
      <c r="E2691" s="1">
        <v>1276.52</v>
      </c>
      <c r="F2691" s="3">
        <v>45415</v>
      </c>
      <c r="G2691" s="1">
        <v>0</v>
      </c>
      <c r="H2691" s="2">
        <v>5.9100723392855325E-3</v>
      </c>
      <c r="I2691" s="1">
        <v>7.5</v>
      </c>
    </row>
    <row r="2692" spans="1:9" x14ac:dyDescent="0.25">
      <c r="A2692" t="s">
        <v>9</v>
      </c>
      <c r="B2692" t="s">
        <v>22</v>
      </c>
      <c r="C2692" t="s">
        <v>43</v>
      </c>
      <c r="D2692" s="1">
        <v>0</v>
      </c>
      <c r="E2692" s="1">
        <v>2677.72</v>
      </c>
      <c r="F2692" s="3">
        <v>45415</v>
      </c>
      <c r="G2692" s="1">
        <v>0</v>
      </c>
      <c r="H2692" s="2">
        <v>-3.6000748815575356E-2</v>
      </c>
      <c r="I2692" s="1">
        <v>-100</v>
      </c>
    </row>
    <row r="2693" spans="1:9" x14ac:dyDescent="0.25">
      <c r="A2693" t="s">
        <v>9</v>
      </c>
      <c r="B2693" t="s">
        <v>22</v>
      </c>
      <c r="C2693" t="s">
        <v>30</v>
      </c>
      <c r="D2693" s="1">
        <v>0</v>
      </c>
      <c r="E2693" s="1">
        <v>2656.71</v>
      </c>
      <c r="F2693" s="3">
        <v>45415</v>
      </c>
      <c r="G2693" s="1">
        <v>0</v>
      </c>
      <c r="H2693" s="2">
        <v>6.062786382398766E-3</v>
      </c>
      <c r="I2693" s="1">
        <v>16.010000000000002</v>
      </c>
    </row>
    <row r="2694" spans="1:9" x14ac:dyDescent="0.25">
      <c r="A2694" t="s">
        <v>9</v>
      </c>
      <c r="B2694" t="s">
        <v>22</v>
      </c>
      <c r="C2694" t="s">
        <v>29</v>
      </c>
      <c r="D2694" s="1">
        <v>0</v>
      </c>
      <c r="E2694" s="1">
        <f>1454.44+4407.63</f>
        <v>5862.07</v>
      </c>
      <c r="F2694" s="3">
        <v>45415</v>
      </c>
      <c r="G2694" s="1">
        <v>0</v>
      </c>
      <c r="H2694" s="2">
        <v>5.7734343098128083E-3</v>
      </c>
      <c r="I2694" s="1">
        <v>33.65</v>
      </c>
    </row>
    <row r="2695" spans="1:9" x14ac:dyDescent="0.25">
      <c r="A2695" t="s">
        <v>9</v>
      </c>
      <c r="B2695" t="s">
        <v>22</v>
      </c>
      <c r="C2695" t="s">
        <v>46</v>
      </c>
      <c r="D2695" s="1">
        <v>0</v>
      </c>
      <c r="E2695" s="1">
        <v>0</v>
      </c>
      <c r="F2695" s="3">
        <v>45415</v>
      </c>
      <c r="G2695" s="1">
        <v>649.87</v>
      </c>
      <c r="H2695" s="2">
        <v>6.1153083973248812E-3</v>
      </c>
      <c r="I2695" s="1">
        <v>3.95</v>
      </c>
    </row>
    <row r="2696" spans="1:9" x14ac:dyDescent="0.25">
      <c r="A2696" t="s">
        <v>9</v>
      </c>
      <c r="B2696" t="s">
        <v>22</v>
      </c>
      <c r="C2696" t="s">
        <v>28</v>
      </c>
      <c r="D2696" s="1">
        <v>0</v>
      </c>
      <c r="E2696" s="1">
        <v>1353.64</v>
      </c>
      <c r="F2696" s="3">
        <v>45415</v>
      </c>
      <c r="G2696" s="1">
        <v>0</v>
      </c>
      <c r="H2696" s="2">
        <v>5.6760772659734116E-3</v>
      </c>
      <c r="I2696" s="1">
        <v>7.64</v>
      </c>
    </row>
    <row r="2697" spans="1:9" x14ac:dyDescent="0.25">
      <c r="A2697" t="s">
        <v>2</v>
      </c>
      <c r="B2697" t="s">
        <v>22</v>
      </c>
      <c r="C2697" t="s">
        <v>44</v>
      </c>
      <c r="D2697" s="1">
        <v>0</v>
      </c>
      <c r="E2697" s="1">
        <v>4236.03</v>
      </c>
      <c r="F2697" s="3">
        <v>45415</v>
      </c>
      <c r="G2697" s="1">
        <v>0</v>
      </c>
      <c r="H2697" s="2">
        <v>7.1038835990158145E-3</v>
      </c>
      <c r="I2697" s="1">
        <v>29.88</v>
      </c>
    </row>
    <row r="2698" spans="1:9" x14ac:dyDescent="0.25">
      <c r="A2698" t="s">
        <v>2</v>
      </c>
      <c r="B2698" t="s">
        <v>22</v>
      </c>
      <c r="C2698" t="s">
        <v>27</v>
      </c>
      <c r="D2698" s="1">
        <v>850</v>
      </c>
      <c r="E2698" s="1">
        <v>11548.4</v>
      </c>
      <c r="F2698" s="3">
        <v>45415</v>
      </c>
      <c r="G2698" s="1">
        <v>0</v>
      </c>
      <c r="H2698" s="2">
        <v>-7.4490312477707432E-3</v>
      </c>
      <c r="I2698" s="1">
        <v>-86.67</v>
      </c>
    </row>
    <row r="2699" spans="1:9" x14ac:dyDescent="0.25">
      <c r="A2699" t="s">
        <v>2</v>
      </c>
      <c r="B2699" t="s">
        <v>22</v>
      </c>
      <c r="C2699" t="s">
        <v>26</v>
      </c>
      <c r="D2699" s="1">
        <v>0</v>
      </c>
      <c r="E2699" s="1">
        <v>5489.83</v>
      </c>
      <c r="F2699" s="3">
        <v>45415</v>
      </c>
      <c r="G2699" s="1">
        <v>0</v>
      </c>
      <c r="H2699" s="2">
        <v>-1.4609008439803173E-2</v>
      </c>
      <c r="I2699" s="1">
        <v>-81.39</v>
      </c>
    </row>
    <row r="2700" spans="1:9" x14ac:dyDescent="0.25">
      <c r="A2700" t="s">
        <v>4</v>
      </c>
      <c r="B2700" t="s">
        <v>22</v>
      </c>
      <c r="C2700" t="s">
        <v>25</v>
      </c>
      <c r="D2700" s="1">
        <v>0</v>
      </c>
      <c r="E2700" s="1">
        <v>1568.34</v>
      </c>
      <c r="F2700" s="3">
        <v>45415</v>
      </c>
      <c r="G2700" s="1">
        <v>0</v>
      </c>
      <c r="H2700" s="2">
        <v>-3.0656266610628369E-2</v>
      </c>
      <c r="I2700" s="1">
        <v>-49.6</v>
      </c>
    </row>
    <row r="2701" spans="1:9" x14ac:dyDescent="0.25">
      <c r="A2701" t="s">
        <v>4</v>
      </c>
      <c r="B2701" t="s">
        <v>22</v>
      </c>
      <c r="C2701" t="s">
        <v>24</v>
      </c>
      <c r="D2701" s="1">
        <v>0</v>
      </c>
      <c r="E2701" s="1">
        <v>2916.83</v>
      </c>
      <c r="F2701" s="3">
        <v>45415</v>
      </c>
      <c r="G2701" s="1">
        <v>0</v>
      </c>
      <c r="H2701" s="2">
        <v>-4.6267080400087646E-2</v>
      </c>
      <c r="I2701" s="1">
        <v>-141.5</v>
      </c>
    </row>
    <row r="2702" spans="1:9" x14ac:dyDescent="0.25">
      <c r="A2702" t="s">
        <v>4</v>
      </c>
      <c r="B2702" t="s">
        <v>22</v>
      </c>
      <c r="C2702" t="s">
        <v>23</v>
      </c>
      <c r="D2702" s="1">
        <v>510</v>
      </c>
      <c r="E2702" s="1">
        <v>488.09</v>
      </c>
      <c r="F2702" s="3">
        <v>45415</v>
      </c>
      <c r="G2702" s="1">
        <v>0</v>
      </c>
      <c r="H2702" s="2">
        <v>-4.296078431372552E-2</v>
      </c>
      <c r="I2702" s="1">
        <v>-21.91</v>
      </c>
    </row>
    <row r="2703" spans="1:9" x14ac:dyDescent="0.25">
      <c r="A2703" t="s">
        <v>4</v>
      </c>
      <c r="B2703" t="s">
        <v>21</v>
      </c>
      <c r="C2703" t="s">
        <v>20</v>
      </c>
      <c r="D2703" s="1">
        <v>0</v>
      </c>
      <c r="E2703" s="1">
        <v>5174.92</v>
      </c>
      <c r="F2703" s="3">
        <v>45415</v>
      </c>
      <c r="G2703" s="1">
        <v>0</v>
      </c>
      <c r="H2703" s="2">
        <v>-4.4785927218022881E-2</v>
      </c>
      <c r="I2703" s="1">
        <v>-242.63</v>
      </c>
    </row>
    <row r="2704" spans="1:9" x14ac:dyDescent="0.25">
      <c r="A2704" t="s">
        <v>9</v>
      </c>
      <c r="B2704" t="s">
        <v>19</v>
      </c>
      <c r="C2704" s="2" t="s">
        <v>18</v>
      </c>
      <c r="D2704" s="1">
        <v>0</v>
      </c>
      <c r="E2704" s="1">
        <v>33884.57</v>
      </c>
      <c r="F2704" s="3">
        <v>45415</v>
      </c>
      <c r="G2704" s="1">
        <v>1074.31</v>
      </c>
      <c r="H2704" s="2">
        <v>7.5487575340387192E-3</v>
      </c>
      <c r="I2704" s="1">
        <v>253.87</v>
      </c>
    </row>
    <row r="2705" spans="1:9" x14ac:dyDescent="0.25">
      <c r="A2705" t="s">
        <v>4</v>
      </c>
      <c r="B2705" t="s">
        <v>1</v>
      </c>
      <c r="C2705" t="s">
        <v>17</v>
      </c>
      <c r="D2705" s="1">
        <v>0</v>
      </c>
      <c r="E2705" s="1">
        <v>1996.5</v>
      </c>
      <c r="F2705" s="3">
        <v>45415</v>
      </c>
      <c r="G2705" s="1">
        <v>0</v>
      </c>
      <c r="H2705" s="2">
        <v>-1.7997235734768191E-2</v>
      </c>
      <c r="I2705" s="1">
        <v>-36.590000000000003</v>
      </c>
    </row>
    <row r="2706" spans="1:9" x14ac:dyDescent="0.25">
      <c r="A2706" t="s">
        <v>4</v>
      </c>
      <c r="B2706" t="s">
        <v>1</v>
      </c>
      <c r="C2706" t="s">
        <v>16</v>
      </c>
      <c r="D2706" s="1">
        <v>0</v>
      </c>
      <c r="E2706" s="1">
        <v>1223.67</v>
      </c>
      <c r="F2706" s="3">
        <v>45415</v>
      </c>
      <c r="G2706" s="1">
        <v>0</v>
      </c>
      <c r="H2706" s="2">
        <v>-1.3479631406251302E-2</v>
      </c>
      <c r="I2706" s="1">
        <v>-16.72</v>
      </c>
    </row>
    <row r="2707" spans="1:9" x14ac:dyDescent="0.25">
      <c r="A2707" t="s">
        <v>4</v>
      </c>
      <c r="B2707" t="s">
        <v>1</v>
      </c>
      <c r="C2707" t="s">
        <v>15</v>
      </c>
      <c r="D2707" s="1">
        <v>0</v>
      </c>
      <c r="E2707" s="1">
        <v>1558.63</v>
      </c>
      <c r="F2707" s="3">
        <v>45415</v>
      </c>
      <c r="G2707" s="1">
        <v>0</v>
      </c>
      <c r="H2707" s="2">
        <v>-5.0484313128236313E-2</v>
      </c>
      <c r="I2707" s="1">
        <v>-82.87</v>
      </c>
    </row>
    <row r="2708" spans="1:9" x14ac:dyDescent="0.25">
      <c r="A2708" t="s">
        <v>4</v>
      </c>
      <c r="B2708" t="s">
        <v>1</v>
      </c>
      <c r="C2708" t="s">
        <v>14</v>
      </c>
      <c r="D2708" s="1">
        <v>0</v>
      </c>
      <c r="E2708" s="1">
        <v>1239.04</v>
      </c>
      <c r="F2708" s="3">
        <v>45415</v>
      </c>
      <c r="G2708" s="1">
        <v>0</v>
      </c>
      <c r="H2708" s="2">
        <v>-1.2882306546315059E-2</v>
      </c>
      <c r="I2708" s="1">
        <v>-16.170000000000002</v>
      </c>
    </row>
    <row r="2709" spans="1:9" x14ac:dyDescent="0.25">
      <c r="A2709" t="s">
        <v>2</v>
      </c>
      <c r="B2709" t="s">
        <v>1</v>
      </c>
      <c r="C2709" t="s">
        <v>45</v>
      </c>
      <c r="D2709" s="1">
        <v>0</v>
      </c>
      <c r="E2709" s="1">
        <v>0</v>
      </c>
      <c r="F2709" s="3">
        <v>45415</v>
      </c>
      <c r="G2709" s="1">
        <v>8772.44</v>
      </c>
      <c r="H2709" s="2">
        <v>1.1926514410540712E-3</v>
      </c>
      <c r="I2709" s="1">
        <v>10.45</v>
      </c>
    </row>
    <row r="2710" spans="1:9" x14ac:dyDescent="0.25">
      <c r="A2710" t="s">
        <v>4</v>
      </c>
      <c r="B2710" t="s">
        <v>1</v>
      </c>
      <c r="C2710" t="s">
        <v>13</v>
      </c>
      <c r="D2710" s="1">
        <v>0</v>
      </c>
      <c r="E2710" s="1">
        <v>492.41</v>
      </c>
      <c r="F2710" s="3">
        <v>45415</v>
      </c>
      <c r="G2710" s="1">
        <v>0</v>
      </c>
      <c r="H2710" s="2">
        <v>2.7438133789592367E-2</v>
      </c>
      <c r="I2710" s="1">
        <v>13.15</v>
      </c>
    </row>
    <row r="2711" spans="1:9" x14ac:dyDescent="0.25">
      <c r="A2711" t="s">
        <v>4</v>
      </c>
      <c r="B2711" t="s">
        <v>1</v>
      </c>
      <c r="C2711" t="s">
        <v>12</v>
      </c>
      <c r="D2711" s="1">
        <v>0</v>
      </c>
      <c r="E2711" s="1">
        <v>1257.79</v>
      </c>
      <c r="F2711" s="3">
        <v>45415</v>
      </c>
      <c r="G2711" s="1">
        <v>0</v>
      </c>
      <c r="H2711" s="2">
        <v>-2.7321516951249625E-2</v>
      </c>
      <c r="I2711" s="1">
        <v>-35.33</v>
      </c>
    </row>
    <row r="2712" spans="1:9" x14ac:dyDescent="0.25">
      <c r="A2712" t="s">
        <v>4</v>
      </c>
      <c r="B2712" t="s">
        <v>1</v>
      </c>
      <c r="C2712" t="s">
        <v>1</v>
      </c>
      <c r="D2712" s="1">
        <v>0</v>
      </c>
      <c r="E2712" s="1">
        <v>2427.91</v>
      </c>
      <c r="F2712" s="3">
        <v>45415</v>
      </c>
      <c r="G2712" s="1">
        <v>0</v>
      </c>
      <c r="H2712" s="2">
        <v>-1.3116926403759055E-2</v>
      </c>
      <c r="I2712" s="1">
        <v>-32.270000000000003</v>
      </c>
    </row>
    <row r="2713" spans="1:9" x14ac:dyDescent="0.25">
      <c r="A2713" t="s">
        <v>4</v>
      </c>
      <c r="B2713" t="s">
        <v>1</v>
      </c>
      <c r="C2713" t="s">
        <v>11</v>
      </c>
      <c r="D2713" s="1">
        <v>0</v>
      </c>
      <c r="E2713" s="1">
        <v>1459.63</v>
      </c>
      <c r="F2713" s="3">
        <v>45415</v>
      </c>
      <c r="G2713" s="1">
        <v>0</v>
      </c>
      <c r="H2713" s="2">
        <v>2.0557379071228787E-4</v>
      </c>
      <c r="I2713" s="1">
        <v>0.3</v>
      </c>
    </row>
    <row r="2714" spans="1:9" x14ac:dyDescent="0.25">
      <c r="A2714" t="s">
        <v>4</v>
      </c>
      <c r="B2714" t="s">
        <v>1</v>
      </c>
      <c r="C2714" t="s">
        <v>10</v>
      </c>
      <c r="D2714" s="1">
        <v>0</v>
      </c>
      <c r="E2714" s="1">
        <v>1786.95</v>
      </c>
      <c r="F2714" s="3">
        <v>45415</v>
      </c>
      <c r="G2714" s="1">
        <v>0</v>
      </c>
      <c r="H2714" s="2">
        <v>-8.1371662013420831E-3</v>
      </c>
      <c r="I2714" s="1">
        <v>-14.66</v>
      </c>
    </row>
    <row r="2715" spans="1:9" x14ac:dyDescent="0.25">
      <c r="A2715" t="s">
        <v>9</v>
      </c>
      <c r="B2715" t="s">
        <v>1</v>
      </c>
      <c r="C2715" t="s">
        <v>8</v>
      </c>
      <c r="D2715" s="1">
        <v>900</v>
      </c>
      <c r="E2715" s="1">
        <v>7434.36</v>
      </c>
      <c r="F2715" s="3">
        <v>45415</v>
      </c>
      <c r="G2715" s="1">
        <v>0</v>
      </c>
      <c r="H2715" s="2">
        <v>6.3540451199470827E-3</v>
      </c>
      <c r="I2715" s="1">
        <v>46.94</v>
      </c>
    </row>
    <row r="2716" spans="1:9" x14ac:dyDescent="0.25">
      <c r="A2716" t="s">
        <v>4</v>
      </c>
      <c r="B2716" t="s">
        <v>1</v>
      </c>
      <c r="C2716" t="s">
        <v>7</v>
      </c>
      <c r="D2716" s="1">
        <v>0</v>
      </c>
      <c r="E2716" s="1">
        <v>2938.99</v>
      </c>
      <c r="F2716" s="3">
        <v>45415</v>
      </c>
      <c r="G2716" s="1">
        <v>0</v>
      </c>
      <c r="H2716" s="2">
        <v>0.12744507570671737</v>
      </c>
      <c r="I2716" s="1">
        <v>332.22</v>
      </c>
    </row>
    <row r="2717" spans="1:9" x14ac:dyDescent="0.25">
      <c r="A2717" t="s">
        <v>2</v>
      </c>
      <c r="B2717" t="s">
        <v>1</v>
      </c>
      <c r="C2717" t="s">
        <v>6</v>
      </c>
      <c r="D2717" s="1">
        <v>447.15</v>
      </c>
      <c r="E2717" s="1">
        <v>6248.76</v>
      </c>
      <c r="F2717" s="3">
        <v>45415</v>
      </c>
      <c r="G2717" s="1">
        <v>0</v>
      </c>
      <c r="H2717" s="2">
        <v>1.3441714726851739E-2</v>
      </c>
      <c r="I2717" s="1">
        <v>82.88</v>
      </c>
    </row>
    <row r="2718" spans="1:9" x14ac:dyDescent="0.25">
      <c r="A2718" t="s">
        <v>2</v>
      </c>
      <c r="B2718" t="s">
        <v>1</v>
      </c>
      <c r="C2718" t="s">
        <v>5</v>
      </c>
      <c r="D2718" s="1">
        <v>0</v>
      </c>
      <c r="E2718" s="1">
        <v>4422.3599999999997</v>
      </c>
      <c r="F2718" s="3">
        <v>45415</v>
      </c>
      <c r="G2718" s="1">
        <v>0</v>
      </c>
      <c r="H2718" s="2">
        <v>-1.6435882266594981E-2</v>
      </c>
      <c r="I2718" s="1">
        <v>-73.900000000000006</v>
      </c>
    </row>
    <row r="2719" spans="1:9" x14ac:dyDescent="0.25">
      <c r="A2719" t="s">
        <v>2</v>
      </c>
      <c r="B2719" t="s">
        <v>1</v>
      </c>
      <c r="C2719" t="s">
        <v>42</v>
      </c>
      <c r="D2719" s="1">
        <v>0</v>
      </c>
      <c r="E2719" s="1">
        <v>11986.16</v>
      </c>
      <c r="F2719" s="3">
        <v>45415</v>
      </c>
      <c r="G2719" s="1">
        <v>0</v>
      </c>
      <c r="H2719" s="2">
        <v>-1.7687293373698343E-2</v>
      </c>
      <c r="I2719" s="1">
        <v>-215.82</v>
      </c>
    </row>
    <row r="2720" spans="1:9" x14ac:dyDescent="0.25">
      <c r="A2720" t="s">
        <v>4</v>
      </c>
      <c r="B2720" t="s">
        <v>1</v>
      </c>
      <c r="C2720" t="s">
        <v>3</v>
      </c>
      <c r="D2720" s="1">
        <v>0</v>
      </c>
      <c r="E2720" s="1">
        <v>2356.1</v>
      </c>
      <c r="F2720" s="3">
        <v>45415</v>
      </c>
      <c r="G2720" s="1">
        <v>0</v>
      </c>
      <c r="H2720" s="2">
        <v>-7.7610446450904202E-4</v>
      </c>
      <c r="I2720" s="1">
        <v>-1.83</v>
      </c>
    </row>
    <row r="2721" spans="1:9" x14ac:dyDescent="0.25">
      <c r="A2721" t="s">
        <v>2</v>
      </c>
      <c r="B2721" t="s">
        <v>1</v>
      </c>
      <c r="C2721" t="s">
        <v>0</v>
      </c>
      <c r="D2721" s="1">
        <v>8325.2900000000009</v>
      </c>
      <c r="E2721" s="1">
        <v>8178.1</v>
      </c>
      <c r="F2721" s="3">
        <v>45415</v>
      </c>
      <c r="G2721" s="1">
        <v>0</v>
      </c>
      <c r="H2721" s="2">
        <v>-1.7679864605317119E-2</v>
      </c>
      <c r="I2721" s="1">
        <v>-147.19</v>
      </c>
    </row>
    <row r="2722" spans="1:9" x14ac:dyDescent="0.25">
      <c r="A2722" t="s">
        <v>9</v>
      </c>
      <c r="B2722" t="s">
        <v>41</v>
      </c>
      <c r="C2722" s="2" t="s">
        <v>18</v>
      </c>
      <c r="D2722" s="1">
        <v>24.45</v>
      </c>
      <c r="E2722" s="1">
        <v>4543.8999999999996</v>
      </c>
      <c r="F2722" s="3">
        <v>45446</v>
      </c>
      <c r="G2722" s="1">
        <v>0</v>
      </c>
      <c r="H2722" s="2">
        <v>6.8268082400304575E-3</v>
      </c>
      <c r="I2722" s="1">
        <v>30.81</v>
      </c>
    </row>
    <row r="2723" spans="1:9" x14ac:dyDescent="0.25">
      <c r="A2723" t="s">
        <v>9</v>
      </c>
      <c r="B2723" t="s">
        <v>22</v>
      </c>
      <c r="C2723" t="s">
        <v>40</v>
      </c>
      <c r="D2723" s="1">
        <f>1140+139.55</f>
        <v>1279.55</v>
      </c>
      <c r="E2723" s="1">
        <v>45197.78</v>
      </c>
      <c r="F2723" s="3">
        <v>45446</v>
      </c>
      <c r="G2723" s="1">
        <v>24.45</v>
      </c>
      <c r="H2723" s="2">
        <v>7.7387884110591276E-3</v>
      </c>
      <c r="I2723" s="1">
        <v>347.09</v>
      </c>
    </row>
    <row r="2724" spans="1:9" x14ac:dyDescent="0.25">
      <c r="A2724" t="s">
        <v>9</v>
      </c>
      <c r="B2724" t="s">
        <v>22</v>
      </c>
      <c r="C2724" t="s">
        <v>39</v>
      </c>
      <c r="D2724" s="1">
        <v>0</v>
      </c>
      <c r="E2724" s="1">
        <v>1318.01</v>
      </c>
      <c r="F2724" s="3">
        <v>45446</v>
      </c>
      <c r="G2724" s="1">
        <v>0</v>
      </c>
      <c r="H2724" s="2">
        <v>6.3680163705359671E-3</v>
      </c>
      <c r="I2724" s="1">
        <v>8.34</v>
      </c>
    </row>
    <row r="2725" spans="1:9" x14ac:dyDescent="0.25">
      <c r="A2725" t="s">
        <v>9</v>
      </c>
      <c r="B2725" t="s">
        <v>22</v>
      </c>
      <c r="C2725" t="s">
        <v>38</v>
      </c>
      <c r="D2725" s="1">
        <v>0</v>
      </c>
      <c r="E2725" s="1">
        <f>1247.76+1144.26</f>
        <v>2392.02</v>
      </c>
      <c r="F2725" s="3">
        <v>45446</v>
      </c>
      <c r="G2725" s="1">
        <v>0</v>
      </c>
      <c r="H2725" s="2">
        <v>7.4929556108718209E-3</v>
      </c>
      <c r="I2725" s="1">
        <v>17.79</v>
      </c>
    </row>
    <row r="2726" spans="1:9" x14ac:dyDescent="0.25">
      <c r="A2726" t="s">
        <v>9</v>
      </c>
      <c r="B2726" t="s">
        <v>22</v>
      </c>
      <c r="C2726" t="s">
        <v>37</v>
      </c>
      <c r="D2726" s="1">
        <v>0</v>
      </c>
      <c r="E2726" s="1">
        <f>1015.38+2033.58</f>
        <v>3048.96</v>
      </c>
      <c r="F2726" s="3">
        <v>45446</v>
      </c>
      <c r="G2726" s="1">
        <v>0</v>
      </c>
      <c r="H2726" s="2">
        <v>6.9586411659605663E-3</v>
      </c>
      <c r="I2726" s="1">
        <v>21.07</v>
      </c>
    </row>
    <row r="2727" spans="1:9" x14ac:dyDescent="0.25">
      <c r="A2727" t="s">
        <v>9</v>
      </c>
      <c r="B2727" t="s">
        <v>22</v>
      </c>
      <c r="C2727" t="s">
        <v>36</v>
      </c>
      <c r="D2727" s="1">
        <v>0</v>
      </c>
      <c r="E2727" s="1">
        <v>4096.97</v>
      </c>
      <c r="F2727" s="3">
        <v>45446</v>
      </c>
      <c r="G2727" s="1">
        <v>0</v>
      </c>
      <c r="H2727" s="2">
        <v>6.3100548230532461E-3</v>
      </c>
      <c r="I2727" s="1">
        <v>25.69</v>
      </c>
    </row>
    <row r="2728" spans="1:9" x14ac:dyDescent="0.25">
      <c r="A2728" t="s">
        <v>9</v>
      </c>
      <c r="B2728" t="s">
        <v>22</v>
      </c>
      <c r="C2728" t="s">
        <v>35</v>
      </c>
      <c r="D2728" s="1">
        <v>0</v>
      </c>
      <c r="E2728" s="1">
        <v>5104.3900000000003</v>
      </c>
      <c r="F2728" s="3">
        <v>45446</v>
      </c>
      <c r="G2728" s="1">
        <v>0</v>
      </c>
      <c r="H2728" s="2">
        <v>7.4666045600959574E-3</v>
      </c>
      <c r="I2728" s="1">
        <v>37.83</v>
      </c>
    </row>
    <row r="2729" spans="1:9" x14ac:dyDescent="0.25">
      <c r="A2729" t="s">
        <v>9</v>
      </c>
      <c r="B2729" t="s">
        <v>22</v>
      </c>
      <c r="C2729" t="s">
        <v>34</v>
      </c>
      <c r="D2729" s="1">
        <v>0</v>
      </c>
      <c r="E2729" s="1">
        <f>1102.58+1167.34+5174.56</f>
        <v>7444.4800000000005</v>
      </c>
      <c r="F2729" s="3">
        <v>45446</v>
      </c>
      <c r="G2729" s="1">
        <v>0</v>
      </c>
      <c r="H2729" s="2">
        <v>7.9558932642991298E-3</v>
      </c>
      <c r="I2729" s="1">
        <v>58.76</v>
      </c>
    </row>
    <row r="2730" spans="1:9" x14ac:dyDescent="0.25">
      <c r="A2730" t="s">
        <v>9</v>
      </c>
      <c r="B2730" t="s">
        <v>22</v>
      </c>
      <c r="C2730" t="s">
        <v>33</v>
      </c>
      <c r="D2730" s="1">
        <v>0</v>
      </c>
      <c r="E2730" s="1">
        <f>362.07+1034.48+1034.49</f>
        <v>2431.04</v>
      </c>
      <c r="F2730" s="3">
        <v>45446</v>
      </c>
      <c r="G2730" s="1">
        <v>106.3</v>
      </c>
      <c r="H2730" s="2">
        <v>7.6014423674721776E-3</v>
      </c>
      <c r="I2730" s="1">
        <v>18.34</v>
      </c>
    </row>
    <row r="2731" spans="1:9" x14ac:dyDescent="0.25">
      <c r="A2731" t="s">
        <v>9</v>
      </c>
      <c r="B2731" t="s">
        <v>22</v>
      </c>
      <c r="C2731" t="s">
        <v>32</v>
      </c>
      <c r="D2731" s="1">
        <v>0</v>
      </c>
      <c r="E2731" s="1">
        <f>1368.36+1183.59+1042.25+2109.81</f>
        <v>5704.01</v>
      </c>
      <c r="F2731" s="3">
        <v>45446</v>
      </c>
      <c r="G2731" s="1">
        <v>33.049999999999997</v>
      </c>
      <c r="H2731" s="2">
        <v>7.7257662165122198E-3</v>
      </c>
      <c r="I2731" s="1">
        <v>43.73</v>
      </c>
    </row>
    <row r="2732" spans="1:9" x14ac:dyDescent="0.25">
      <c r="A2732" t="s">
        <v>9</v>
      </c>
      <c r="B2732" t="s">
        <v>22</v>
      </c>
      <c r="C2732" t="s">
        <v>31</v>
      </c>
      <c r="D2732" s="1">
        <v>0</v>
      </c>
      <c r="E2732" s="1">
        <v>1285.19</v>
      </c>
      <c r="F2732" s="3">
        <v>45446</v>
      </c>
      <c r="G2732" s="1">
        <v>0</v>
      </c>
      <c r="H2732" s="2">
        <v>6.7919029862439917E-3</v>
      </c>
      <c r="I2732" s="1">
        <v>8.67</v>
      </c>
    </row>
    <row r="2733" spans="1:9" x14ac:dyDescent="0.25">
      <c r="A2733" t="s">
        <v>9</v>
      </c>
      <c r="B2733" t="s">
        <v>22</v>
      </c>
      <c r="C2733" t="s">
        <v>43</v>
      </c>
      <c r="D2733" s="1">
        <v>0</v>
      </c>
      <c r="E2733" s="1">
        <v>2577.7199999999998</v>
      </c>
      <c r="F2733" s="3">
        <v>45446</v>
      </c>
      <c r="G2733" s="1">
        <v>0</v>
      </c>
      <c r="H2733" s="2">
        <v>-3.7345204128885756E-2</v>
      </c>
      <c r="I2733" s="1">
        <v>-100</v>
      </c>
    </row>
    <row r="2734" spans="1:9" x14ac:dyDescent="0.25">
      <c r="A2734" t="s">
        <v>9</v>
      </c>
      <c r="B2734" t="s">
        <v>22</v>
      </c>
      <c r="C2734" t="s">
        <v>30</v>
      </c>
      <c r="D2734" s="1">
        <v>0</v>
      </c>
      <c r="E2734" s="1">
        <v>2675.67</v>
      </c>
      <c r="F2734" s="3">
        <v>45446</v>
      </c>
      <c r="G2734" s="1">
        <v>0</v>
      </c>
      <c r="H2734" s="2">
        <v>7.1366464536966046E-3</v>
      </c>
      <c r="I2734" s="1">
        <v>18.96</v>
      </c>
    </row>
    <row r="2735" spans="1:9" x14ac:dyDescent="0.25">
      <c r="A2735" t="s">
        <v>9</v>
      </c>
      <c r="B2735" t="s">
        <v>22</v>
      </c>
      <c r="C2735" t="s">
        <v>29</v>
      </c>
      <c r="D2735" s="1">
        <v>0</v>
      </c>
      <c r="E2735" s="1">
        <f>4437.71+1464.63</f>
        <v>5902.34</v>
      </c>
      <c r="F2735" s="3">
        <v>45446</v>
      </c>
      <c r="G2735" s="1">
        <v>0</v>
      </c>
      <c r="H2735" s="2">
        <v>6.869587023014212E-3</v>
      </c>
      <c r="I2735" s="1">
        <v>40.270000000000003</v>
      </c>
    </row>
    <row r="2736" spans="1:9" x14ac:dyDescent="0.25">
      <c r="A2736" t="s">
        <v>9</v>
      </c>
      <c r="B2736" t="s">
        <v>22</v>
      </c>
      <c r="C2736" t="s">
        <v>28</v>
      </c>
      <c r="D2736" s="1">
        <v>0</v>
      </c>
      <c r="E2736" s="1">
        <v>1362.81</v>
      </c>
      <c r="F2736" s="3">
        <v>45446</v>
      </c>
      <c r="G2736" s="1">
        <v>0</v>
      </c>
      <c r="H2736" s="2">
        <v>6.7743269997930788E-3</v>
      </c>
      <c r="I2736" s="1">
        <v>9.17</v>
      </c>
    </row>
    <row r="2737" spans="1:9" x14ac:dyDescent="0.25">
      <c r="A2737" t="s">
        <v>2</v>
      </c>
      <c r="B2737" t="s">
        <v>22</v>
      </c>
      <c r="C2737" t="s">
        <v>44</v>
      </c>
      <c r="D2737" s="1">
        <v>0</v>
      </c>
      <c r="E2737" s="1">
        <v>0</v>
      </c>
      <c r="F2737" s="3">
        <v>45446</v>
      </c>
      <c r="G2737" s="1">
        <v>4148.91</v>
      </c>
      <c r="H2737" s="2">
        <v>-2.0566426583381148E-2</v>
      </c>
      <c r="I2737" s="1">
        <v>-87.12</v>
      </c>
    </row>
    <row r="2738" spans="1:9" x14ac:dyDescent="0.25">
      <c r="A2738" t="s">
        <v>2</v>
      </c>
      <c r="B2738" t="s">
        <v>22</v>
      </c>
      <c r="C2738" t="s">
        <v>27</v>
      </c>
      <c r="D2738" s="1">
        <f>850+4148.91</f>
        <v>4998.91</v>
      </c>
      <c r="E2738" s="1">
        <v>16685.95</v>
      </c>
      <c r="F2738" s="3">
        <v>45446</v>
      </c>
      <c r="G2738" s="1">
        <v>0</v>
      </c>
      <c r="H2738" s="2">
        <v>8.3784010815051158E-3</v>
      </c>
      <c r="I2738" s="1">
        <v>138.63999999999999</v>
      </c>
    </row>
    <row r="2739" spans="1:9" x14ac:dyDescent="0.25">
      <c r="A2739" t="s">
        <v>2</v>
      </c>
      <c r="B2739" t="s">
        <v>22</v>
      </c>
      <c r="C2739" t="s">
        <v>26</v>
      </c>
      <c r="D2739" s="1">
        <v>0</v>
      </c>
      <c r="E2739" s="1">
        <v>5557.16</v>
      </c>
      <c r="F2739" s="3">
        <v>45446</v>
      </c>
      <c r="G2739" s="1">
        <v>0</v>
      </c>
      <c r="H2739" s="2">
        <v>1.2264496350524512E-2</v>
      </c>
      <c r="I2739" s="1">
        <v>67.33</v>
      </c>
    </row>
    <row r="2740" spans="1:9" x14ac:dyDescent="0.25">
      <c r="A2740" t="s">
        <v>4</v>
      </c>
      <c r="B2740" t="s">
        <v>22</v>
      </c>
      <c r="C2740" t="s">
        <v>25</v>
      </c>
      <c r="D2740" s="1">
        <v>0</v>
      </c>
      <c r="E2740" s="1">
        <v>1521.43</v>
      </c>
      <c r="F2740" s="3">
        <v>45446</v>
      </c>
      <c r="G2740" s="1">
        <v>0</v>
      </c>
      <c r="H2740" s="2">
        <v>-2.9910606118571104E-2</v>
      </c>
      <c r="I2740" s="1">
        <v>-46.91</v>
      </c>
    </row>
    <row r="2741" spans="1:9" x14ac:dyDescent="0.25">
      <c r="A2741" t="s">
        <v>4</v>
      </c>
      <c r="B2741" t="s">
        <v>22</v>
      </c>
      <c r="C2741" t="s">
        <v>24</v>
      </c>
      <c r="D2741" s="1">
        <v>0</v>
      </c>
      <c r="E2741" s="1">
        <v>2886.83</v>
      </c>
      <c r="F2741" s="3">
        <v>45446</v>
      </c>
      <c r="G2741" s="1">
        <v>0</v>
      </c>
      <c r="H2741" s="2">
        <v>-1.0285138317968512E-2</v>
      </c>
      <c r="I2741" s="1">
        <v>-30</v>
      </c>
    </row>
    <row r="2742" spans="1:9" x14ac:dyDescent="0.25">
      <c r="A2742" t="s">
        <v>4</v>
      </c>
      <c r="B2742" t="s">
        <v>22</v>
      </c>
      <c r="C2742" t="s">
        <v>23</v>
      </c>
      <c r="D2742" s="1">
        <v>510</v>
      </c>
      <c r="E2742" s="1">
        <f>5.24*204.78</f>
        <v>1073.0472</v>
      </c>
      <c r="F2742" s="3">
        <v>45446</v>
      </c>
      <c r="G2742" s="1">
        <v>0</v>
      </c>
      <c r="H2742" s="2">
        <v>7.5100642226652914E-2</v>
      </c>
      <c r="I2742" s="1">
        <v>74.959999999999994</v>
      </c>
    </row>
    <row r="2743" spans="1:9" x14ac:dyDescent="0.25">
      <c r="A2743" t="s">
        <v>4</v>
      </c>
      <c r="B2743" t="s">
        <v>21</v>
      </c>
      <c r="C2743" t="s">
        <v>20</v>
      </c>
      <c r="D2743" s="1">
        <v>0</v>
      </c>
      <c r="E2743" s="1">
        <f>5457.48</f>
        <v>5457.48</v>
      </c>
      <c r="F2743" s="3">
        <v>45446</v>
      </c>
      <c r="G2743" s="1">
        <v>0</v>
      </c>
      <c r="H2743" s="2">
        <v>5.4601810269530704E-2</v>
      </c>
      <c r="I2743" s="1">
        <v>282.56</v>
      </c>
    </row>
    <row r="2744" spans="1:9" x14ac:dyDescent="0.25">
      <c r="A2744" t="s">
        <v>9</v>
      </c>
      <c r="B2744" t="s">
        <v>19</v>
      </c>
      <c r="C2744" s="2" t="s">
        <v>18</v>
      </c>
      <c r="D2744" s="1">
        <v>0</v>
      </c>
      <c r="E2744" s="1">
        <v>34195.879999999997</v>
      </c>
      <c r="F2744" s="3">
        <v>45446</v>
      </c>
      <c r="G2744" s="1">
        <v>0</v>
      </c>
      <c r="H2744" s="2">
        <v>9.1873675835343338E-3</v>
      </c>
      <c r="I2744" s="1">
        <v>311.31</v>
      </c>
    </row>
    <row r="2745" spans="1:9" x14ac:dyDescent="0.25">
      <c r="A2745" t="s">
        <v>4</v>
      </c>
      <c r="B2745" t="s">
        <v>1</v>
      </c>
      <c r="C2745" t="s">
        <v>17</v>
      </c>
      <c r="D2745" s="1">
        <v>0</v>
      </c>
      <c r="E2745" s="1">
        <v>2075.36</v>
      </c>
      <c r="F2745" s="3">
        <v>45446</v>
      </c>
      <c r="G2745" s="1">
        <v>0</v>
      </c>
      <c r="H2745" s="2">
        <v>3.9499123466065766E-2</v>
      </c>
      <c r="I2745" s="1">
        <v>78.86</v>
      </c>
    </row>
    <row r="2746" spans="1:9" x14ac:dyDescent="0.25">
      <c r="A2746" t="s">
        <v>4</v>
      </c>
      <c r="B2746" t="s">
        <v>1</v>
      </c>
      <c r="C2746" t="s">
        <v>16</v>
      </c>
      <c r="D2746" s="1">
        <v>0</v>
      </c>
      <c r="E2746" s="1">
        <v>1222.99</v>
      </c>
      <c r="F2746" s="3">
        <v>45446</v>
      </c>
      <c r="G2746" s="1">
        <v>0</v>
      </c>
      <c r="H2746" s="2">
        <v>-5.5570537808402598E-4</v>
      </c>
      <c r="I2746" s="1">
        <v>-0.68</v>
      </c>
    </row>
    <row r="2747" spans="1:9" x14ac:dyDescent="0.25">
      <c r="A2747" t="s">
        <v>4</v>
      </c>
      <c r="B2747" t="s">
        <v>1</v>
      </c>
      <c r="C2747" t="s">
        <v>15</v>
      </c>
      <c r="D2747" s="1">
        <v>0</v>
      </c>
      <c r="E2747" s="1">
        <v>1456.78</v>
      </c>
      <c r="F2747" s="3">
        <v>45446</v>
      </c>
      <c r="G2747" s="1">
        <v>0</v>
      </c>
      <c r="H2747" s="2">
        <v>-6.5345848597807121E-2</v>
      </c>
      <c r="I2747" s="1">
        <v>-101.85</v>
      </c>
    </row>
    <row r="2748" spans="1:9" x14ac:dyDescent="0.25">
      <c r="A2748" t="s">
        <v>4</v>
      </c>
      <c r="B2748" t="s">
        <v>1</v>
      </c>
      <c r="C2748" t="s">
        <v>14</v>
      </c>
      <c r="D2748" s="1">
        <v>0</v>
      </c>
      <c r="E2748" s="1">
        <v>1195.3399999999999</v>
      </c>
      <c r="F2748" s="3">
        <v>45446</v>
      </c>
      <c r="G2748" s="1">
        <v>0</v>
      </c>
      <c r="H2748" s="2">
        <v>-3.5269240702479387E-2</v>
      </c>
      <c r="I2748" s="1">
        <v>-43.7</v>
      </c>
    </row>
    <row r="2749" spans="1:9" x14ac:dyDescent="0.25">
      <c r="A2749" t="s">
        <v>4</v>
      </c>
      <c r="B2749" t="s">
        <v>1</v>
      </c>
      <c r="C2749" t="s">
        <v>13</v>
      </c>
      <c r="D2749" s="1">
        <v>0</v>
      </c>
      <c r="E2749" s="1">
        <v>486.65</v>
      </c>
      <c r="F2749" s="3">
        <v>45446</v>
      </c>
      <c r="G2749" s="1">
        <v>0</v>
      </c>
      <c r="H2749" s="2">
        <v>-1.1697569098921723E-2</v>
      </c>
      <c r="I2749" s="1">
        <v>-5.76</v>
      </c>
    </row>
    <row r="2750" spans="1:9" x14ac:dyDescent="0.25">
      <c r="A2750" t="s">
        <v>4</v>
      </c>
      <c r="B2750" t="s">
        <v>1</v>
      </c>
      <c r="C2750" t="s">
        <v>12</v>
      </c>
      <c r="D2750" s="1">
        <v>0</v>
      </c>
      <c r="E2750" s="1">
        <v>1230.3</v>
      </c>
      <c r="F2750" s="3">
        <v>45446</v>
      </c>
      <c r="G2750" s="1">
        <v>0</v>
      </c>
      <c r="H2750" s="2">
        <v>-2.1855794687507424E-2</v>
      </c>
      <c r="I2750" s="1">
        <v>-27.49</v>
      </c>
    </row>
    <row r="2751" spans="1:9" x14ac:dyDescent="0.25">
      <c r="A2751" t="s">
        <v>4</v>
      </c>
      <c r="B2751" t="s">
        <v>1</v>
      </c>
      <c r="C2751" t="s">
        <v>1</v>
      </c>
      <c r="D2751" s="1">
        <v>0</v>
      </c>
      <c r="E2751" s="1">
        <v>2378.58</v>
      </c>
      <c r="F2751" s="3">
        <v>45446</v>
      </c>
      <c r="G2751" s="1">
        <v>0</v>
      </c>
      <c r="H2751" s="2">
        <v>-2.0317886577344235E-2</v>
      </c>
      <c r="I2751" s="1">
        <v>-49.33</v>
      </c>
    </row>
    <row r="2752" spans="1:9" x14ac:dyDescent="0.25">
      <c r="A2752" t="s">
        <v>4</v>
      </c>
      <c r="B2752" t="s">
        <v>1</v>
      </c>
      <c r="C2752" t="s">
        <v>11</v>
      </c>
      <c r="D2752" s="1">
        <v>0</v>
      </c>
      <c r="E2752" s="1">
        <v>1394.89</v>
      </c>
      <c r="F2752" s="3">
        <v>45446</v>
      </c>
      <c r="G2752" s="1">
        <v>0</v>
      </c>
      <c r="H2752" s="2">
        <v>-4.4353706076197374E-2</v>
      </c>
      <c r="I2752" s="1">
        <v>-64.739999999999995</v>
      </c>
    </row>
    <row r="2753" spans="1:9" x14ac:dyDescent="0.25">
      <c r="A2753" t="s">
        <v>4</v>
      </c>
      <c r="B2753" t="s">
        <v>1</v>
      </c>
      <c r="C2753" t="s">
        <v>10</v>
      </c>
      <c r="D2753" s="1">
        <v>0</v>
      </c>
      <c r="E2753" s="1">
        <v>1778.97</v>
      </c>
      <c r="F2753" s="3">
        <v>45446</v>
      </c>
      <c r="G2753" s="1">
        <v>0</v>
      </c>
      <c r="H2753" s="2">
        <v>-4.4657097288676173E-3</v>
      </c>
      <c r="I2753" s="1">
        <v>-7.98</v>
      </c>
    </row>
    <row r="2754" spans="1:9" x14ac:dyDescent="0.25">
      <c r="A2754" t="s">
        <v>9</v>
      </c>
      <c r="B2754" t="s">
        <v>1</v>
      </c>
      <c r="C2754" t="s">
        <v>8</v>
      </c>
      <c r="D2754" s="1">
        <v>900</v>
      </c>
      <c r="E2754" s="1">
        <v>8389.16</v>
      </c>
      <c r="F2754" s="3">
        <v>45446</v>
      </c>
      <c r="G2754" s="1">
        <v>0</v>
      </c>
      <c r="H2754" s="2">
        <v>6.575189936599779E-3</v>
      </c>
      <c r="I2754" s="1">
        <v>54.8</v>
      </c>
    </row>
    <row r="2755" spans="1:9" x14ac:dyDescent="0.25">
      <c r="A2755" t="s">
        <v>4</v>
      </c>
      <c r="B2755" t="s">
        <v>1</v>
      </c>
      <c r="C2755" t="s">
        <v>7</v>
      </c>
      <c r="D2755" s="1">
        <v>0</v>
      </c>
      <c r="E2755" s="1">
        <v>2824.33</v>
      </c>
      <c r="F2755" s="3">
        <v>45446</v>
      </c>
      <c r="G2755" s="1">
        <v>0</v>
      </c>
      <c r="H2755" s="2">
        <v>-3.9013402563465638E-2</v>
      </c>
      <c r="I2755" s="1">
        <v>-114.66</v>
      </c>
    </row>
    <row r="2756" spans="1:9" x14ac:dyDescent="0.25">
      <c r="A2756" t="s">
        <v>2</v>
      </c>
      <c r="B2756" t="s">
        <v>1</v>
      </c>
      <c r="C2756" t="s">
        <v>6</v>
      </c>
      <c r="D2756" s="1">
        <v>0</v>
      </c>
      <c r="E2756" s="1">
        <v>6300.15</v>
      </c>
      <c r="F2756" s="3">
        <v>45446</v>
      </c>
      <c r="G2756" s="1">
        <v>0</v>
      </c>
      <c r="H2756" s="2">
        <v>8.2240316478787712E-3</v>
      </c>
      <c r="I2756" s="1">
        <v>51.39</v>
      </c>
    </row>
    <row r="2757" spans="1:9" x14ac:dyDescent="0.25">
      <c r="A2757" t="s">
        <v>2</v>
      </c>
      <c r="B2757" t="s">
        <v>1</v>
      </c>
      <c r="C2757" t="s">
        <v>5</v>
      </c>
      <c r="D2757" s="1">
        <v>0</v>
      </c>
      <c r="E2757" s="1">
        <v>4440.18</v>
      </c>
      <c r="F2757" s="3">
        <v>45446</v>
      </c>
      <c r="G2757" s="1">
        <v>0</v>
      </c>
      <c r="H2757" s="2">
        <v>4.0295226982878241E-3</v>
      </c>
      <c r="I2757" s="1">
        <v>17.82</v>
      </c>
    </row>
    <row r="2758" spans="1:9" x14ac:dyDescent="0.25">
      <c r="A2758" t="s">
        <v>2</v>
      </c>
      <c r="B2758" t="s">
        <v>1</v>
      </c>
      <c r="C2758" t="s">
        <v>42</v>
      </c>
      <c r="D2758" s="1">
        <v>0</v>
      </c>
      <c r="E2758" s="1">
        <v>12101.47</v>
      </c>
      <c r="F2758" s="3">
        <v>45446</v>
      </c>
      <c r="G2758" s="1">
        <v>0</v>
      </c>
      <c r="H2758" s="2">
        <v>9.6202620355476665E-3</v>
      </c>
      <c r="I2758" s="1">
        <v>115.31</v>
      </c>
    </row>
    <row r="2759" spans="1:9" x14ac:dyDescent="0.25">
      <c r="A2759" t="s">
        <v>4</v>
      </c>
      <c r="B2759" t="s">
        <v>1</v>
      </c>
      <c r="C2759" t="s">
        <v>3</v>
      </c>
      <c r="D2759" s="1">
        <v>0</v>
      </c>
      <c r="E2759" s="1">
        <v>2372.79</v>
      </c>
      <c r="F2759" s="3">
        <v>45446</v>
      </c>
      <c r="G2759" s="1">
        <v>0</v>
      </c>
      <c r="H2759" s="2">
        <v>7.0837400789440785E-3</v>
      </c>
      <c r="I2759" s="1">
        <v>16.690000000000001</v>
      </c>
    </row>
    <row r="2760" spans="1:9" x14ac:dyDescent="0.25">
      <c r="A2760" t="s">
        <v>2</v>
      </c>
      <c r="B2760" t="s">
        <v>1</v>
      </c>
      <c r="C2760" t="s">
        <v>0</v>
      </c>
      <c r="D2760" s="1">
        <v>0</v>
      </c>
      <c r="E2760" s="1">
        <v>8248.15</v>
      </c>
      <c r="F2760" s="3">
        <v>45446</v>
      </c>
      <c r="G2760" s="1">
        <v>0</v>
      </c>
      <c r="H2760" s="2">
        <v>8.5655592374755951E-3</v>
      </c>
      <c r="I2760" s="1">
        <v>70.05</v>
      </c>
    </row>
    <row r="2761" spans="1:9" x14ac:dyDescent="0.25">
      <c r="A2761" t="s">
        <v>9</v>
      </c>
      <c r="B2761" t="s">
        <v>41</v>
      </c>
      <c r="C2761" s="2" t="s">
        <v>18</v>
      </c>
      <c r="D2761" s="1">
        <v>0</v>
      </c>
      <c r="E2761" s="1">
        <v>4633.4799999999996</v>
      </c>
      <c r="F2761" s="3">
        <v>45476</v>
      </c>
      <c r="G2761" s="1">
        <v>37.410000000000082</v>
      </c>
      <c r="H2761" s="2">
        <v>2.8179359102094903E-2</v>
      </c>
      <c r="I2761" s="1">
        <v>126.99</v>
      </c>
    </row>
    <row r="2762" spans="1:9" x14ac:dyDescent="0.25">
      <c r="A2762" t="s">
        <v>9</v>
      </c>
      <c r="B2762" t="s">
        <v>22</v>
      </c>
      <c r="C2762" t="s">
        <v>40</v>
      </c>
      <c r="D2762" s="1">
        <f>1140</f>
        <v>1140</v>
      </c>
      <c r="E2762" s="1">
        <v>46693.69</v>
      </c>
      <c r="F2762" s="3">
        <v>45476</v>
      </c>
      <c r="G2762" s="1">
        <v>0</v>
      </c>
      <c r="H2762" s="2">
        <v>7.6807736581252506E-3</v>
      </c>
      <c r="I2762" s="1">
        <v>355.91</v>
      </c>
    </row>
    <row r="2763" spans="1:9" x14ac:dyDescent="0.25">
      <c r="A2763" t="s">
        <v>9</v>
      </c>
      <c r="B2763" t="s">
        <v>22</v>
      </c>
      <c r="C2763" t="s">
        <v>39</v>
      </c>
      <c r="D2763" s="1">
        <v>0</v>
      </c>
      <c r="E2763" s="1">
        <v>1329.74</v>
      </c>
      <c r="F2763" s="3">
        <v>45476</v>
      </c>
      <c r="G2763" s="1">
        <v>0</v>
      </c>
      <c r="H2763" s="2">
        <v>8.8997807300399412E-3</v>
      </c>
      <c r="I2763" s="1">
        <v>11.73</v>
      </c>
    </row>
    <row r="2764" spans="1:9" x14ac:dyDescent="0.25">
      <c r="A2764" t="s">
        <v>9</v>
      </c>
      <c r="B2764" t="s">
        <v>22</v>
      </c>
      <c r="C2764" t="s">
        <v>38</v>
      </c>
      <c r="D2764" s="1">
        <v>0</v>
      </c>
      <c r="E2764" s="1">
        <f>1154.91+1259.61</f>
        <v>2414.52</v>
      </c>
      <c r="F2764" s="3">
        <v>45476</v>
      </c>
      <c r="G2764" s="1">
        <v>0</v>
      </c>
      <c r="H2764" s="2">
        <v>9.4062758672586178E-3</v>
      </c>
      <c r="I2764" s="1">
        <v>22.5</v>
      </c>
    </row>
    <row r="2765" spans="1:9" x14ac:dyDescent="0.25">
      <c r="A2765" t="s">
        <v>9</v>
      </c>
      <c r="B2765" t="s">
        <v>22</v>
      </c>
      <c r="C2765" t="s">
        <v>37</v>
      </c>
      <c r="D2765" s="1">
        <v>0</v>
      </c>
      <c r="E2765" s="1">
        <f>2049.26+1023.71</f>
        <v>3072.9700000000003</v>
      </c>
      <c r="F2765" s="3">
        <v>45476</v>
      </c>
      <c r="G2765" s="1">
        <v>0</v>
      </c>
      <c r="H2765" s="2">
        <v>7.8748163308144381E-3</v>
      </c>
      <c r="I2765" s="1">
        <v>24.01</v>
      </c>
    </row>
    <row r="2766" spans="1:9" x14ac:dyDescent="0.25">
      <c r="A2766" t="s">
        <v>9</v>
      </c>
      <c r="B2766" t="s">
        <v>22</v>
      </c>
      <c r="C2766" t="s">
        <v>36</v>
      </c>
      <c r="D2766" s="1">
        <v>0</v>
      </c>
      <c r="E2766" s="1">
        <v>4127.29</v>
      </c>
      <c r="F2766" s="3">
        <v>45476</v>
      </c>
      <c r="G2766" s="1">
        <v>0</v>
      </c>
      <c r="H2766" s="2">
        <v>7.4005911685952608E-3</v>
      </c>
      <c r="I2766" s="1">
        <v>30.32</v>
      </c>
    </row>
    <row r="2767" spans="1:9" x14ac:dyDescent="0.25">
      <c r="A2767" t="s">
        <v>9</v>
      </c>
      <c r="B2767" t="s">
        <v>22</v>
      </c>
      <c r="C2767" t="s">
        <v>35</v>
      </c>
      <c r="D2767" s="1">
        <v>0</v>
      </c>
      <c r="E2767" s="1">
        <v>5150.22</v>
      </c>
      <c r="F2767" s="3">
        <v>45476</v>
      </c>
      <c r="G2767" s="1">
        <v>0</v>
      </c>
      <c r="H2767" s="2">
        <v>8.978545918317371E-3</v>
      </c>
      <c r="I2767" s="1">
        <v>45.83</v>
      </c>
    </row>
    <row r="2768" spans="1:9" x14ac:dyDescent="0.25">
      <c r="A2768" t="s">
        <v>9</v>
      </c>
      <c r="B2768" t="s">
        <v>22</v>
      </c>
      <c r="C2768" t="s">
        <v>34</v>
      </c>
      <c r="D2768" s="1">
        <v>1290</v>
      </c>
      <c r="E2768" s="1">
        <f>1178.11+1113.12+5223.12+1295.77</f>
        <v>8810.119999999999</v>
      </c>
      <c r="F2768" s="3">
        <v>45476</v>
      </c>
      <c r="G2768" s="1">
        <v>0</v>
      </c>
      <c r="H2768" s="2">
        <v>8.659931673093535E-3</v>
      </c>
      <c r="I2768" s="1">
        <v>75.64</v>
      </c>
    </row>
    <row r="2769" spans="1:9" x14ac:dyDescent="0.25">
      <c r="A2769" t="s">
        <v>9</v>
      </c>
      <c r="B2769" t="s">
        <v>22</v>
      </c>
      <c r="C2769" t="s">
        <v>33</v>
      </c>
      <c r="D2769" s="1">
        <v>0</v>
      </c>
      <c r="E2769" s="1">
        <f>1044.3+358.4+1044.29</f>
        <v>2446.9899999999998</v>
      </c>
      <c r="F2769" s="3">
        <v>45476</v>
      </c>
      <c r="G2769" s="1">
        <v>0</v>
      </c>
      <c r="H2769" s="2">
        <v>6.5609780176385524E-3</v>
      </c>
      <c r="I2769" s="1">
        <v>15.95</v>
      </c>
    </row>
    <row r="2770" spans="1:9" x14ac:dyDescent="0.25">
      <c r="A2770" t="s">
        <v>9</v>
      </c>
      <c r="B2770" t="s">
        <v>22</v>
      </c>
      <c r="C2770" t="s">
        <v>32</v>
      </c>
      <c r="D2770" s="1">
        <v>0</v>
      </c>
      <c r="E2770" s="1">
        <f>1052.66+2130.43+1194.43+1379.52</f>
        <v>5757.0400000000009</v>
      </c>
      <c r="F2770" s="3">
        <v>45476</v>
      </c>
      <c r="G2770" s="1">
        <v>0</v>
      </c>
      <c r="H2770" s="2">
        <v>9.2969682731971481E-3</v>
      </c>
      <c r="I2770" s="1">
        <v>53.03</v>
      </c>
    </row>
    <row r="2771" spans="1:9" x14ac:dyDescent="0.25">
      <c r="A2771" t="s">
        <v>9</v>
      </c>
      <c r="B2771" t="s">
        <v>22</v>
      </c>
      <c r="C2771" t="s">
        <v>31</v>
      </c>
      <c r="D2771" s="1">
        <v>0</v>
      </c>
      <c r="E2771" s="1">
        <v>1260.8699999999999</v>
      </c>
      <c r="F2771" s="3">
        <v>45476</v>
      </c>
      <c r="G2771" s="1">
        <v>0</v>
      </c>
      <c r="H2771" s="2">
        <v>-1.8923272045378581E-2</v>
      </c>
      <c r="I2771" s="1">
        <v>-24.32</v>
      </c>
    </row>
    <row r="2772" spans="1:9" x14ac:dyDescent="0.25">
      <c r="A2772" t="s">
        <v>9</v>
      </c>
      <c r="B2772" t="s">
        <v>22</v>
      </c>
      <c r="C2772" t="s">
        <v>43</v>
      </c>
      <c r="D2772" s="1">
        <v>0</v>
      </c>
      <c r="E2772" s="1">
        <v>2477.7199999999998</v>
      </c>
      <c r="F2772" s="3">
        <v>45476</v>
      </c>
      <c r="G2772" s="1">
        <v>0</v>
      </c>
      <c r="H2772" s="2">
        <v>-3.8793972968359625E-2</v>
      </c>
      <c r="I2772" s="1">
        <v>-100</v>
      </c>
    </row>
    <row r="2773" spans="1:9" x14ac:dyDescent="0.25">
      <c r="A2773" t="s">
        <v>9</v>
      </c>
      <c r="B2773" t="s">
        <v>22</v>
      </c>
      <c r="C2773" t="s">
        <v>30</v>
      </c>
      <c r="D2773" s="1">
        <v>0</v>
      </c>
      <c r="E2773" s="1">
        <v>2644.89</v>
      </c>
      <c r="F2773" s="3">
        <v>45476</v>
      </c>
      <c r="G2773" s="1">
        <v>0</v>
      </c>
      <c r="H2773" s="2">
        <v>-1.1503660765341039E-2</v>
      </c>
      <c r="I2773" s="1">
        <v>-30.78</v>
      </c>
    </row>
    <row r="2774" spans="1:9" x14ac:dyDescent="0.25">
      <c r="A2774" t="s">
        <v>9</v>
      </c>
      <c r="B2774" t="s">
        <v>22</v>
      </c>
      <c r="C2774" t="s">
        <v>29</v>
      </c>
      <c r="D2774" s="1">
        <v>0</v>
      </c>
      <c r="E2774" s="1">
        <f>4473.3+1476.71</f>
        <v>5950.01</v>
      </c>
      <c r="F2774" s="3">
        <v>45476</v>
      </c>
      <c r="G2774" s="1">
        <v>0</v>
      </c>
      <c r="H2774" s="2">
        <v>8.0764578116476748E-3</v>
      </c>
      <c r="I2774" s="1">
        <v>47.67</v>
      </c>
    </row>
    <row r="2775" spans="1:9" x14ac:dyDescent="0.25">
      <c r="A2775" t="s">
        <v>9</v>
      </c>
      <c r="B2775" t="s">
        <v>22</v>
      </c>
      <c r="C2775" t="s">
        <v>28</v>
      </c>
      <c r="D2775" s="1">
        <v>0</v>
      </c>
      <c r="E2775" s="1">
        <v>1373.66</v>
      </c>
      <c r="F2775" s="3">
        <v>45476</v>
      </c>
      <c r="G2775" s="1">
        <v>0</v>
      </c>
      <c r="H2775" s="2">
        <v>7.9614913304129065E-3</v>
      </c>
      <c r="I2775" s="1">
        <v>10.85</v>
      </c>
    </row>
    <row r="2776" spans="1:9" x14ac:dyDescent="0.25">
      <c r="A2776" t="s">
        <v>2</v>
      </c>
      <c r="B2776" t="s">
        <v>22</v>
      </c>
      <c r="C2776" t="s">
        <v>27</v>
      </c>
      <c r="D2776" s="1">
        <f>850</f>
        <v>850</v>
      </c>
      <c r="E2776" s="1">
        <v>17527.72</v>
      </c>
      <c r="F2776" s="3">
        <v>45476</v>
      </c>
      <c r="G2776" s="1">
        <v>0</v>
      </c>
      <c r="H2776" s="2">
        <v>-4.6932159364043713E-4</v>
      </c>
      <c r="I2776" s="1">
        <v>-8.23</v>
      </c>
    </row>
    <row r="2777" spans="1:9" x14ac:dyDescent="0.25">
      <c r="A2777" t="s">
        <v>2</v>
      </c>
      <c r="B2777" t="s">
        <v>22</v>
      </c>
      <c r="C2777" t="s">
        <v>26</v>
      </c>
      <c r="D2777" s="1">
        <v>0</v>
      </c>
      <c r="E2777" s="1">
        <v>5498.86</v>
      </c>
      <c r="F2777" s="3">
        <v>45476</v>
      </c>
      <c r="G2777" s="1">
        <v>0</v>
      </c>
      <c r="H2777" s="2">
        <v>-1.0490970207803985E-2</v>
      </c>
      <c r="I2777" s="1">
        <v>-58.3</v>
      </c>
    </row>
    <row r="2778" spans="1:9" x14ac:dyDescent="0.25">
      <c r="A2778" t="s">
        <v>4</v>
      </c>
      <c r="B2778" t="s">
        <v>22</v>
      </c>
      <c r="C2778" t="s">
        <v>25</v>
      </c>
      <c r="D2778" s="1">
        <v>0</v>
      </c>
      <c r="E2778" s="1">
        <v>1551.49</v>
      </c>
      <c r="F2778" s="3">
        <v>45476</v>
      </c>
      <c r="G2778" s="1">
        <v>0</v>
      </c>
      <c r="H2778" s="2">
        <v>1.9757727927016022E-2</v>
      </c>
      <c r="I2778" s="1">
        <v>30.06</v>
      </c>
    </row>
    <row r="2779" spans="1:9" x14ac:dyDescent="0.25">
      <c r="A2779" t="s">
        <v>4</v>
      </c>
      <c r="B2779" t="s">
        <v>22</v>
      </c>
      <c r="C2779" t="s">
        <v>24</v>
      </c>
      <c r="D2779" s="1">
        <v>0</v>
      </c>
      <c r="E2779" s="1">
        <v>2884.14</v>
      </c>
      <c r="F2779" s="3">
        <v>45476</v>
      </c>
      <c r="G2779" s="1">
        <v>0</v>
      </c>
      <c r="H2779" s="2">
        <v>-9.3181794563590437E-4</v>
      </c>
      <c r="I2779" s="1">
        <v>-2.69</v>
      </c>
    </row>
    <row r="2780" spans="1:9" x14ac:dyDescent="0.25">
      <c r="A2780" t="s">
        <v>4</v>
      </c>
      <c r="B2780" t="s">
        <v>22</v>
      </c>
      <c r="C2780" t="s">
        <v>23</v>
      </c>
      <c r="D2780" s="1">
        <v>510</v>
      </c>
      <c r="E2780" s="1">
        <f>5.57*314.21</f>
        <v>1750.1496999999999</v>
      </c>
      <c r="F2780" s="3">
        <v>45476</v>
      </c>
      <c r="G2780" s="1">
        <v>0</v>
      </c>
      <c r="H2780" s="2">
        <v>0.10555749695902938</v>
      </c>
      <c r="I2780" s="1">
        <v>167.1</v>
      </c>
    </row>
    <row r="2781" spans="1:9" x14ac:dyDescent="0.25">
      <c r="A2781" t="s">
        <v>4</v>
      </c>
      <c r="B2781" t="s">
        <v>21</v>
      </c>
      <c r="C2781" t="s">
        <v>20</v>
      </c>
      <c r="D2781" s="1">
        <v>0</v>
      </c>
      <c r="E2781" s="1">
        <v>5010.12</v>
      </c>
      <c r="F2781" s="3">
        <v>45476</v>
      </c>
      <c r="G2781" s="1">
        <v>0</v>
      </c>
      <c r="H2781" s="2">
        <v>-8.1971899118274294E-2</v>
      </c>
      <c r="I2781" s="1">
        <v>-447.36</v>
      </c>
    </row>
    <row r="2782" spans="1:9" x14ac:dyDescent="0.25">
      <c r="A2782" t="s">
        <v>9</v>
      </c>
      <c r="B2782" t="s">
        <v>19</v>
      </c>
      <c r="C2782" s="2" t="s">
        <v>18</v>
      </c>
      <c r="D2782" s="1">
        <v>0</v>
      </c>
      <c r="E2782" s="1">
        <v>33210.870000000003</v>
      </c>
      <c r="F2782" s="3">
        <v>45476</v>
      </c>
      <c r="G2782" s="1">
        <v>1252.5899999999999</v>
      </c>
      <c r="H2782" s="2">
        <v>8.1224431439606004E-3</v>
      </c>
      <c r="I2782" s="1">
        <v>267.58</v>
      </c>
    </row>
    <row r="2783" spans="1:9" x14ac:dyDescent="0.25">
      <c r="A2783" t="s">
        <v>4</v>
      </c>
      <c r="B2783" t="s">
        <v>1</v>
      </c>
      <c r="C2783" t="s">
        <v>17</v>
      </c>
      <c r="D2783" s="1">
        <v>0</v>
      </c>
      <c r="E2783" s="1">
        <v>2211.0500000000002</v>
      </c>
      <c r="F2783" s="3">
        <v>45476</v>
      </c>
      <c r="G2783" s="1">
        <v>0</v>
      </c>
      <c r="H2783" s="2">
        <v>6.5381427800478065E-2</v>
      </c>
      <c r="I2783" s="1">
        <v>135.69</v>
      </c>
    </row>
    <row r="2784" spans="1:9" x14ac:dyDescent="0.25">
      <c r="A2784" t="s">
        <v>4</v>
      </c>
      <c r="B2784" t="s">
        <v>1</v>
      </c>
      <c r="C2784" t="s">
        <v>16</v>
      </c>
      <c r="D2784" s="1">
        <v>0</v>
      </c>
      <c r="E2784" s="1">
        <v>1231.27</v>
      </c>
      <c r="F2784" s="3">
        <v>45476</v>
      </c>
      <c r="G2784" s="1">
        <v>0</v>
      </c>
      <c r="H2784" s="2">
        <v>6.7702924799057929E-3</v>
      </c>
      <c r="I2784" s="1">
        <v>8.2799999999999994</v>
      </c>
    </row>
    <row r="2785" spans="1:9" x14ac:dyDescent="0.25">
      <c r="A2785" t="s">
        <v>4</v>
      </c>
      <c r="B2785" t="s">
        <v>1</v>
      </c>
      <c r="C2785" t="s">
        <v>15</v>
      </c>
      <c r="D2785" s="1">
        <v>0</v>
      </c>
      <c r="E2785" s="1">
        <v>1405.43</v>
      </c>
      <c r="F2785" s="3">
        <v>45476</v>
      </c>
      <c r="G2785" s="1">
        <v>0</v>
      </c>
      <c r="H2785" s="2">
        <v>-3.5248973764054892E-2</v>
      </c>
      <c r="I2785" s="1">
        <v>-51.35</v>
      </c>
    </row>
    <row r="2786" spans="1:9" x14ac:dyDescent="0.25">
      <c r="A2786" t="s">
        <v>4</v>
      </c>
      <c r="B2786" t="s">
        <v>1</v>
      </c>
      <c r="C2786" t="s">
        <v>14</v>
      </c>
      <c r="D2786" s="1">
        <v>0</v>
      </c>
      <c r="E2786" s="1">
        <v>1224.56</v>
      </c>
      <c r="F2786" s="3">
        <v>45476</v>
      </c>
      <c r="G2786" s="1">
        <v>0</v>
      </c>
      <c r="H2786" s="2">
        <v>2.4444927802968142E-2</v>
      </c>
      <c r="I2786" s="1">
        <v>29.22</v>
      </c>
    </row>
    <row r="2787" spans="1:9" x14ac:dyDescent="0.25">
      <c r="A2787" t="s">
        <v>4</v>
      </c>
      <c r="B2787" t="s">
        <v>1</v>
      </c>
      <c r="C2787" t="s">
        <v>13</v>
      </c>
      <c r="D2787" s="1">
        <v>0</v>
      </c>
      <c r="E2787" s="1">
        <v>484</v>
      </c>
      <c r="F2787" s="3">
        <v>45476</v>
      </c>
      <c r="G2787" s="1">
        <v>0</v>
      </c>
      <c r="H2787" s="2">
        <v>-5.445391965478219E-3</v>
      </c>
      <c r="I2787" s="1">
        <v>-2.65</v>
      </c>
    </row>
    <row r="2788" spans="1:9" x14ac:dyDescent="0.25">
      <c r="A2788" t="s">
        <v>4</v>
      </c>
      <c r="B2788" t="s">
        <v>1</v>
      </c>
      <c r="C2788" t="s">
        <v>12</v>
      </c>
      <c r="D2788" s="1">
        <v>0</v>
      </c>
      <c r="E2788" s="1">
        <v>1263.71</v>
      </c>
      <c r="F2788" s="3">
        <v>45476</v>
      </c>
      <c r="G2788" s="1">
        <v>0</v>
      </c>
      <c r="H2788" s="2">
        <v>2.7155978216695242E-2</v>
      </c>
      <c r="I2788" s="1">
        <v>33.409999999999997</v>
      </c>
    </row>
    <row r="2789" spans="1:9" x14ac:dyDescent="0.25">
      <c r="A2789" t="s">
        <v>4</v>
      </c>
      <c r="B2789" t="s">
        <v>1</v>
      </c>
      <c r="C2789" t="s">
        <v>1</v>
      </c>
      <c r="D2789" s="1">
        <v>0</v>
      </c>
      <c r="E2789" s="1">
        <v>2374.7399999999998</v>
      </c>
      <c r="F2789" s="3">
        <v>45476</v>
      </c>
      <c r="G2789" s="1">
        <v>0</v>
      </c>
      <c r="H2789" s="2">
        <v>-1.6144085967257915E-3</v>
      </c>
      <c r="I2789" s="1">
        <v>-3.84</v>
      </c>
    </row>
    <row r="2790" spans="1:9" x14ac:dyDescent="0.25">
      <c r="A2790" t="s">
        <v>4</v>
      </c>
      <c r="B2790" t="s">
        <v>1</v>
      </c>
      <c r="C2790" t="s">
        <v>11</v>
      </c>
      <c r="D2790" s="1">
        <v>0</v>
      </c>
      <c r="E2790" s="1">
        <v>1433.3</v>
      </c>
      <c r="F2790" s="3">
        <v>45476</v>
      </c>
      <c r="G2790" s="1">
        <v>0</v>
      </c>
      <c r="H2790" s="2">
        <v>2.7536221494167901E-2</v>
      </c>
      <c r="I2790" s="1">
        <v>38.409999999999997</v>
      </c>
    </row>
    <row r="2791" spans="1:9" x14ac:dyDescent="0.25">
      <c r="A2791" t="s">
        <v>4</v>
      </c>
      <c r="B2791" t="s">
        <v>1</v>
      </c>
      <c r="C2791" t="s">
        <v>10</v>
      </c>
      <c r="D2791" s="1">
        <v>0</v>
      </c>
      <c r="E2791" s="1">
        <v>1803.47</v>
      </c>
      <c r="F2791" s="3">
        <v>45476</v>
      </c>
      <c r="G2791" s="1">
        <v>0</v>
      </c>
      <c r="H2791" s="2">
        <v>1.3772014143015321E-2</v>
      </c>
      <c r="I2791" s="1">
        <v>24.5</v>
      </c>
    </row>
    <row r="2792" spans="1:9" x14ac:dyDescent="0.25">
      <c r="A2792" t="s">
        <v>9</v>
      </c>
      <c r="B2792" t="s">
        <v>1</v>
      </c>
      <c r="C2792" t="s">
        <v>8</v>
      </c>
      <c r="D2792" s="1">
        <v>900</v>
      </c>
      <c r="E2792" s="1">
        <v>9357.31</v>
      </c>
      <c r="F2792" s="3">
        <v>45476</v>
      </c>
      <c r="G2792" s="1">
        <v>0</v>
      </c>
      <c r="H2792" s="2">
        <v>7.3365083602823233E-3</v>
      </c>
      <c r="I2792" s="1">
        <v>68.150000000000006</v>
      </c>
    </row>
    <row r="2793" spans="1:9" x14ac:dyDescent="0.25">
      <c r="A2793" t="s">
        <v>4</v>
      </c>
      <c r="B2793" t="s">
        <v>1</v>
      </c>
      <c r="C2793" t="s">
        <v>7</v>
      </c>
      <c r="D2793" s="1">
        <v>0</v>
      </c>
      <c r="E2793" s="1">
        <v>2894.82</v>
      </c>
      <c r="F2793" s="3">
        <v>45476</v>
      </c>
      <c r="G2793" s="1">
        <v>0</v>
      </c>
      <c r="H2793" s="2">
        <v>2.4958131663084693E-2</v>
      </c>
      <c r="I2793" s="1">
        <v>70.489999999999995</v>
      </c>
    </row>
    <row r="2794" spans="1:9" x14ac:dyDescent="0.25">
      <c r="A2794" t="s">
        <v>2</v>
      </c>
      <c r="B2794" t="s">
        <v>1</v>
      </c>
      <c r="C2794" t="s">
        <v>6</v>
      </c>
      <c r="D2794" s="1">
        <v>0</v>
      </c>
      <c r="E2794" s="1">
        <v>6358.34</v>
      </c>
      <c r="F2794" s="3">
        <v>45476</v>
      </c>
      <c r="G2794" s="1">
        <v>0</v>
      </c>
      <c r="H2794" s="2">
        <v>9.2362880248884061E-3</v>
      </c>
      <c r="I2794" s="1">
        <v>58.19</v>
      </c>
    </row>
    <row r="2795" spans="1:9" x14ac:dyDescent="0.25">
      <c r="A2795" t="s">
        <v>2</v>
      </c>
      <c r="B2795" t="s">
        <v>1</v>
      </c>
      <c r="C2795" t="s">
        <v>5</v>
      </c>
      <c r="D2795" s="1">
        <v>0</v>
      </c>
      <c r="E2795" s="1">
        <v>4472.51</v>
      </c>
      <c r="F2795" s="3">
        <v>45476</v>
      </c>
      <c r="G2795" s="1">
        <v>0</v>
      </c>
      <c r="H2795" s="2">
        <v>7.2812363462742002E-3</v>
      </c>
      <c r="I2795" s="1">
        <v>32.33</v>
      </c>
    </row>
    <row r="2796" spans="1:9" x14ac:dyDescent="0.25">
      <c r="A2796" t="s">
        <v>2</v>
      </c>
      <c r="B2796" t="s">
        <v>1</v>
      </c>
      <c r="C2796" t="s">
        <v>42</v>
      </c>
      <c r="D2796" s="1">
        <v>0</v>
      </c>
      <c r="E2796" s="1">
        <v>12287.8</v>
      </c>
      <c r="F2796" s="3">
        <v>45476</v>
      </c>
      <c r="G2796" s="1">
        <v>0</v>
      </c>
      <c r="H2796" s="2">
        <v>1.5397302972283589E-2</v>
      </c>
      <c r="I2796" s="1">
        <v>186.33</v>
      </c>
    </row>
    <row r="2797" spans="1:9" x14ac:dyDescent="0.25">
      <c r="A2797" t="s">
        <v>4</v>
      </c>
      <c r="B2797" t="s">
        <v>1</v>
      </c>
      <c r="C2797" t="s">
        <v>3</v>
      </c>
      <c r="D2797" s="1">
        <v>0</v>
      </c>
      <c r="E2797" s="1">
        <v>2407.4699999999998</v>
      </c>
      <c r="F2797" s="3">
        <v>45476</v>
      </c>
      <c r="G2797" s="1">
        <v>0</v>
      </c>
      <c r="H2797" s="2">
        <v>1.4615705561807024E-2</v>
      </c>
      <c r="I2797" s="1">
        <v>34.68</v>
      </c>
    </row>
    <row r="2798" spans="1:9" x14ac:dyDescent="0.25">
      <c r="A2798" t="s">
        <v>2</v>
      </c>
      <c r="B2798" t="s">
        <v>1</v>
      </c>
      <c r="C2798" t="s">
        <v>0</v>
      </c>
      <c r="D2798" s="1">
        <v>0</v>
      </c>
      <c r="E2798" s="1">
        <v>8183.58</v>
      </c>
      <c r="F2798" s="3">
        <v>45476</v>
      </c>
      <c r="G2798" s="1">
        <v>0</v>
      </c>
      <c r="H2798" s="2">
        <v>-7.8284221310233049E-3</v>
      </c>
      <c r="I2798" s="1">
        <v>-64.569999999999993</v>
      </c>
    </row>
    <row r="2799" spans="1:9" x14ac:dyDescent="0.25">
      <c r="A2799" t="s">
        <v>9</v>
      </c>
      <c r="B2799" t="s">
        <v>41</v>
      </c>
      <c r="C2799" s="2" t="s">
        <v>18</v>
      </c>
      <c r="D2799" s="1">
        <f>87.5+140.51+25.24</f>
        <v>253.25</v>
      </c>
      <c r="E2799" s="1">
        <v>4834.41</v>
      </c>
      <c r="F2799" s="3">
        <v>45507</v>
      </c>
      <c r="G2799" s="1">
        <v>0</v>
      </c>
      <c r="H2799" s="2">
        <v>-1.0706546095241576E-2</v>
      </c>
      <c r="I2799" s="1">
        <v>-52.32</v>
      </c>
    </row>
    <row r="2800" spans="1:9" x14ac:dyDescent="0.25">
      <c r="A2800" t="s">
        <v>9</v>
      </c>
      <c r="B2800" t="s">
        <v>22</v>
      </c>
      <c r="C2800" t="s">
        <v>40</v>
      </c>
      <c r="D2800" s="1">
        <f>112.85+199.2</f>
        <v>312.04999999999995</v>
      </c>
      <c r="E2800" s="1">
        <v>47351.14</v>
      </c>
      <c r="F2800" s="3">
        <v>45507</v>
      </c>
      <c r="G2800" s="1">
        <v>25.24</v>
      </c>
      <c r="H2800" s="2">
        <v>7.8892306382434274E-3</v>
      </c>
      <c r="I2800" s="1">
        <v>370.64</v>
      </c>
    </row>
    <row r="2801" spans="1:9" x14ac:dyDescent="0.25">
      <c r="A2801" t="s">
        <v>9</v>
      </c>
      <c r="B2801" t="s">
        <v>22</v>
      </c>
      <c r="C2801" t="s">
        <v>39</v>
      </c>
      <c r="D2801" s="1">
        <v>0</v>
      </c>
      <c r="E2801" s="1">
        <v>1338.34</v>
      </c>
      <c r="F2801" s="3">
        <v>45507</v>
      </c>
      <c r="G2801" s="1">
        <v>0</v>
      </c>
      <c r="H2801" s="2">
        <v>6.4674297231037681E-3</v>
      </c>
      <c r="I2801" s="1">
        <v>8.6</v>
      </c>
    </row>
    <row r="2802" spans="1:9" x14ac:dyDescent="0.25">
      <c r="A2802" t="s">
        <v>9</v>
      </c>
      <c r="B2802" t="s">
        <v>22</v>
      </c>
      <c r="C2802" t="s">
        <v>38</v>
      </c>
      <c r="D2802" s="1">
        <v>1022.7</v>
      </c>
      <c r="E2802" s="1">
        <f>1200.24+1268.02+1026.24</f>
        <v>3494.5</v>
      </c>
      <c r="F2802" s="3">
        <v>45507</v>
      </c>
      <c r="G2802" s="1">
        <v>0</v>
      </c>
      <c r="H2802" s="2">
        <v>1.6664630137145808E-2</v>
      </c>
      <c r="I2802" s="1">
        <v>57.28</v>
      </c>
    </row>
    <row r="2803" spans="1:9" x14ac:dyDescent="0.25">
      <c r="A2803" t="s">
        <v>9</v>
      </c>
      <c r="B2803" t="s">
        <v>22</v>
      </c>
      <c r="C2803" t="s">
        <v>37</v>
      </c>
      <c r="D2803" s="1">
        <v>1027.1500000000001</v>
      </c>
      <c r="E2803" s="1">
        <f>2065.1+1034.84+1030.26</f>
        <v>4130.2</v>
      </c>
      <c r="F2803" s="3">
        <v>45507</v>
      </c>
      <c r="G2803" s="1">
        <v>0</v>
      </c>
      <c r="H2803" s="2">
        <v>7.3363706428104525E-3</v>
      </c>
      <c r="I2803" s="1">
        <v>30.08</v>
      </c>
    </row>
    <row r="2804" spans="1:9" x14ac:dyDescent="0.25">
      <c r="A2804" t="s">
        <v>9</v>
      </c>
      <c r="B2804" t="s">
        <v>22</v>
      </c>
      <c r="C2804" t="s">
        <v>36</v>
      </c>
      <c r="D2804" s="1">
        <v>0</v>
      </c>
      <c r="E2804" s="1">
        <v>4149.58</v>
      </c>
      <c r="F2804" s="3">
        <v>45507</v>
      </c>
      <c r="G2804" s="1">
        <v>0</v>
      </c>
      <c r="H2804" s="2">
        <v>5.4006381911617662E-3</v>
      </c>
      <c r="I2804" s="1">
        <v>22.29</v>
      </c>
    </row>
    <row r="2805" spans="1:9" x14ac:dyDescent="0.25">
      <c r="A2805" t="s">
        <v>9</v>
      </c>
      <c r="B2805" t="s">
        <v>22</v>
      </c>
      <c r="C2805" t="s">
        <v>35</v>
      </c>
      <c r="D2805" s="1">
        <v>0</v>
      </c>
      <c r="E2805" s="1">
        <v>5194.45</v>
      </c>
      <c r="F2805" s="3">
        <v>45507</v>
      </c>
      <c r="G2805" s="1">
        <v>0</v>
      </c>
      <c r="H2805" s="2">
        <v>8.5879826492847311E-3</v>
      </c>
      <c r="I2805" s="1">
        <v>44.23</v>
      </c>
    </row>
    <row r="2806" spans="1:9" x14ac:dyDescent="0.25">
      <c r="A2806" t="s">
        <v>9</v>
      </c>
      <c r="B2806" t="s">
        <v>22</v>
      </c>
      <c r="C2806" t="s">
        <v>34</v>
      </c>
      <c r="D2806" s="1">
        <v>0</v>
      </c>
      <c r="E2806" s="1">
        <f>1186.61+1121.43+5148.22+1277.18</f>
        <v>8733.44</v>
      </c>
      <c r="F2806" s="3">
        <v>45507</v>
      </c>
      <c r="G2806" s="1">
        <f>28.1+112.41</f>
        <v>140.51</v>
      </c>
      <c r="H2806" s="2">
        <v>7.362499581872628E-3</v>
      </c>
      <c r="I2806" s="1">
        <v>63.83</v>
      </c>
    </row>
    <row r="2807" spans="1:9" x14ac:dyDescent="0.25">
      <c r="A2807" t="s">
        <v>9</v>
      </c>
      <c r="B2807" t="s">
        <v>22</v>
      </c>
      <c r="C2807" t="s">
        <v>33</v>
      </c>
      <c r="D2807" s="1">
        <v>0</v>
      </c>
      <c r="E2807" s="1">
        <f>360.7+1053.78+1053.77</f>
        <v>2468.25</v>
      </c>
      <c r="F2807" s="3">
        <v>45507</v>
      </c>
      <c r="G2807" s="1">
        <v>0</v>
      </c>
      <c r="H2807" s="2">
        <v>8.6882251255624432E-3</v>
      </c>
      <c r="I2807" s="1">
        <v>21.26</v>
      </c>
    </row>
    <row r="2808" spans="1:9" x14ac:dyDescent="0.25">
      <c r="A2808" t="s">
        <v>9</v>
      </c>
      <c r="B2808" t="s">
        <v>22</v>
      </c>
      <c r="C2808" t="s">
        <v>32</v>
      </c>
      <c r="D2808" s="1">
        <v>0</v>
      </c>
      <c r="E2808" s="1">
        <f>1387.97+1202.9+1060.95+2146.77</f>
        <v>5798.59</v>
      </c>
      <c r="F2808" s="3">
        <v>45507</v>
      </c>
      <c r="G2808" s="1">
        <v>0</v>
      </c>
      <c r="H2808" s="2">
        <v>7.2172505315231117E-3</v>
      </c>
      <c r="I2808" s="1">
        <v>41.55</v>
      </c>
    </row>
    <row r="2809" spans="1:9" x14ac:dyDescent="0.25">
      <c r="A2809" t="s">
        <v>9</v>
      </c>
      <c r="B2809" t="s">
        <v>22</v>
      </c>
      <c r="C2809" t="s">
        <v>31</v>
      </c>
      <c r="D2809" s="1">
        <v>0</v>
      </c>
      <c r="E2809" s="1">
        <v>1268.67</v>
      </c>
      <c r="F2809" s="3">
        <v>45507</v>
      </c>
      <c r="G2809" s="1">
        <v>34.47</v>
      </c>
      <c r="H2809" s="2">
        <v>3.4466731898238789E-2</v>
      </c>
      <c r="I2809" s="1">
        <v>42.27</v>
      </c>
    </row>
    <row r="2810" spans="1:9" x14ac:dyDescent="0.25">
      <c r="A2810" t="s">
        <v>9</v>
      </c>
      <c r="B2810" t="s">
        <v>22</v>
      </c>
      <c r="C2810" t="s">
        <v>43</v>
      </c>
      <c r="D2810" s="1">
        <v>0</v>
      </c>
      <c r="E2810" s="1">
        <v>2377.7199999999998</v>
      </c>
      <c r="F2810" s="3">
        <v>45507</v>
      </c>
      <c r="G2810" s="1">
        <v>0</v>
      </c>
      <c r="H2810" s="2">
        <v>-4.035968551733049E-2</v>
      </c>
      <c r="I2810" s="1">
        <v>-100</v>
      </c>
    </row>
    <row r="2811" spans="1:9" x14ac:dyDescent="0.25">
      <c r="A2811" t="s">
        <v>9</v>
      </c>
      <c r="B2811" t="s">
        <v>22</v>
      </c>
      <c r="C2811" t="s">
        <v>30</v>
      </c>
      <c r="D2811" s="1">
        <v>0</v>
      </c>
      <c r="E2811" s="1">
        <v>2661.68</v>
      </c>
      <c r="F2811" s="3">
        <v>45507</v>
      </c>
      <c r="G2811" s="1">
        <v>53.03</v>
      </c>
      <c r="H2811" s="2">
        <v>2.693818338953502E-2</v>
      </c>
      <c r="I2811" s="1">
        <v>69.819999999999993</v>
      </c>
    </row>
    <row r="2812" spans="1:9" x14ac:dyDescent="0.25">
      <c r="A2812" t="s">
        <v>9</v>
      </c>
      <c r="B2812" t="s">
        <v>22</v>
      </c>
      <c r="C2812" t="s">
        <v>29</v>
      </c>
      <c r="D2812" s="1">
        <v>0</v>
      </c>
      <c r="E2812" s="1">
        <f>4500.1+1485.87</f>
        <v>5985.97</v>
      </c>
      <c r="F2812" s="3">
        <v>45507</v>
      </c>
      <c r="G2812" s="1">
        <v>0</v>
      </c>
      <c r="H2812" s="2">
        <v>6.0436873215339304E-3</v>
      </c>
      <c r="I2812" s="1">
        <v>35.96</v>
      </c>
    </row>
    <row r="2813" spans="1:9" x14ac:dyDescent="0.25">
      <c r="A2813" t="s">
        <v>9</v>
      </c>
      <c r="B2813" t="s">
        <v>22</v>
      </c>
      <c r="C2813" t="s">
        <v>28</v>
      </c>
      <c r="D2813" s="1">
        <v>0</v>
      </c>
      <c r="E2813" s="1">
        <v>1381.82</v>
      </c>
      <c r="F2813" s="3">
        <v>45507</v>
      </c>
      <c r="G2813" s="1">
        <v>0</v>
      </c>
      <c r="H2813" s="2">
        <v>5.9403345806092744E-3</v>
      </c>
      <c r="I2813" s="1">
        <v>8.16</v>
      </c>
    </row>
    <row r="2814" spans="1:9" x14ac:dyDescent="0.25">
      <c r="A2814" t="s">
        <v>2</v>
      </c>
      <c r="B2814" t="s">
        <v>22</v>
      </c>
      <c r="C2814" t="s">
        <v>27</v>
      </c>
      <c r="D2814" s="1">
        <v>850</v>
      </c>
      <c r="E2814" s="1">
        <v>18815.45</v>
      </c>
      <c r="F2814" s="3">
        <v>45507</v>
      </c>
      <c r="G2814" s="1">
        <v>0</v>
      </c>
      <c r="H2814" s="2">
        <v>2.3818515027979492E-2</v>
      </c>
      <c r="I2814" s="1">
        <v>437.73</v>
      </c>
    </row>
    <row r="2815" spans="1:9" x14ac:dyDescent="0.25">
      <c r="A2815" t="s">
        <v>2</v>
      </c>
      <c r="B2815" t="s">
        <v>22</v>
      </c>
      <c r="C2815" t="s">
        <v>26</v>
      </c>
      <c r="D2815" s="1">
        <v>0</v>
      </c>
      <c r="E2815" s="1">
        <v>5652.49</v>
      </c>
      <c r="F2815" s="3">
        <v>45507</v>
      </c>
      <c r="G2815" s="1">
        <v>0</v>
      </c>
      <c r="H2815" s="2">
        <v>2.7938518165583348E-2</v>
      </c>
      <c r="I2815" s="1">
        <v>153.63</v>
      </c>
    </row>
    <row r="2816" spans="1:9" x14ac:dyDescent="0.25">
      <c r="A2816" t="s">
        <v>4</v>
      </c>
      <c r="B2816" t="s">
        <v>22</v>
      </c>
      <c r="C2816" t="s">
        <v>25</v>
      </c>
      <c r="D2816" s="1">
        <v>0</v>
      </c>
      <c r="E2816" s="1">
        <v>1616.59</v>
      </c>
      <c r="F2816" s="3">
        <v>45507</v>
      </c>
      <c r="G2816" s="1">
        <v>0</v>
      </c>
      <c r="H2816" s="2">
        <v>4.1959664580500045E-2</v>
      </c>
      <c r="I2816" s="1">
        <v>65.099999999999994</v>
      </c>
    </row>
    <row r="2817" spans="1:9" x14ac:dyDescent="0.25">
      <c r="A2817" t="s">
        <v>4</v>
      </c>
      <c r="B2817" t="s">
        <v>22</v>
      </c>
      <c r="C2817" t="s">
        <v>24</v>
      </c>
      <c r="D2817" s="1">
        <v>0</v>
      </c>
      <c r="E2817" s="1">
        <v>2968.96</v>
      </c>
      <c r="F2817" s="3">
        <v>45507</v>
      </c>
      <c r="G2817" s="1">
        <v>0</v>
      </c>
      <c r="H2817" s="2">
        <v>2.940911328853657E-2</v>
      </c>
      <c r="I2817" s="1">
        <v>84.82</v>
      </c>
    </row>
    <row r="2818" spans="1:9" x14ac:dyDescent="0.25">
      <c r="A2818" t="s">
        <v>4</v>
      </c>
      <c r="B2818" t="s">
        <v>22</v>
      </c>
      <c r="C2818" t="s">
        <v>23</v>
      </c>
      <c r="D2818" s="1">
        <v>510</v>
      </c>
      <c r="E2818" s="1">
        <f>390.72*5.71</f>
        <v>2231.0111999999999</v>
      </c>
      <c r="F2818" s="3">
        <v>45507</v>
      </c>
      <c r="G2818" s="1">
        <v>0</v>
      </c>
      <c r="H2818" s="2">
        <v>-1.2892287621479204E-2</v>
      </c>
      <c r="I2818" s="1">
        <v>-29.14</v>
      </c>
    </row>
    <row r="2819" spans="1:9" x14ac:dyDescent="0.25">
      <c r="A2819" t="s">
        <v>4</v>
      </c>
      <c r="B2819" t="s">
        <v>21</v>
      </c>
      <c r="C2819" t="s">
        <v>20</v>
      </c>
      <c r="D2819" s="1">
        <v>0</v>
      </c>
      <c r="E2819" s="1">
        <v>4897.16</v>
      </c>
      <c r="F2819" s="3">
        <v>45507</v>
      </c>
      <c r="G2819" s="1">
        <v>0</v>
      </c>
      <c r="H2819" s="2">
        <v>-2.2546366154902464E-2</v>
      </c>
      <c r="I2819" s="1">
        <v>-112.96</v>
      </c>
    </row>
    <row r="2820" spans="1:9" x14ac:dyDescent="0.25">
      <c r="A2820" t="s">
        <v>9</v>
      </c>
      <c r="B2820" t="s">
        <v>19</v>
      </c>
      <c r="C2820" s="2" t="s">
        <v>18</v>
      </c>
      <c r="D2820" s="1">
        <v>0</v>
      </c>
      <c r="E2820" s="1">
        <v>32243.97</v>
      </c>
      <c r="F2820" s="3">
        <v>45507</v>
      </c>
      <c r="G2820" s="1">
        <v>1221.9000000000001</v>
      </c>
      <c r="H2820" s="2">
        <v>7.9714976756051215E-3</v>
      </c>
      <c r="I2820" s="1">
        <v>255</v>
      </c>
    </row>
    <row r="2821" spans="1:9" x14ac:dyDescent="0.25">
      <c r="A2821" t="s">
        <v>4</v>
      </c>
      <c r="B2821" t="s">
        <v>1</v>
      </c>
      <c r="C2821" t="s">
        <v>17</v>
      </c>
      <c r="D2821" s="1">
        <v>0</v>
      </c>
      <c r="E2821" s="1">
        <v>2081.35</v>
      </c>
      <c r="F2821" s="3">
        <v>45507</v>
      </c>
      <c r="G2821" s="1">
        <v>0</v>
      </c>
      <c r="H2821" s="2">
        <v>-5.8659912711155449E-2</v>
      </c>
      <c r="I2821" s="1">
        <v>-129.69999999999999</v>
      </c>
    </row>
    <row r="2822" spans="1:9" x14ac:dyDescent="0.25">
      <c r="A2822" t="s">
        <v>4</v>
      </c>
      <c r="B2822" t="s">
        <v>1</v>
      </c>
      <c r="C2822" t="s">
        <v>16</v>
      </c>
      <c r="D2822" s="1">
        <v>0</v>
      </c>
      <c r="E2822" s="1">
        <v>1247.3599999999999</v>
      </c>
      <c r="F2822" s="3">
        <v>45507</v>
      </c>
      <c r="G2822" s="1">
        <v>0</v>
      </c>
      <c r="H2822" s="2">
        <v>1.3067808035605477E-2</v>
      </c>
      <c r="I2822" s="1">
        <v>16.09</v>
      </c>
    </row>
    <row r="2823" spans="1:9" x14ac:dyDescent="0.25">
      <c r="A2823" t="s">
        <v>4</v>
      </c>
      <c r="B2823" t="s">
        <v>1</v>
      </c>
      <c r="C2823" t="s">
        <v>15</v>
      </c>
      <c r="D2823" s="1">
        <v>0</v>
      </c>
      <c r="E2823" s="1">
        <v>1483.64</v>
      </c>
      <c r="F2823" s="3">
        <v>45507</v>
      </c>
      <c r="G2823" s="1">
        <v>0</v>
      </c>
      <c r="H2823" s="2">
        <v>5.5648449229061647E-2</v>
      </c>
      <c r="I2823" s="1">
        <v>78.209999999999994</v>
      </c>
    </row>
    <row r="2824" spans="1:9" x14ac:dyDescent="0.25">
      <c r="A2824" t="s">
        <v>4</v>
      </c>
      <c r="B2824" t="s">
        <v>1</v>
      </c>
      <c r="C2824" t="s">
        <v>14</v>
      </c>
      <c r="D2824" s="1">
        <v>0</v>
      </c>
      <c r="E2824" s="1">
        <v>1226.3</v>
      </c>
      <c r="F2824" s="3">
        <v>45507</v>
      </c>
      <c r="G2824" s="1">
        <v>0</v>
      </c>
      <c r="H2824" s="2">
        <v>1.4209185340041675E-3</v>
      </c>
      <c r="I2824" s="1">
        <v>1.74</v>
      </c>
    </row>
    <row r="2825" spans="1:9" x14ac:dyDescent="0.25">
      <c r="A2825" t="s">
        <v>4</v>
      </c>
      <c r="B2825" t="s">
        <v>1</v>
      </c>
      <c r="C2825" t="s">
        <v>13</v>
      </c>
      <c r="D2825" s="1">
        <v>0</v>
      </c>
      <c r="E2825" s="1">
        <v>458.66</v>
      </c>
      <c r="F2825" s="3">
        <v>45507</v>
      </c>
      <c r="G2825" s="1">
        <v>0</v>
      </c>
      <c r="H2825" s="2">
        <v>-5.2355371900826397E-2</v>
      </c>
      <c r="I2825" s="1">
        <v>-25.34</v>
      </c>
    </row>
    <row r="2826" spans="1:9" x14ac:dyDescent="0.25">
      <c r="A2826" t="s">
        <v>4</v>
      </c>
      <c r="B2826" t="s">
        <v>1</v>
      </c>
      <c r="C2826" t="s">
        <v>12</v>
      </c>
      <c r="D2826" s="1">
        <v>0</v>
      </c>
      <c r="E2826" s="1">
        <v>1247.02</v>
      </c>
      <c r="F2826" s="3">
        <v>45507</v>
      </c>
      <c r="G2826" s="1">
        <v>0</v>
      </c>
      <c r="H2826" s="2">
        <v>-1.3207144044124042E-2</v>
      </c>
      <c r="I2826" s="1">
        <v>-16.690000000000001</v>
      </c>
    </row>
    <row r="2827" spans="1:9" x14ac:dyDescent="0.25">
      <c r="A2827" t="s">
        <v>4</v>
      </c>
      <c r="B2827" t="s">
        <v>1</v>
      </c>
      <c r="C2827" t="s">
        <v>1</v>
      </c>
      <c r="D2827" s="1">
        <v>0</v>
      </c>
      <c r="E2827" s="1">
        <v>2348.35</v>
      </c>
      <c r="F2827" s="3">
        <v>45507</v>
      </c>
      <c r="G2827" s="1">
        <v>0</v>
      </c>
      <c r="H2827" s="2">
        <v>-1.1112795506034279E-2</v>
      </c>
      <c r="I2827" s="1">
        <v>-26.39</v>
      </c>
    </row>
    <row r="2828" spans="1:9" x14ac:dyDescent="0.25">
      <c r="A2828" t="s">
        <v>4</v>
      </c>
      <c r="B2828" t="s">
        <v>1</v>
      </c>
      <c r="C2828" t="s">
        <v>11</v>
      </c>
      <c r="D2828" s="1">
        <v>0</v>
      </c>
      <c r="E2828" s="1">
        <v>1481.06</v>
      </c>
      <c r="F2828" s="3">
        <v>45507</v>
      </c>
      <c r="G2828" s="1">
        <v>0</v>
      </c>
      <c r="H2828" s="2">
        <v>3.3321705155933801E-2</v>
      </c>
      <c r="I2828" s="1">
        <v>47.76</v>
      </c>
    </row>
    <row r="2829" spans="1:9" x14ac:dyDescent="0.25">
      <c r="A2829" t="s">
        <v>4</v>
      </c>
      <c r="B2829" t="s">
        <v>1</v>
      </c>
      <c r="C2829" t="s">
        <v>10</v>
      </c>
      <c r="D2829" s="1">
        <v>0</v>
      </c>
      <c r="E2829" s="1">
        <v>1901.39</v>
      </c>
      <c r="F2829" s="3">
        <v>45507</v>
      </c>
      <c r="G2829" s="1">
        <v>0</v>
      </c>
      <c r="H2829" s="2">
        <v>5.4295330668100883E-2</v>
      </c>
      <c r="I2829" s="1">
        <v>97.92</v>
      </c>
    </row>
    <row r="2830" spans="1:9" x14ac:dyDescent="0.25">
      <c r="A2830" t="s">
        <v>9</v>
      </c>
      <c r="B2830" t="s">
        <v>1</v>
      </c>
      <c r="C2830" t="s">
        <v>8</v>
      </c>
      <c r="D2830" s="1">
        <v>900</v>
      </c>
      <c r="E2830" s="1">
        <v>10340.99</v>
      </c>
      <c r="F2830" s="3">
        <v>45507</v>
      </c>
      <c r="G2830" s="1">
        <v>0</v>
      </c>
      <c r="H2830" s="2">
        <v>8.1580843320518959E-3</v>
      </c>
      <c r="I2830" s="1">
        <v>83.68</v>
      </c>
    </row>
    <row r="2831" spans="1:9" x14ac:dyDescent="0.25">
      <c r="A2831" t="s">
        <v>4</v>
      </c>
      <c r="B2831" t="s">
        <v>1</v>
      </c>
      <c r="C2831" t="s">
        <v>7</v>
      </c>
      <c r="D2831" s="1">
        <v>0</v>
      </c>
      <c r="E2831" s="1">
        <v>2727.34</v>
      </c>
      <c r="F2831" s="3">
        <v>45507</v>
      </c>
      <c r="G2831" s="1">
        <v>0</v>
      </c>
      <c r="H2831" s="2">
        <v>-5.7855065254489024E-2</v>
      </c>
      <c r="I2831" s="1">
        <v>-167.48</v>
      </c>
    </row>
    <row r="2832" spans="1:9" x14ac:dyDescent="0.25">
      <c r="A2832" t="s">
        <v>2</v>
      </c>
      <c r="B2832" t="s">
        <v>1</v>
      </c>
      <c r="C2832" t="s">
        <v>6</v>
      </c>
      <c r="D2832" s="1">
        <v>0</v>
      </c>
      <c r="E2832" s="1">
        <v>6567.82</v>
      </c>
      <c r="F2832" s="3">
        <v>45507</v>
      </c>
      <c r="G2832" s="1">
        <v>0</v>
      </c>
      <c r="H2832" s="2">
        <v>3.2945705954698701E-2</v>
      </c>
      <c r="I2832" s="1">
        <v>209.48</v>
      </c>
    </row>
    <row r="2833" spans="1:9" x14ac:dyDescent="0.25">
      <c r="A2833" t="s">
        <v>2</v>
      </c>
      <c r="B2833" t="s">
        <v>1</v>
      </c>
      <c r="C2833" t="s">
        <v>5</v>
      </c>
      <c r="D2833" s="1">
        <v>0</v>
      </c>
      <c r="E2833" s="1">
        <v>4535.16</v>
      </c>
      <c r="F2833" s="3">
        <v>45507</v>
      </c>
      <c r="G2833" s="1">
        <v>0</v>
      </c>
      <c r="H2833" s="2">
        <v>1.4007794281063468E-2</v>
      </c>
      <c r="I2833" s="1">
        <v>62.65</v>
      </c>
    </row>
    <row r="2834" spans="1:9" x14ac:dyDescent="0.25">
      <c r="A2834" t="s">
        <v>2</v>
      </c>
      <c r="B2834" t="s">
        <v>1</v>
      </c>
      <c r="C2834" t="s">
        <v>42</v>
      </c>
      <c r="D2834" s="1">
        <v>0</v>
      </c>
      <c r="E2834" s="1">
        <v>12534.5</v>
      </c>
      <c r="F2834" s="3">
        <v>45507</v>
      </c>
      <c r="G2834" s="1">
        <v>0</v>
      </c>
      <c r="H2834" s="2">
        <v>2.0076824167060137E-2</v>
      </c>
      <c r="I2834" s="1">
        <v>246.7</v>
      </c>
    </row>
    <row r="2835" spans="1:9" x14ac:dyDescent="0.25">
      <c r="A2835" t="s">
        <v>4</v>
      </c>
      <c r="B2835" t="s">
        <v>1</v>
      </c>
      <c r="C2835" t="s">
        <v>3</v>
      </c>
      <c r="D2835" s="1">
        <v>0</v>
      </c>
      <c r="E2835" s="1">
        <v>2440.31</v>
      </c>
      <c r="F2835" s="3">
        <v>45507</v>
      </c>
      <c r="G2835" s="1">
        <v>0</v>
      </c>
      <c r="H2835" s="2">
        <v>1.3640876106452149E-2</v>
      </c>
      <c r="I2835" s="1">
        <v>32.840000000000003</v>
      </c>
    </row>
    <row r="2836" spans="1:9" x14ac:dyDescent="0.25">
      <c r="A2836" t="s">
        <v>2</v>
      </c>
      <c r="B2836" t="s">
        <v>1</v>
      </c>
      <c r="C2836" t="s">
        <v>0</v>
      </c>
      <c r="D2836" s="1">
        <v>0</v>
      </c>
      <c r="E2836" s="1">
        <v>8278.4699999999993</v>
      </c>
      <c r="F2836" s="3">
        <v>45507</v>
      </c>
      <c r="G2836" s="1">
        <v>0</v>
      </c>
      <c r="H2836" s="2">
        <v>1.1595169840094455E-2</v>
      </c>
      <c r="I2836" s="1">
        <v>94.89</v>
      </c>
    </row>
    <row r="2837" spans="1:9" x14ac:dyDescent="0.25">
      <c r="A2837" t="s">
        <v>9</v>
      </c>
      <c r="B2837" t="s">
        <v>41</v>
      </c>
      <c r="C2837" s="2" t="s">
        <v>18</v>
      </c>
      <c r="D2837" s="1">
        <f>1.15+21.82+25.24+1279.04-0.2</f>
        <v>1327.05</v>
      </c>
      <c r="E2837" s="1">
        <v>6095.01</v>
      </c>
      <c r="F2837" s="3">
        <v>45538</v>
      </c>
      <c r="G2837" s="1">
        <v>100</v>
      </c>
      <c r="H2837" s="2">
        <v>5.5017932381560275E-3</v>
      </c>
      <c r="I2837" s="1">
        <v>33.35</v>
      </c>
    </row>
    <row r="2838" spans="1:9" x14ac:dyDescent="0.25">
      <c r="A2838" t="s">
        <v>9</v>
      </c>
      <c r="B2838" t="s">
        <v>22</v>
      </c>
      <c r="C2838" t="s">
        <v>40</v>
      </c>
      <c r="D2838" s="1">
        <v>100</v>
      </c>
      <c r="E2838" s="1">
        <v>47943.4</v>
      </c>
      <c r="F2838" s="3">
        <v>45538</v>
      </c>
      <c r="G2838" s="1">
        <v>25.24</v>
      </c>
      <c r="H2838" s="2">
        <v>1.0911759186436054E-2</v>
      </c>
      <c r="I2838" s="1">
        <v>517.5</v>
      </c>
    </row>
    <row r="2839" spans="1:9" x14ac:dyDescent="0.25">
      <c r="A2839" t="s">
        <v>9</v>
      </c>
      <c r="B2839" t="s">
        <v>22</v>
      </c>
      <c r="C2839" t="s">
        <v>39</v>
      </c>
      <c r="D2839" s="1">
        <v>0</v>
      </c>
      <c r="E2839" s="1">
        <v>1348.28</v>
      </c>
      <c r="F2839" s="3">
        <v>45538</v>
      </c>
      <c r="G2839" s="1">
        <v>0</v>
      </c>
      <c r="H2839" s="2">
        <v>7.4271111974535398E-3</v>
      </c>
      <c r="I2839" s="1">
        <v>9.94</v>
      </c>
    </row>
    <row r="2840" spans="1:9" x14ac:dyDescent="0.25">
      <c r="A2840" t="s">
        <v>9</v>
      </c>
      <c r="B2840" t="s">
        <v>22</v>
      </c>
      <c r="C2840" t="s">
        <v>38</v>
      </c>
      <c r="D2840" s="1">
        <v>0</v>
      </c>
      <c r="E2840" s="1">
        <f>1175.61+1036.03</f>
        <v>2211.64</v>
      </c>
      <c r="F2840" s="3">
        <v>45538</v>
      </c>
      <c r="G2840" s="1">
        <v>1279.04</v>
      </c>
      <c r="H2840" s="2">
        <v>-1.7242468832658897E-3</v>
      </c>
      <c r="I2840" s="1">
        <v>-3.82</v>
      </c>
    </row>
    <row r="2841" spans="1:9" x14ac:dyDescent="0.25">
      <c r="A2841" t="s">
        <v>9</v>
      </c>
      <c r="B2841" t="s">
        <v>22</v>
      </c>
      <c r="C2841" t="s">
        <v>37</v>
      </c>
      <c r="D2841" s="1">
        <v>1234.73</v>
      </c>
      <c r="E2841" s="1">
        <f>1036.7+1043.45+1238.5+2081.08</f>
        <v>5399.73</v>
      </c>
      <c r="F2841" s="3">
        <v>45538</v>
      </c>
      <c r="G2841" s="1">
        <v>0</v>
      </c>
      <c r="H2841" s="2">
        <v>6.4865711202195531E-3</v>
      </c>
      <c r="I2841" s="1">
        <v>34.799999999999997</v>
      </c>
    </row>
    <row r="2842" spans="1:9" x14ac:dyDescent="0.25">
      <c r="A2842" t="s">
        <v>9</v>
      </c>
      <c r="B2842" t="s">
        <v>22</v>
      </c>
      <c r="C2842" t="s">
        <v>36</v>
      </c>
      <c r="D2842" s="1">
        <v>1118.18</v>
      </c>
      <c r="E2842" s="1">
        <f>4169.31+1125.3</f>
        <v>5294.6100000000006</v>
      </c>
      <c r="F2842" s="3">
        <v>45538</v>
      </c>
      <c r="G2842" s="1">
        <v>0</v>
      </c>
      <c r="H2842" s="2">
        <v>5.0970431454735454E-3</v>
      </c>
      <c r="I2842" s="1">
        <v>26.85</v>
      </c>
    </row>
    <row r="2843" spans="1:9" x14ac:dyDescent="0.25">
      <c r="A2843" t="s">
        <v>9</v>
      </c>
      <c r="B2843" t="s">
        <v>22</v>
      </c>
      <c r="C2843" t="s">
        <v>35</v>
      </c>
      <c r="D2843" s="1">
        <v>0</v>
      </c>
      <c r="E2843" s="1">
        <v>5239.0600000000004</v>
      </c>
      <c r="F2843" s="3">
        <v>45538</v>
      </c>
      <c r="G2843" s="1">
        <v>0</v>
      </c>
      <c r="H2843" s="2">
        <v>8.5880122053345609E-3</v>
      </c>
      <c r="I2843" s="1">
        <v>44.61</v>
      </c>
    </row>
    <row r="2844" spans="1:9" x14ac:dyDescent="0.25">
      <c r="A2844" t="s">
        <v>9</v>
      </c>
      <c r="B2844" t="s">
        <v>22</v>
      </c>
      <c r="C2844" t="s">
        <v>34</v>
      </c>
      <c r="D2844" s="1">
        <v>0</v>
      </c>
      <c r="E2844" s="1">
        <f>1129.07+1194.3+5182.44+1285.89</f>
        <v>8791.6999999999989</v>
      </c>
      <c r="F2844" s="3">
        <v>45538</v>
      </c>
      <c r="G2844" s="1">
        <v>0</v>
      </c>
      <c r="H2844" s="2">
        <v>6.6709108896381153E-3</v>
      </c>
      <c r="I2844" s="1">
        <v>58.26</v>
      </c>
    </row>
    <row r="2845" spans="1:9" x14ac:dyDescent="0.25">
      <c r="A2845" t="s">
        <v>9</v>
      </c>
      <c r="B2845" t="s">
        <v>22</v>
      </c>
      <c r="C2845" t="s">
        <v>33</v>
      </c>
      <c r="D2845" s="1">
        <v>0</v>
      </c>
      <c r="E2845" s="1">
        <f>1063.33+362.99+1063.34</f>
        <v>2489.66</v>
      </c>
      <c r="F2845" s="3">
        <v>45538</v>
      </c>
      <c r="G2845" s="1">
        <v>0</v>
      </c>
      <c r="H2845" s="2">
        <v>8.6741618555656874E-3</v>
      </c>
      <c r="I2845" s="1">
        <v>21.41</v>
      </c>
    </row>
    <row r="2846" spans="1:9" x14ac:dyDescent="0.25">
      <c r="A2846" t="s">
        <v>9</v>
      </c>
      <c r="B2846" t="s">
        <v>22</v>
      </c>
      <c r="C2846" t="s">
        <v>32</v>
      </c>
      <c r="D2846" s="1">
        <v>0</v>
      </c>
      <c r="E2846" s="1">
        <f>1395.57+1210.64+1068.62+2161.84</f>
        <v>5836.67</v>
      </c>
      <c r="F2846" s="3">
        <v>45538</v>
      </c>
      <c r="G2846" s="1">
        <v>0</v>
      </c>
      <c r="H2846" s="2">
        <v>6.5671137293721316E-3</v>
      </c>
      <c r="I2846" s="1">
        <v>38.08</v>
      </c>
    </row>
    <row r="2847" spans="1:9" x14ac:dyDescent="0.25">
      <c r="A2847" t="s">
        <v>9</v>
      </c>
      <c r="B2847" t="s">
        <v>22</v>
      </c>
      <c r="C2847" t="s">
        <v>31</v>
      </c>
      <c r="D2847" s="1">
        <v>0</v>
      </c>
      <c r="E2847" s="1">
        <v>1275.81</v>
      </c>
      <c r="F2847" s="3">
        <v>45538</v>
      </c>
      <c r="G2847" s="1">
        <v>0</v>
      </c>
      <c r="H2847" s="2">
        <v>5.6279410721462586E-3</v>
      </c>
      <c r="I2847" s="1">
        <v>7.14</v>
      </c>
    </row>
    <row r="2848" spans="1:9" x14ac:dyDescent="0.25">
      <c r="A2848" t="s">
        <v>9</v>
      </c>
      <c r="B2848" t="s">
        <v>22</v>
      </c>
      <c r="C2848" t="s">
        <v>43</v>
      </c>
      <c r="D2848" s="1">
        <v>0</v>
      </c>
      <c r="E2848" s="1">
        <v>2277.7199999999998</v>
      </c>
      <c r="F2848" s="3">
        <v>45538</v>
      </c>
      <c r="G2848" s="1">
        <v>0</v>
      </c>
      <c r="H2848" s="2">
        <v>-4.2057096714499642E-2</v>
      </c>
      <c r="I2848" s="1">
        <v>-100</v>
      </c>
    </row>
    <row r="2849" spans="1:9" x14ac:dyDescent="0.25">
      <c r="A2849" t="s">
        <v>9</v>
      </c>
      <c r="B2849" t="s">
        <v>22</v>
      </c>
      <c r="C2849" t="s">
        <v>30</v>
      </c>
      <c r="D2849" s="1">
        <v>0</v>
      </c>
      <c r="E2849" s="1">
        <v>2676.88</v>
      </c>
      <c r="F2849" s="3">
        <v>45538</v>
      </c>
      <c r="G2849" s="1">
        <v>0</v>
      </c>
      <c r="H2849" s="2">
        <v>5.7106789696734772E-3</v>
      </c>
      <c r="I2849" s="1">
        <v>15.2</v>
      </c>
    </row>
    <row r="2850" spans="1:9" x14ac:dyDescent="0.25">
      <c r="A2850" t="s">
        <v>9</v>
      </c>
      <c r="B2850" t="s">
        <v>22</v>
      </c>
      <c r="C2850" t="s">
        <v>29</v>
      </c>
      <c r="D2850" s="1">
        <v>0</v>
      </c>
      <c r="E2850" s="1">
        <f>4524.16+1494.14</f>
        <v>6018.3</v>
      </c>
      <c r="F2850" s="3">
        <v>45538</v>
      </c>
      <c r="G2850" s="1">
        <v>0</v>
      </c>
      <c r="H2850" s="2">
        <v>5.4009625841759945E-3</v>
      </c>
      <c r="I2850" s="1">
        <v>32.33</v>
      </c>
    </row>
    <row r="2851" spans="1:9" x14ac:dyDescent="0.25">
      <c r="A2851" t="s">
        <v>9</v>
      </c>
      <c r="B2851" t="s">
        <v>22</v>
      </c>
      <c r="C2851" t="s">
        <v>28</v>
      </c>
      <c r="D2851" s="1">
        <v>0</v>
      </c>
      <c r="E2851" s="1">
        <v>1216.8900000000001</v>
      </c>
      <c r="F2851" s="3">
        <v>45538</v>
      </c>
      <c r="G2851" s="1">
        <v>0</v>
      </c>
      <c r="H2851" s="2">
        <v>-0.119357079793316</v>
      </c>
      <c r="I2851" s="1">
        <v>-164.93</v>
      </c>
    </row>
    <row r="2852" spans="1:9" x14ac:dyDescent="0.25">
      <c r="A2852" t="s">
        <v>2</v>
      </c>
      <c r="B2852" t="s">
        <v>22</v>
      </c>
      <c r="C2852" t="s">
        <v>27</v>
      </c>
      <c r="D2852" s="1">
        <v>850</v>
      </c>
      <c r="E2852" s="1">
        <v>19881.560000000001</v>
      </c>
      <c r="F2852" s="3">
        <v>45538</v>
      </c>
      <c r="G2852" s="1">
        <v>0</v>
      </c>
      <c r="H2852" s="2">
        <v>1.0989323915801652E-2</v>
      </c>
      <c r="I2852" s="1">
        <v>216.11</v>
      </c>
    </row>
    <row r="2853" spans="1:9" x14ac:dyDescent="0.25">
      <c r="A2853" t="s">
        <v>2</v>
      </c>
      <c r="B2853" t="s">
        <v>22</v>
      </c>
      <c r="C2853" t="s">
        <v>26</v>
      </c>
      <c r="D2853" s="1">
        <v>0</v>
      </c>
      <c r="E2853" s="1">
        <v>5696.05</v>
      </c>
      <c r="F2853" s="3">
        <v>45538</v>
      </c>
      <c r="G2853" s="1">
        <v>0</v>
      </c>
      <c r="H2853" s="2">
        <v>7.7063382686215487E-3</v>
      </c>
      <c r="I2853" s="1">
        <v>43.56</v>
      </c>
    </row>
    <row r="2854" spans="1:9" x14ac:dyDescent="0.25">
      <c r="A2854" t="s">
        <v>4</v>
      </c>
      <c r="B2854" t="s">
        <v>22</v>
      </c>
      <c r="C2854" t="s">
        <v>25</v>
      </c>
      <c r="D2854" s="1">
        <v>0</v>
      </c>
      <c r="E2854" s="1">
        <v>1686.85</v>
      </c>
      <c r="F2854" s="3">
        <v>45538</v>
      </c>
      <c r="G2854" s="1">
        <v>0</v>
      </c>
      <c r="H2854" s="2">
        <v>4.3461854892087759E-2</v>
      </c>
      <c r="I2854" s="1">
        <v>70.260000000000005</v>
      </c>
    </row>
    <row r="2855" spans="1:9" x14ac:dyDescent="0.25">
      <c r="A2855" t="s">
        <v>4</v>
      </c>
      <c r="B2855" t="s">
        <v>22</v>
      </c>
      <c r="C2855" t="s">
        <v>24</v>
      </c>
      <c r="D2855" s="1">
        <v>0</v>
      </c>
      <c r="E2855" s="1">
        <v>3092.94</v>
      </c>
      <c r="F2855" s="3">
        <v>45538</v>
      </c>
      <c r="G2855" s="1">
        <v>0</v>
      </c>
      <c r="H2855" s="2">
        <v>4.1758730329812366E-2</v>
      </c>
      <c r="I2855" s="1">
        <v>123.98</v>
      </c>
    </row>
    <row r="2856" spans="1:9" x14ac:dyDescent="0.25">
      <c r="A2856" t="s">
        <v>4</v>
      </c>
      <c r="B2856" t="s">
        <v>22</v>
      </c>
      <c r="C2856" t="s">
        <v>23</v>
      </c>
      <c r="D2856" s="1">
        <v>510</v>
      </c>
      <c r="E2856" s="1">
        <f>5.62*510.95</f>
        <v>2871.5390000000002</v>
      </c>
      <c r="F2856" s="3">
        <v>45538</v>
      </c>
      <c r="G2856" s="1">
        <v>0</v>
      </c>
      <c r="H2856" s="2">
        <v>4.7620308884546159E-2</v>
      </c>
      <c r="I2856" s="1">
        <v>130.53</v>
      </c>
    </row>
    <row r="2857" spans="1:9" x14ac:dyDescent="0.25">
      <c r="A2857" t="s">
        <v>4</v>
      </c>
      <c r="B2857" t="s">
        <v>21</v>
      </c>
      <c r="C2857" t="s">
        <v>20</v>
      </c>
      <c r="D2857" s="1">
        <v>0</v>
      </c>
      <c r="E2857" s="1">
        <v>5044.6499999999996</v>
      </c>
      <c r="F2857" s="3">
        <v>45538</v>
      </c>
      <c r="G2857" s="1">
        <v>0</v>
      </c>
      <c r="H2857" s="2">
        <v>3.0117455831543127E-2</v>
      </c>
      <c r="I2857" s="1">
        <v>147.49</v>
      </c>
    </row>
    <row r="2858" spans="1:9" x14ac:dyDescent="0.25">
      <c r="A2858" t="s">
        <v>9</v>
      </c>
      <c r="B2858" t="s">
        <v>19</v>
      </c>
      <c r="C2858" s="2" t="s">
        <v>18</v>
      </c>
      <c r="D2858" s="1">
        <v>0</v>
      </c>
      <c r="E2858" s="1">
        <v>31247.94</v>
      </c>
      <c r="F2858" s="3">
        <v>45538</v>
      </c>
      <c r="G2858" s="1">
        <v>1235.8800000000001</v>
      </c>
      <c r="H2858" s="2">
        <v>7.7350781683100944E-3</v>
      </c>
      <c r="I2858" s="1">
        <v>239.85</v>
      </c>
    </row>
    <row r="2859" spans="1:9" x14ac:dyDescent="0.25">
      <c r="A2859" t="s">
        <v>4</v>
      </c>
      <c r="B2859" t="s">
        <v>1</v>
      </c>
      <c r="C2859" t="s">
        <v>17</v>
      </c>
      <c r="D2859" s="1">
        <v>0</v>
      </c>
      <c r="E2859" s="1">
        <v>2188.14</v>
      </c>
      <c r="F2859" s="3">
        <v>45538</v>
      </c>
      <c r="G2859" s="1">
        <v>0</v>
      </c>
      <c r="H2859" s="2">
        <v>5.130804525908661E-2</v>
      </c>
      <c r="I2859" s="1">
        <v>106.79</v>
      </c>
    </row>
    <row r="2860" spans="1:9" x14ac:dyDescent="0.25">
      <c r="A2860" t="s">
        <v>4</v>
      </c>
      <c r="B2860" t="s">
        <v>1</v>
      </c>
      <c r="C2860" t="s">
        <v>16</v>
      </c>
      <c r="D2860" s="1">
        <v>0</v>
      </c>
      <c r="E2860" s="1">
        <v>1281.76</v>
      </c>
      <c r="F2860" s="3">
        <v>45538</v>
      </c>
      <c r="G2860" s="1">
        <v>0</v>
      </c>
      <c r="H2860" s="2">
        <v>2.7578245253976563E-2</v>
      </c>
      <c r="I2860" s="1">
        <v>34.4</v>
      </c>
    </row>
    <row r="2861" spans="1:9" x14ac:dyDescent="0.25">
      <c r="A2861" t="s">
        <v>4</v>
      </c>
      <c r="B2861" t="s">
        <v>1</v>
      </c>
      <c r="C2861" t="s">
        <v>15</v>
      </c>
      <c r="D2861" s="1">
        <v>0</v>
      </c>
      <c r="E2861" s="1">
        <v>1506.47</v>
      </c>
      <c r="F2861" s="3">
        <v>45538</v>
      </c>
      <c r="G2861" s="1">
        <v>0</v>
      </c>
      <c r="H2861" s="2">
        <v>1.5387829931789332E-2</v>
      </c>
      <c r="I2861" s="1">
        <v>22.83</v>
      </c>
    </row>
    <row r="2862" spans="1:9" x14ac:dyDescent="0.25">
      <c r="A2862" t="s">
        <v>4</v>
      </c>
      <c r="B2862" t="s">
        <v>1</v>
      </c>
      <c r="C2862" t="s">
        <v>14</v>
      </c>
      <c r="D2862" s="1">
        <v>0</v>
      </c>
      <c r="E2862" s="1">
        <v>1285.7</v>
      </c>
      <c r="F2862" s="3">
        <v>45538</v>
      </c>
      <c r="G2862" s="1">
        <v>0</v>
      </c>
      <c r="H2862" s="2">
        <v>4.8438391910625489E-2</v>
      </c>
      <c r="I2862" s="1">
        <v>59.4</v>
      </c>
    </row>
    <row r="2863" spans="1:9" x14ac:dyDescent="0.25">
      <c r="A2863" t="s">
        <v>4</v>
      </c>
      <c r="B2863" t="s">
        <v>1</v>
      </c>
      <c r="C2863" t="s">
        <v>13</v>
      </c>
      <c r="D2863" s="1">
        <v>0</v>
      </c>
      <c r="E2863" s="1">
        <v>467.85</v>
      </c>
      <c r="F2863" s="3">
        <v>45538</v>
      </c>
      <c r="G2863" s="1">
        <v>0</v>
      </c>
      <c r="H2863" s="2">
        <v>2.0036628439366932E-2</v>
      </c>
      <c r="I2863" s="1">
        <v>9.19</v>
      </c>
    </row>
    <row r="2864" spans="1:9" x14ac:dyDescent="0.25">
      <c r="A2864" t="s">
        <v>4</v>
      </c>
      <c r="B2864" t="s">
        <v>1</v>
      </c>
      <c r="C2864" t="s">
        <v>12</v>
      </c>
      <c r="D2864" s="1">
        <v>0</v>
      </c>
      <c r="E2864" s="1">
        <v>1301.47</v>
      </c>
      <c r="F2864" s="3">
        <v>45538</v>
      </c>
      <c r="G2864" s="1">
        <v>0</v>
      </c>
      <c r="H2864" s="2">
        <v>4.3664095202963882E-2</v>
      </c>
      <c r="I2864" s="1">
        <v>54.45</v>
      </c>
    </row>
    <row r="2865" spans="1:9" x14ac:dyDescent="0.25">
      <c r="A2865" t="s">
        <v>4</v>
      </c>
      <c r="B2865" t="s">
        <v>1</v>
      </c>
      <c r="C2865" t="s">
        <v>1</v>
      </c>
      <c r="D2865" s="1">
        <v>0</v>
      </c>
      <c r="E2865" s="1">
        <v>2566.62</v>
      </c>
      <c r="F2865" s="3">
        <v>45538</v>
      </c>
      <c r="G2865" s="1">
        <v>0</v>
      </c>
      <c r="H2865" s="2">
        <v>9.2946111099282414E-2</v>
      </c>
      <c r="I2865" s="1">
        <v>218.27</v>
      </c>
    </row>
    <row r="2866" spans="1:9" x14ac:dyDescent="0.25">
      <c r="A2866" t="s">
        <v>4</v>
      </c>
      <c r="B2866" t="s">
        <v>1</v>
      </c>
      <c r="C2866" t="s">
        <v>11</v>
      </c>
      <c r="D2866" s="1">
        <v>0</v>
      </c>
      <c r="E2866" s="1">
        <v>1547.94</v>
      </c>
      <c r="F2866" s="3">
        <v>45538</v>
      </c>
      <c r="G2866" s="1">
        <v>0</v>
      </c>
      <c r="H2866" s="2">
        <v>4.5156847123006605E-2</v>
      </c>
      <c r="I2866" s="1">
        <v>66.88</v>
      </c>
    </row>
    <row r="2867" spans="1:9" x14ac:dyDescent="0.25">
      <c r="A2867" t="s">
        <v>4</v>
      </c>
      <c r="B2867" t="s">
        <v>1</v>
      </c>
      <c r="C2867" t="s">
        <v>10</v>
      </c>
      <c r="D2867" s="1">
        <v>0</v>
      </c>
      <c r="E2867" s="1">
        <v>2052.6799999999998</v>
      </c>
      <c r="F2867" s="3">
        <v>45538</v>
      </c>
      <c r="G2867" s="1">
        <v>0</v>
      </c>
      <c r="H2867" s="2">
        <v>7.9568105438652559E-2</v>
      </c>
      <c r="I2867" s="1">
        <v>151.29</v>
      </c>
    </row>
    <row r="2868" spans="1:9" x14ac:dyDescent="0.25">
      <c r="A2868" t="s">
        <v>9</v>
      </c>
      <c r="B2868" t="s">
        <v>1</v>
      </c>
      <c r="C2868" t="s">
        <v>8</v>
      </c>
      <c r="D2868" s="1">
        <v>900</v>
      </c>
      <c r="E2868" s="1">
        <v>11323.03</v>
      </c>
      <c r="F2868" s="3">
        <v>45538</v>
      </c>
      <c r="G2868" s="1">
        <v>0</v>
      </c>
      <c r="H2868" s="2">
        <v>7.2982895634639E-3</v>
      </c>
      <c r="I2868" s="1">
        <v>82.04</v>
      </c>
    </row>
    <row r="2869" spans="1:9" x14ac:dyDescent="0.25">
      <c r="A2869" t="s">
        <v>4</v>
      </c>
      <c r="B2869" t="s">
        <v>1</v>
      </c>
      <c r="C2869" t="s">
        <v>7</v>
      </c>
      <c r="D2869" s="1">
        <v>0</v>
      </c>
      <c r="E2869" s="1">
        <v>3043.62</v>
      </c>
      <c r="F2869" s="3">
        <v>45538</v>
      </c>
      <c r="G2869" s="1">
        <v>0</v>
      </c>
      <c r="H2869" s="2">
        <v>0.11596647282700356</v>
      </c>
      <c r="I2869" s="1">
        <v>316.27999999999997</v>
      </c>
    </row>
    <row r="2870" spans="1:9" x14ac:dyDescent="0.25">
      <c r="A2870" t="s">
        <v>2</v>
      </c>
      <c r="B2870" t="s">
        <v>1</v>
      </c>
      <c r="C2870" t="s">
        <v>6</v>
      </c>
      <c r="D2870" s="1">
        <v>0</v>
      </c>
      <c r="E2870" s="1">
        <v>6705.85</v>
      </c>
      <c r="F2870" s="3">
        <v>45538</v>
      </c>
      <c r="G2870" s="1">
        <v>0</v>
      </c>
      <c r="H2870" s="2">
        <v>2.101610580070723E-2</v>
      </c>
      <c r="I2870" s="1">
        <v>138.03</v>
      </c>
    </row>
    <row r="2871" spans="1:9" x14ac:dyDescent="0.25">
      <c r="A2871" t="s">
        <v>2</v>
      </c>
      <c r="B2871" t="s">
        <v>1</v>
      </c>
      <c r="C2871" t="s">
        <v>5</v>
      </c>
      <c r="D2871" s="1">
        <v>0</v>
      </c>
      <c r="E2871" s="1">
        <v>4564.97</v>
      </c>
      <c r="F2871" s="3">
        <v>45538</v>
      </c>
      <c r="G2871" s="1">
        <v>0</v>
      </c>
      <c r="H2871" s="2">
        <v>6.5730867268189996E-3</v>
      </c>
      <c r="I2871" s="1">
        <v>29.81</v>
      </c>
    </row>
    <row r="2872" spans="1:9" x14ac:dyDescent="0.25">
      <c r="A2872" t="s">
        <v>2</v>
      </c>
      <c r="B2872" t="s">
        <v>1</v>
      </c>
      <c r="C2872" t="s">
        <v>42</v>
      </c>
      <c r="D2872" s="1">
        <v>0</v>
      </c>
      <c r="E2872" s="1">
        <v>12620.15</v>
      </c>
      <c r="F2872" s="3">
        <v>45538</v>
      </c>
      <c r="G2872" s="1">
        <v>0</v>
      </c>
      <c r="H2872" s="2">
        <v>6.8331405321313543E-3</v>
      </c>
      <c r="I2872" s="1">
        <v>85.65</v>
      </c>
    </row>
    <row r="2873" spans="1:9" x14ac:dyDescent="0.25">
      <c r="A2873" t="s">
        <v>4</v>
      </c>
      <c r="B2873" t="s">
        <v>1</v>
      </c>
      <c r="C2873" t="s">
        <v>3</v>
      </c>
      <c r="D2873" s="1">
        <v>0</v>
      </c>
      <c r="E2873" s="1">
        <v>2458.58</v>
      </c>
      <c r="F2873" s="3">
        <v>45538</v>
      </c>
      <c r="G2873" s="1">
        <v>0</v>
      </c>
      <c r="H2873" s="2">
        <v>7.4867537321077204E-3</v>
      </c>
      <c r="I2873" s="1">
        <v>18.27</v>
      </c>
    </row>
    <row r="2874" spans="1:9" x14ac:dyDescent="0.25">
      <c r="A2874" t="s">
        <v>2</v>
      </c>
      <c r="B2874" t="s">
        <v>1</v>
      </c>
      <c r="C2874" t="s">
        <v>0</v>
      </c>
      <c r="D2874" s="1">
        <v>0</v>
      </c>
      <c r="E2874" s="1">
        <v>8185.27</v>
      </c>
      <c r="F2874" s="3">
        <v>45538</v>
      </c>
      <c r="G2874" s="1">
        <v>0</v>
      </c>
      <c r="H2874" s="2">
        <v>-1.125811895193185E-2</v>
      </c>
      <c r="I2874" s="1">
        <v>-93.2</v>
      </c>
    </row>
    <row r="2875" spans="1:9" x14ac:dyDescent="0.25">
      <c r="A2875" t="s">
        <v>9</v>
      </c>
      <c r="B2875" t="s">
        <v>41</v>
      </c>
      <c r="C2875" s="2" t="s">
        <v>18</v>
      </c>
      <c r="D2875" s="1">
        <f>98.28+98.76+69.42+102.82+77.18</f>
        <v>446.46000000000004</v>
      </c>
      <c r="E2875" s="1">
        <v>5578.06</v>
      </c>
      <c r="F2875" s="3">
        <v>45568</v>
      </c>
      <c r="G2875" s="1">
        <v>1006.29</v>
      </c>
      <c r="H2875" s="2">
        <v>7.7468122084558555E-3</v>
      </c>
      <c r="I2875" s="1">
        <v>42.88</v>
      </c>
    </row>
    <row r="2876" spans="1:9" x14ac:dyDescent="0.25">
      <c r="A2876" t="s">
        <v>9</v>
      </c>
      <c r="B2876" t="s">
        <v>22</v>
      </c>
      <c r="C2876" t="s">
        <v>40</v>
      </c>
      <c r="D2876" s="1">
        <f>459.98+171.88</f>
        <v>631.86</v>
      </c>
      <c r="E2876" s="1">
        <v>48720.32</v>
      </c>
      <c r="F2876" s="3">
        <v>45568</v>
      </c>
      <c r="G2876" s="1">
        <v>25.24</v>
      </c>
      <c r="H2876" s="2">
        <v>3.507722550886605E-3</v>
      </c>
      <c r="I2876" s="1">
        <v>170.3</v>
      </c>
    </row>
    <row r="2877" spans="1:9" x14ac:dyDescent="0.25">
      <c r="A2877" t="s">
        <v>9</v>
      </c>
      <c r="B2877" t="s">
        <v>22</v>
      </c>
      <c r="C2877" t="s">
        <v>39</v>
      </c>
      <c r="D2877" s="1">
        <v>0</v>
      </c>
      <c r="E2877" s="1">
        <v>1354.68</v>
      </c>
      <c r="F2877" s="3">
        <v>45568</v>
      </c>
      <c r="G2877" s="1">
        <v>0</v>
      </c>
      <c r="H2877" s="2">
        <v>4.7467885009049304E-3</v>
      </c>
      <c r="I2877" s="1">
        <v>6.4</v>
      </c>
    </row>
    <row r="2878" spans="1:9" x14ac:dyDescent="0.25">
      <c r="A2878" t="s">
        <v>9</v>
      </c>
      <c r="B2878" t="s">
        <v>22</v>
      </c>
      <c r="C2878" t="s">
        <v>38</v>
      </c>
      <c r="D2878" s="1">
        <f>1041.72+5168.52+1031.53</f>
        <v>7241.77</v>
      </c>
      <c r="E2878" s="1">
        <f>1186.22+991.42+4906.26+978.14+993.84</f>
        <v>9055.8799999999992</v>
      </c>
      <c r="F2878" s="3">
        <v>45568</v>
      </c>
      <c r="G2878" s="1">
        <f>57.95+289.79+57.95+54.29</f>
        <v>459.98</v>
      </c>
      <c r="H2878" s="2">
        <v>6.9439579782129002E-3</v>
      </c>
      <c r="I2878" s="1">
        <v>62.45</v>
      </c>
    </row>
    <row r="2879" spans="1:9" x14ac:dyDescent="0.25">
      <c r="A2879" t="s">
        <v>9</v>
      </c>
      <c r="B2879" t="s">
        <v>22</v>
      </c>
      <c r="C2879" t="s">
        <v>37</v>
      </c>
      <c r="D2879" s="1">
        <v>0</v>
      </c>
      <c r="E2879" s="1">
        <f>1044.44+1250.75+1051.99+2100.28</f>
        <v>5447.4600000000009</v>
      </c>
      <c r="F2879" s="3">
        <v>45568</v>
      </c>
      <c r="G2879" s="1">
        <v>0</v>
      </c>
      <c r="H2879" s="2">
        <v>8.8393308554317596E-3</v>
      </c>
      <c r="I2879" s="1">
        <v>47.73</v>
      </c>
    </row>
    <row r="2880" spans="1:9" x14ac:dyDescent="0.25">
      <c r="A2880" t="s">
        <v>9</v>
      </c>
      <c r="B2880" t="s">
        <v>22</v>
      </c>
      <c r="C2880" t="s">
        <v>36</v>
      </c>
      <c r="D2880" s="1">
        <v>0</v>
      </c>
      <c r="E2880" s="1">
        <f>4192.47+1134.1</f>
        <v>5326.57</v>
      </c>
      <c r="F2880" s="3">
        <v>45568</v>
      </c>
      <c r="G2880" s="1">
        <v>0</v>
      </c>
      <c r="H2880" s="2">
        <v>6.0363275104304837E-3</v>
      </c>
      <c r="I2880" s="1">
        <v>31.96</v>
      </c>
    </row>
    <row r="2881" spans="1:10" x14ac:dyDescent="0.25">
      <c r="A2881" t="s">
        <v>9</v>
      </c>
      <c r="B2881" t="s">
        <v>22</v>
      </c>
      <c r="C2881" t="s">
        <v>35</v>
      </c>
      <c r="D2881" s="1">
        <v>0</v>
      </c>
      <c r="E2881" s="1">
        <v>5025.67</v>
      </c>
      <c r="F2881" s="3">
        <v>45568</v>
      </c>
      <c r="G2881" s="1">
        <v>257.43</v>
      </c>
      <c r="H2881" s="2">
        <v>8.8404799232379982E-3</v>
      </c>
      <c r="I2881" s="1">
        <v>44.04</v>
      </c>
    </row>
    <row r="2882" spans="1:10" x14ac:dyDescent="0.25">
      <c r="A2882" t="s">
        <v>9</v>
      </c>
      <c r="B2882" t="s">
        <v>22</v>
      </c>
      <c r="C2882" t="s">
        <v>34</v>
      </c>
      <c r="D2882" s="1">
        <v>0</v>
      </c>
      <c r="E2882" s="1">
        <f>1137.67+1203+5221.05+1295.68</f>
        <v>8857.4</v>
      </c>
      <c r="F2882" s="3">
        <v>45568</v>
      </c>
      <c r="G2882" s="1">
        <v>0</v>
      </c>
      <c r="H2882" s="2">
        <v>7.4729574485024042E-3</v>
      </c>
      <c r="I2882" s="1">
        <v>65.7</v>
      </c>
    </row>
    <row r="2883" spans="1:10" x14ac:dyDescent="0.25">
      <c r="A2883" t="s">
        <v>9</v>
      </c>
      <c r="B2883" t="s">
        <v>22</v>
      </c>
      <c r="C2883" t="s">
        <v>33</v>
      </c>
      <c r="D2883" s="1">
        <v>0</v>
      </c>
      <c r="E2883" s="1">
        <f>364.7+1072.97+1072.98</f>
        <v>2510.65</v>
      </c>
      <c r="F2883" s="3">
        <v>45568</v>
      </c>
      <c r="G2883" s="1">
        <v>0</v>
      </c>
      <c r="H2883" s="2">
        <v>8.4308700786452917E-3</v>
      </c>
      <c r="I2883" s="1">
        <v>20.99</v>
      </c>
    </row>
    <row r="2884" spans="1:10" x14ac:dyDescent="0.25">
      <c r="A2884" t="s">
        <v>9</v>
      </c>
      <c r="B2884" t="s">
        <v>22</v>
      </c>
      <c r="C2884" t="s">
        <v>32</v>
      </c>
      <c r="D2884" s="1">
        <v>0</v>
      </c>
      <c r="E2884" s="1">
        <f>1404.34+1219.41+1044.07+2112.51</f>
        <v>5780.33</v>
      </c>
      <c r="F2884" s="3">
        <v>45568</v>
      </c>
      <c r="G2884" s="1">
        <f>65.84+32.92</f>
        <v>98.76</v>
      </c>
      <c r="H2884" s="2">
        <v>7.3929357553534913E-3</v>
      </c>
      <c r="I2884" s="1">
        <v>42.42</v>
      </c>
    </row>
    <row r="2885" spans="1:10" x14ac:dyDescent="0.25">
      <c r="A2885" t="s">
        <v>9</v>
      </c>
      <c r="B2885" t="s">
        <v>22</v>
      </c>
      <c r="C2885" t="s">
        <v>31</v>
      </c>
      <c r="D2885" s="1">
        <v>0</v>
      </c>
      <c r="E2885" s="1">
        <v>1283.8900000000001</v>
      </c>
      <c r="F2885" s="3">
        <v>45568</v>
      </c>
      <c r="G2885" s="1">
        <v>0</v>
      </c>
      <c r="H2885" s="2">
        <v>6.3332314372830378E-3</v>
      </c>
      <c r="I2885" s="1">
        <v>8.08</v>
      </c>
    </row>
    <row r="2886" spans="1:10" x14ac:dyDescent="0.25">
      <c r="A2886" t="s">
        <v>9</v>
      </c>
      <c r="B2886" t="s">
        <v>22</v>
      </c>
      <c r="C2886" t="s">
        <v>43</v>
      </c>
      <c r="D2886" s="1">
        <v>0</v>
      </c>
      <c r="E2886" s="1">
        <v>0</v>
      </c>
      <c r="F2886" s="3">
        <v>45568</v>
      </c>
      <c r="G2886" s="1">
        <f>1256.2+1305.13+1356.06</f>
        <v>3917.39</v>
      </c>
      <c r="H2886" s="2">
        <v>0.71987338215408392</v>
      </c>
      <c r="I2886" s="1">
        <v>1639.67</v>
      </c>
    </row>
    <row r="2887" spans="1:10" x14ac:dyDescent="0.25">
      <c r="A2887" t="s">
        <v>9</v>
      </c>
      <c r="B2887" t="s">
        <v>22</v>
      </c>
      <c r="C2887" t="s">
        <v>30</v>
      </c>
      <c r="D2887" s="1">
        <v>0</v>
      </c>
      <c r="E2887" s="1">
        <v>2694.3</v>
      </c>
      <c r="F2887" s="3">
        <v>45568</v>
      </c>
      <c r="G2887" s="1">
        <v>0</v>
      </c>
      <c r="H2887" s="2">
        <v>6.5075759839814395E-3</v>
      </c>
      <c r="I2887" s="1">
        <v>17.420000000000002</v>
      </c>
    </row>
    <row r="2888" spans="1:10" x14ac:dyDescent="0.25">
      <c r="A2888" t="s">
        <v>9</v>
      </c>
      <c r="B2888" t="s">
        <v>22</v>
      </c>
      <c r="C2888" t="s">
        <v>29</v>
      </c>
      <c r="D2888" s="1">
        <v>0</v>
      </c>
      <c r="E2888" s="1">
        <f>4551.97+1503.64</f>
        <v>6055.6100000000006</v>
      </c>
      <c r="F2888" s="3">
        <v>45568</v>
      </c>
      <c r="G2888" s="1">
        <v>0</v>
      </c>
      <c r="H2888" s="2">
        <v>6.1994250868184775E-3</v>
      </c>
      <c r="I2888" s="1">
        <v>37.31</v>
      </c>
    </row>
    <row r="2889" spans="1:10" x14ac:dyDescent="0.25">
      <c r="A2889" t="s">
        <v>9</v>
      </c>
      <c r="B2889" t="s">
        <v>22</v>
      </c>
      <c r="C2889" t="s">
        <v>28</v>
      </c>
      <c r="D2889" s="1">
        <v>0</v>
      </c>
      <c r="E2889" s="1">
        <v>1224.3</v>
      </c>
      <c r="F2889" s="3">
        <v>45568</v>
      </c>
      <c r="G2889" s="1">
        <v>171.88</v>
      </c>
      <c r="H2889" s="2">
        <v>0.17156773619391186</v>
      </c>
      <c r="I2889" s="1">
        <v>179.29</v>
      </c>
    </row>
    <row r="2890" spans="1:10" x14ac:dyDescent="0.25">
      <c r="A2890" t="s">
        <v>2</v>
      </c>
      <c r="B2890" t="s">
        <v>22</v>
      </c>
      <c r="C2890" t="s">
        <v>27</v>
      </c>
      <c r="D2890" s="1">
        <v>850</v>
      </c>
      <c r="E2890" s="1">
        <v>20911.71</v>
      </c>
      <c r="F2890" s="3">
        <v>45568</v>
      </c>
      <c r="G2890" s="1">
        <v>0</v>
      </c>
      <c r="H2890" s="2">
        <v>8.689649982924541E-3</v>
      </c>
      <c r="I2890" s="1">
        <v>180.15</v>
      </c>
    </row>
    <row r="2891" spans="1:10" x14ac:dyDescent="0.25">
      <c r="A2891" t="s">
        <v>2</v>
      </c>
      <c r="B2891" t="s">
        <v>22</v>
      </c>
      <c r="C2891" t="s">
        <v>26</v>
      </c>
      <c r="D2891" s="1">
        <v>0</v>
      </c>
      <c r="E2891" s="1">
        <v>5685.17</v>
      </c>
      <c r="F2891" s="3">
        <v>45568</v>
      </c>
      <c r="G2891" s="1">
        <v>0</v>
      </c>
      <c r="H2891" s="2">
        <v>-1.9100955925597241E-3</v>
      </c>
      <c r="I2891" s="1">
        <v>-10.88</v>
      </c>
      <c r="J2891" s="4"/>
    </row>
    <row r="2892" spans="1:10" x14ac:dyDescent="0.25">
      <c r="A2892" t="s">
        <v>4</v>
      </c>
      <c r="B2892" t="s">
        <v>22</v>
      </c>
      <c r="C2892" t="s">
        <v>25</v>
      </c>
      <c r="D2892" s="1">
        <v>0</v>
      </c>
      <c r="E2892" s="1">
        <v>1645.25</v>
      </c>
      <c r="F2892" s="3">
        <v>45568</v>
      </c>
      <c r="G2892" s="1">
        <v>0</v>
      </c>
      <c r="H2892" s="2">
        <v>-2.4661351038918644E-2</v>
      </c>
      <c r="I2892" s="1">
        <v>-41.6</v>
      </c>
      <c r="J2892" s="4"/>
    </row>
    <row r="2893" spans="1:10" x14ac:dyDescent="0.25">
      <c r="A2893" t="s">
        <v>4</v>
      </c>
      <c r="B2893" t="s">
        <v>22</v>
      </c>
      <c r="C2893" t="s">
        <v>24</v>
      </c>
      <c r="D2893" s="1">
        <v>0</v>
      </c>
      <c r="E2893" s="1">
        <v>2986.1</v>
      </c>
      <c r="F2893" s="3">
        <v>45568</v>
      </c>
      <c r="G2893" s="1">
        <v>0</v>
      </c>
      <c r="H2893" s="2">
        <v>-3.4543185448149716E-2</v>
      </c>
      <c r="I2893" s="1">
        <v>-106.84</v>
      </c>
    </row>
    <row r="2894" spans="1:10" x14ac:dyDescent="0.25">
      <c r="A2894" t="s">
        <v>4</v>
      </c>
      <c r="B2894" t="s">
        <v>22</v>
      </c>
      <c r="C2894" t="s">
        <v>23</v>
      </c>
      <c r="D2894" s="1">
        <v>510</v>
      </c>
      <c r="E2894" s="1">
        <f>607.23*5.45</f>
        <v>3309.4035000000003</v>
      </c>
      <c r="F2894" s="3">
        <v>45568</v>
      </c>
      <c r="G2894" s="1">
        <v>0</v>
      </c>
      <c r="H2894" s="2">
        <v>-2.1332150834279973E-2</v>
      </c>
      <c r="I2894" s="1">
        <v>-72.14</v>
      </c>
      <c r="J2894" s="4"/>
    </row>
    <row r="2895" spans="1:10" x14ac:dyDescent="0.25">
      <c r="A2895" t="s">
        <v>4</v>
      </c>
      <c r="B2895" t="s">
        <v>21</v>
      </c>
      <c r="C2895" t="s">
        <v>20</v>
      </c>
      <c r="D2895" s="1">
        <v>0</v>
      </c>
      <c r="E2895" s="1">
        <v>4999.67</v>
      </c>
      <c r="F2895" s="3">
        <v>45568</v>
      </c>
      <c r="G2895" s="1">
        <v>0</v>
      </c>
      <c r="H2895" s="2">
        <v>-8.9163767555726636E-3</v>
      </c>
      <c r="I2895" s="1">
        <v>-44.98</v>
      </c>
    </row>
    <row r="2896" spans="1:10" x14ac:dyDescent="0.25">
      <c r="A2896" t="s">
        <v>9</v>
      </c>
      <c r="B2896" t="s">
        <v>19</v>
      </c>
      <c r="C2896" s="2" t="s">
        <v>18</v>
      </c>
      <c r="D2896" s="1">
        <v>0</v>
      </c>
      <c r="E2896" s="1">
        <v>30245.21</v>
      </c>
      <c r="F2896" s="3">
        <v>45568</v>
      </c>
      <c r="G2896" s="1">
        <v>1243.1199999999999</v>
      </c>
      <c r="H2896" s="2">
        <v>8.0117127848124969E-3</v>
      </c>
      <c r="I2896" s="1">
        <v>240.39</v>
      </c>
    </row>
    <row r="2897" spans="1:9" x14ac:dyDescent="0.25">
      <c r="A2897" t="s">
        <v>4</v>
      </c>
      <c r="B2897" t="s">
        <v>1</v>
      </c>
      <c r="C2897" t="s">
        <v>17</v>
      </c>
      <c r="D2897" s="1">
        <v>0</v>
      </c>
      <c r="E2897" s="1">
        <v>2222.6799999999998</v>
      </c>
      <c r="F2897" s="3">
        <v>45568</v>
      </c>
      <c r="G2897" s="1">
        <v>0</v>
      </c>
      <c r="H2897" s="2">
        <v>1.5785096017622235E-2</v>
      </c>
      <c r="I2897" s="1">
        <v>34.54</v>
      </c>
    </row>
    <row r="2898" spans="1:9" x14ac:dyDescent="0.25">
      <c r="A2898" t="s">
        <v>4</v>
      </c>
      <c r="B2898" t="s">
        <v>1</v>
      </c>
      <c r="C2898" t="s">
        <v>16</v>
      </c>
      <c r="D2898" s="1">
        <v>0</v>
      </c>
      <c r="E2898" s="1">
        <v>1252.8800000000001</v>
      </c>
      <c r="F2898" s="3">
        <v>45568</v>
      </c>
      <c r="G2898" s="1">
        <v>0</v>
      </c>
      <c r="H2898" s="2">
        <v>-2.2531519161153368E-2</v>
      </c>
      <c r="I2898" s="1">
        <v>-28.88</v>
      </c>
    </row>
    <row r="2899" spans="1:9" x14ac:dyDescent="0.25">
      <c r="A2899" t="s">
        <v>4</v>
      </c>
      <c r="B2899" t="s">
        <v>1</v>
      </c>
      <c r="C2899" t="s">
        <v>15</v>
      </c>
      <c r="D2899" s="1">
        <v>0</v>
      </c>
      <c r="E2899" s="1">
        <v>1459.98</v>
      </c>
      <c r="F2899" s="3">
        <v>45568</v>
      </c>
      <c r="G2899" s="1">
        <v>0</v>
      </c>
      <c r="H2899" s="2">
        <v>-3.0860222905202184E-2</v>
      </c>
      <c r="I2899" s="1">
        <v>-46.49</v>
      </c>
    </row>
    <row r="2900" spans="1:9" x14ac:dyDescent="0.25">
      <c r="A2900" t="s">
        <v>4</v>
      </c>
      <c r="B2900" t="s">
        <v>1</v>
      </c>
      <c r="C2900" t="s">
        <v>14</v>
      </c>
      <c r="D2900" s="1">
        <v>0</v>
      </c>
      <c r="E2900" s="1">
        <v>1272.3</v>
      </c>
      <c r="F2900" s="3">
        <v>45568</v>
      </c>
      <c r="G2900" s="1">
        <v>0</v>
      </c>
      <c r="H2900" s="2">
        <v>-1.042233802597814E-2</v>
      </c>
      <c r="I2900" s="1">
        <v>-13.4</v>
      </c>
    </row>
    <row r="2901" spans="1:9" x14ac:dyDescent="0.25">
      <c r="A2901" t="s">
        <v>4</v>
      </c>
      <c r="B2901" t="s">
        <v>1</v>
      </c>
      <c r="C2901" t="s">
        <v>13</v>
      </c>
      <c r="D2901" s="1">
        <v>0</v>
      </c>
      <c r="E2901" s="1">
        <v>505.73</v>
      </c>
      <c r="F2901" s="3">
        <v>45568</v>
      </c>
      <c r="G2901" s="1">
        <v>0</v>
      </c>
      <c r="H2901" s="2">
        <v>8.0966121620177356E-2</v>
      </c>
      <c r="I2901" s="1">
        <v>37.880000000000003</v>
      </c>
    </row>
    <row r="2902" spans="1:9" x14ac:dyDescent="0.25">
      <c r="A2902" t="s">
        <v>4</v>
      </c>
      <c r="B2902" t="s">
        <v>1</v>
      </c>
      <c r="C2902" t="s">
        <v>12</v>
      </c>
      <c r="D2902" s="1">
        <v>0</v>
      </c>
      <c r="E2902" s="1">
        <v>1369.72</v>
      </c>
      <c r="F2902" s="3">
        <v>45568</v>
      </c>
      <c r="G2902" s="1">
        <v>0</v>
      </c>
      <c r="H2902" s="2">
        <v>5.2440701668113654E-2</v>
      </c>
      <c r="I2902" s="1">
        <v>68.25</v>
      </c>
    </row>
    <row r="2903" spans="1:9" x14ac:dyDescent="0.25">
      <c r="A2903" t="s">
        <v>4</v>
      </c>
      <c r="B2903" t="s">
        <v>1</v>
      </c>
      <c r="C2903" t="s">
        <v>1</v>
      </c>
      <c r="D2903" s="1">
        <v>0</v>
      </c>
      <c r="E2903" s="1">
        <v>2474.79</v>
      </c>
      <c r="F2903" s="3">
        <v>45568</v>
      </c>
      <c r="G2903" s="1">
        <v>0</v>
      </c>
      <c r="H2903" s="2">
        <v>-3.5778572597423786E-2</v>
      </c>
      <c r="I2903" s="1">
        <v>-91.83</v>
      </c>
    </row>
    <row r="2904" spans="1:9" x14ac:dyDescent="0.25">
      <c r="A2904" t="s">
        <v>4</v>
      </c>
      <c r="B2904" t="s">
        <v>1</v>
      </c>
      <c r="C2904" t="s">
        <v>11</v>
      </c>
      <c r="D2904" s="1">
        <v>0</v>
      </c>
      <c r="E2904" s="1">
        <v>1562.39</v>
      </c>
      <c r="F2904" s="3">
        <v>45568</v>
      </c>
      <c r="G2904" s="1">
        <v>0</v>
      </c>
      <c r="H2904" s="2">
        <v>9.334987144204554E-3</v>
      </c>
      <c r="I2904" s="1">
        <v>14.45</v>
      </c>
    </row>
    <row r="2905" spans="1:9" x14ac:dyDescent="0.25">
      <c r="A2905" t="s">
        <v>4</v>
      </c>
      <c r="B2905" t="s">
        <v>1</v>
      </c>
      <c r="C2905" t="s">
        <v>10</v>
      </c>
      <c r="D2905" s="1">
        <v>0</v>
      </c>
      <c r="E2905" s="1">
        <v>1988.28</v>
      </c>
      <c r="F2905" s="3">
        <v>45568</v>
      </c>
      <c r="G2905" s="1">
        <v>0</v>
      </c>
      <c r="H2905" s="2">
        <v>-3.1373618878734133E-2</v>
      </c>
      <c r="I2905" s="1">
        <v>-64.400000000000006</v>
      </c>
    </row>
    <row r="2906" spans="1:9" x14ac:dyDescent="0.25">
      <c r="A2906" t="s">
        <v>9</v>
      </c>
      <c r="B2906" t="s">
        <v>1</v>
      </c>
      <c r="C2906" t="s">
        <v>8</v>
      </c>
      <c r="D2906" s="1">
        <v>900</v>
      </c>
      <c r="E2906" s="1">
        <v>12309.7</v>
      </c>
      <c r="F2906" s="3">
        <v>45568</v>
      </c>
      <c r="G2906" s="1">
        <v>0</v>
      </c>
      <c r="H2906" s="2">
        <v>7.0907131865012296E-3</v>
      </c>
      <c r="I2906" s="1">
        <v>86.67</v>
      </c>
    </row>
    <row r="2907" spans="1:9" x14ac:dyDescent="0.25">
      <c r="A2907" t="s">
        <v>4</v>
      </c>
      <c r="B2907" t="s">
        <v>1</v>
      </c>
      <c r="C2907" t="s">
        <v>7</v>
      </c>
      <c r="D2907" s="1">
        <v>0</v>
      </c>
      <c r="E2907" s="1">
        <v>2919.31</v>
      </c>
      <c r="F2907" s="3">
        <v>45568</v>
      </c>
      <c r="G2907" s="1">
        <v>0</v>
      </c>
      <c r="H2907" s="2">
        <v>-4.0842812177604326E-2</v>
      </c>
      <c r="I2907" s="1">
        <v>-124.31</v>
      </c>
    </row>
    <row r="2908" spans="1:9" x14ac:dyDescent="0.25">
      <c r="A2908" t="s">
        <v>2</v>
      </c>
      <c r="B2908" t="s">
        <v>1</v>
      </c>
      <c r="C2908" t="s">
        <v>6</v>
      </c>
      <c r="D2908" s="1">
        <v>0</v>
      </c>
      <c r="E2908" s="1">
        <v>6920.01</v>
      </c>
      <c r="F2908" s="3">
        <v>45568</v>
      </c>
      <c r="G2908" s="1">
        <v>0</v>
      </c>
      <c r="H2908" s="2">
        <v>3.1936294429490752E-2</v>
      </c>
      <c r="I2908" s="1">
        <v>214.16</v>
      </c>
    </row>
    <row r="2909" spans="1:9" x14ac:dyDescent="0.25">
      <c r="A2909" t="s">
        <v>2</v>
      </c>
      <c r="B2909" t="s">
        <v>1</v>
      </c>
      <c r="C2909" t="s">
        <v>5</v>
      </c>
      <c r="D2909" s="1">
        <v>0</v>
      </c>
      <c r="E2909" s="1">
        <v>4614.82</v>
      </c>
      <c r="F2909" s="3">
        <v>45568</v>
      </c>
      <c r="G2909" s="1">
        <v>0</v>
      </c>
      <c r="H2909" s="2">
        <v>1.092011557578676E-2</v>
      </c>
      <c r="I2909" s="1">
        <v>49.85</v>
      </c>
    </row>
    <row r="2910" spans="1:9" x14ac:dyDescent="0.25">
      <c r="A2910" t="s">
        <v>2</v>
      </c>
      <c r="B2910" t="s">
        <v>1</v>
      </c>
      <c r="C2910" t="s">
        <v>42</v>
      </c>
      <c r="D2910" s="1">
        <v>0</v>
      </c>
      <c r="E2910" s="1">
        <v>12770.99</v>
      </c>
      <c r="F2910" s="3">
        <v>45568</v>
      </c>
      <c r="G2910" s="1">
        <v>0</v>
      </c>
      <c r="H2910" s="2">
        <v>1.1952314354425342E-2</v>
      </c>
      <c r="I2910" s="1">
        <v>150.84</v>
      </c>
    </row>
    <row r="2911" spans="1:9" x14ac:dyDescent="0.25">
      <c r="A2911" t="s">
        <v>4</v>
      </c>
      <c r="B2911" t="s">
        <v>1</v>
      </c>
      <c r="C2911" t="s">
        <v>3</v>
      </c>
      <c r="D2911" s="1">
        <v>0</v>
      </c>
      <c r="E2911" s="1">
        <v>2492.8200000000002</v>
      </c>
      <c r="F2911" s="3">
        <v>45568</v>
      </c>
      <c r="G2911" s="1">
        <v>0</v>
      </c>
      <c r="H2911" s="2">
        <v>1.3926738198472455E-2</v>
      </c>
      <c r="I2911" s="1">
        <v>34.24</v>
      </c>
    </row>
    <row r="2912" spans="1:9" x14ac:dyDescent="0.25">
      <c r="A2912" t="s">
        <v>2</v>
      </c>
      <c r="B2912" t="s">
        <v>1</v>
      </c>
      <c r="C2912" t="s">
        <v>0</v>
      </c>
      <c r="D2912" s="1">
        <v>0</v>
      </c>
      <c r="E2912" s="1">
        <v>8395.08</v>
      </c>
      <c r="F2912" s="3">
        <v>45568</v>
      </c>
      <c r="G2912" s="1">
        <v>0</v>
      </c>
      <c r="H2912" s="2">
        <v>2.5632630322518279E-2</v>
      </c>
      <c r="I2912" s="1">
        <v>209.81</v>
      </c>
    </row>
    <row r="2913" spans="1:10" x14ac:dyDescent="0.25">
      <c r="A2913" t="s">
        <v>9</v>
      </c>
      <c r="B2913" t="s">
        <v>41</v>
      </c>
      <c r="C2913" s="2" t="s">
        <v>18</v>
      </c>
      <c r="D2913" s="1">
        <v>30.56</v>
      </c>
      <c r="E2913" s="1">
        <v>5612.76</v>
      </c>
      <c r="F2913" s="3">
        <v>45599</v>
      </c>
      <c r="G2913" s="1">
        <v>36.39</v>
      </c>
      <c r="H2913" s="2">
        <v>7.2735691096741384E-3</v>
      </c>
      <c r="I2913" s="1">
        <v>40.53</v>
      </c>
    </row>
    <row r="2914" spans="1:10" x14ac:dyDescent="0.25">
      <c r="A2914" t="s">
        <v>9</v>
      </c>
      <c r="B2914" t="s">
        <v>22</v>
      </c>
      <c r="C2914" t="s">
        <v>40</v>
      </c>
      <c r="D2914" s="1">
        <f>1140+986.16+748.66+875.22+1280.7</f>
        <v>5030.74</v>
      </c>
      <c r="E2914" s="1">
        <v>54155.9</v>
      </c>
      <c r="F2914" s="3">
        <v>45599</v>
      </c>
      <c r="G2914" s="1">
        <v>0</v>
      </c>
      <c r="H2914" s="2">
        <v>7.5317584434613227E-3</v>
      </c>
      <c r="I2914" s="1">
        <v>404.84</v>
      </c>
    </row>
    <row r="2915" spans="1:10" x14ac:dyDescent="0.25">
      <c r="A2915" t="s">
        <v>9</v>
      </c>
      <c r="B2915" t="s">
        <v>22</v>
      </c>
      <c r="C2915" t="s">
        <v>39</v>
      </c>
      <c r="D2915" s="1">
        <v>0</v>
      </c>
      <c r="E2915" s="1">
        <v>1364.4</v>
      </c>
      <c r="F2915" s="3">
        <v>45599</v>
      </c>
      <c r="G2915" s="1">
        <v>0</v>
      </c>
      <c r="H2915" s="2">
        <v>7.1751262290724593E-3</v>
      </c>
      <c r="I2915" s="1">
        <v>9.7200000000000006</v>
      </c>
    </row>
    <row r="2916" spans="1:10" x14ac:dyDescent="0.25">
      <c r="A2916" t="s">
        <v>9</v>
      </c>
      <c r="B2916" t="s">
        <v>22</v>
      </c>
      <c r="C2916" t="s">
        <v>38</v>
      </c>
      <c r="D2916" s="1">
        <v>1013.84</v>
      </c>
      <c r="E2916" s="1">
        <f>1196.59+1015.14+1000.46+4954.1+1003.24+987.75</f>
        <v>10157.280000000001</v>
      </c>
      <c r="F2916" s="3">
        <v>45599</v>
      </c>
      <c r="G2916" s="1">
        <v>0</v>
      </c>
      <c r="H2916" s="2">
        <v>8.6953758396461911E-3</v>
      </c>
      <c r="I2916" s="1">
        <v>87.56</v>
      </c>
    </row>
    <row r="2917" spans="1:10" x14ac:dyDescent="0.25">
      <c r="A2917" t="s">
        <v>9</v>
      </c>
      <c r="B2917" t="s">
        <v>22</v>
      </c>
      <c r="C2917" t="s">
        <v>37</v>
      </c>
      <c r="D2917" s="1">
        <v>0</v>
      </c>
      <c r="E2917" s="1">
        <f>1053.25+1260.64+1060.34+2116.34</f>
        <v>5490.5700000000006</v>
      </c>
      <c r="F2917" s="3">
        <v>45599</v>
      </c>
      <c r="G2917" s="1">
        <v>0</v>
      </c>
      <c r="H2917" s="2">
        <v>7.9137800002202496E-3</v>
      </c>
      <c r="I2917" s="1">
        <v>43.11</v>
      </c>
    </row>
    <row r="2918" spans="1:10" x14ac:dyDescent="0.25">
      <c r="A2918" t="s">
        <v>9</v>
      </c>
      <c r="B2918" t="s">
        <v>22</v>
      </c>
      <c r="C2918" t="s">
        <v>36</v>
      </c>
      <c r="D2918" s="1">
        <v>1124.78</v>
      </c>
      <c r="E2918" s="1">
        <f>4223.91+1125.3+1145.07</f>
        <v>6494.28</v>
      </c>
      <c r="F2918" s="3">
        <v>45599</v>
      </c>
      <c r="G2918" s="1">
        <v>0</v>
      </c>
      <c r="H2918" s="2">
        <v>6.654421167662683E-3</v>
      </c>
      <c r="I2918" s="1">
        <v>42.93</v>
      </c>
      <c r="J2918" s="4"/>
    </row>
    <row r="2919" spans="1:10" x14ac:dyDescent="0.25">
      <c r="A2919" t="s">
        <v>9</v>
      </c>
      <c r="B2919" t="s">
        <v>22</v>
      </c>
      <c r="C2919" t="s">
        <v>35</v>
      </c>
      <c r="D2919" s="1">
        <v>0</v>
      </c>
      <c r="E2919" s="1">
        <v>5067.8100000000004</v>
      </c>
      <c r="F2919" s="3">
        <v>45599</v>
      </c>
      <c r="G2919" s="1">
        <v>0</v>
      </c>
      <c r="H2919" s="2">
        <v>8.3849516581868677E-3</v>
      </c>
      <c r="I2919" s="1">
        <v>42.14</v>
      </c>
      <c r="J2919" s="4"/>
    </row>
    <row r="2920" spans="1:10" x14ac:dyDescent="0.25">
      <c r="A2920" t="s">
        <v>9</v>
      </c>
      <c r="B2920" t="s">
        <v>22</v>
      </c>
      <c r="C2920" t="s">
        <v>34</v>
      </c>
      <c r="D2920" s="1">
        <f>1150.99+2719.3</f>
        <v>3870.29</v>
      </c>
      <c r="E2920" s="1">
        <f>1148.44+1158.2+1214.01+2719.3+5269.67+1307.95</f>
        <v>12817.570000000002</v>
      </c>
      <c r="F2920" s="3">
        <v>45599</v>
      </c>
      <c r="G2920" s="1">
        <v>0</v>
      </c>
      <c r="H2920" s="2">
        <v>7.0617684748763843E-3</v>
      </c>
      <c r="I2920" s="1">
        <v>89.88</v>
      </c>
    </row>
    <row r="2921" spans="1:10" x14ac:dyDescent="0.25">
      <c r="A2921" t="s">
        <v>9</v>
      </c>
      <c r="B2921" t="s">
        <v>22</v>
      </c>
      <c r="C2921" t="s">
        <v>33</v>
      </c>
      <c r="D2921" s="1">
        <v>0</v>
      </c>
      <c r="E2921" s="1">
        <f>366.73+1082.26+1082.28</f>
        <v>2531.27</v>
      </c>
      <c r="F2921" s="3">
        <v>45599</v>
      </c>
      <c r="G2921" s="1">
        <v>0</v>
      </c>
      <c r="H2921" s="2">
        <v>8.2130125664667819E-3</v>
      </c>
      <c r="I2921" s="1">
        <v>20.62</v>
      </c>
    </row>
    <row r="2922" spans="1:10" x14ac:dyDescent="0.25">
      <c r="A2922" t="s">
        <v>9</v>
      </c>
      <c r="B2922" t="s">
        <v>22</v>
      </c>
      <c r="C2922" t="s">
        <v>32</v>
      </c>
      <c r="D2922" s="1">
        <v>1251.3399999999999</v>
      </c>
      <c r="E2922" s="1">
        <f>1415.84+1252.56+1199.78+1054.38+2132.94</f>
        <v>7055.5</v>
      </c>
      <c r="F2922" s="3">
        <v>45599</v>
      </c>
      <c r="G2922" s="1">
        <v>30.56</v>
      </c>
      <c r="H2922" s="2">
        <v>7.7687680953448801E-3</v>
      </c>
      <c r="I2922" s="1">
        <v>54.39</v>
      </c>
    </row>
    <row r="2923" spans="1:10" x14ac:dyDescent="0.25">
      <c r="A2923" t="s">
        <v>9</v>
      </c>
      <c r="B2923" t="s">
        <v>22</v>
      </c>
      <c r="C2923" t="s">
        <v>31</v>
      </c>
      <c r="D2923" s="1">
        <v>0</v>
      </c>
      <c r="E2923" s="1">
        <f>1294.12</f>
        <v>1294.1199999999999</v>
      </c>
      <c r="F2923" s="3">
        <v>45599</v>
      </c>
      <c r="G2923" s="1">
        <v>0</v>
      </c>
      <c r="H2923" s="2">
        <v>7.9679723340781994E-3</v>
      </c>
      <c r="I2923" s="1">
        <v>10.23</v>
      </c>
    </row>
    <row r="2924" spans="1:10" x14ac:dyDescent="0.25">
      <c r="A2924" t="s">
        <v>9</v>
      </c>
      <c r="B2924" t="s">
        <v>22</v>
      </c>
      <c r="C2924" t="s">
        <v>30</v>
      </c>
      <c r="D2924" s="1">
        <v>0</v>
      </c>
      <c r="E2924" s="1">
        <v>2716.96</v>
      </c>
      <c r="F2924" s="3">
        <v>45599</v>
      </c>
      <c r="G2924" s="1">
        <v>0</v>
      </c>
      <c r="H2924" s="2">
        <v>8.4103477712207386E-3</v>
      </c>
      <c r="I2924" s="1">
        <v>22.66</v>
      </c>
    </row>
    <row r="2925" spans="1:10" x14ac:dyDescent="0.25">
      <c r="A2925" t="s">
        <v>9</v>
      </c>
      <c r="B2925" t="s">
        <v>22</v>
      </c>
      <c r="C2925" t="s">
        <v>29</v>
      </c>
      <c r="D2925" s="1">
        <v>0</v>
      </c>
      <c r="E2925" s="1">
        <f>4588.69+1516.08</f>
        <v>6104.7699999999995</v>
      </c>
      <c r="F2925" s="3">
        <v>45599</v>
      </c>
      <c r="G2925" s="1">
        <v>0</v>
      </c>
      <c r="H2925" s="2">
        <v>8.1180921492634006E-3</v>
      </c>
      <c r="I2925" s="1">
        <v>49.16</v>
      </c>
    </row>
    <row r="2926" spans="1:10" x14ac:dyDescent="0.25">
      <c r="A2926" t="s">
        <v>9</v>
      </c>
      <c r="B2926" t="s">
        <v>22</v>
      </c>
      <c r="C2926" t="s">
        <v>28</v>
      </c>
      <c r="D2926" s="1">
        <v>0</v>
      </c>
      <c r="E2926" s="1">
        <v>1234.1199999999999</v>
      </c>
      <c r="F2926" s="3">
        <v>45599</v>
      </c>
      <c r="G2926" s="1">
        <v>0</v>
      </c>
      <c r="H2926" s="2">
        <v>8.0209099077022117E-3</v>
      </c>
      <c r="I2926" s="1">
        <v>9.82</v>
      </c>
    </row>
    <row r="2927" spans="1:10" x14ac:dyDescent="0.25">
      <c r="A2927" t="s">
        <v>2</v>
      </c>
      <c r="B2927" t="s">
        <v>22</v>
      </c>
      <c r="C2927" t="s">
        <v>27</v>
      </c>
      <c r="D2927" s="1">
        <v>850</v>
      </c>
      <c r="E2927" s="1">
        <v>21761.99</v>
      </c>
      <c r="F2927" s="3">
        <v>45599</v>
      </c>
      <c r="G2927" s="1">
        <v>0</v>
      </c>
      <c r="H2927" s="2">
        <v>1.286663594002313E-5</v>
      </c>
      <c r="I2927" s="1">
        <v>0.28000000000000003</v>
      </c>
    </row>
    <row r="2928" spans="1:10" x14ac:dyDescent="0.25">
      <c r="A2928" t="s">
        <v>2</v>
      </c>
      <c r="B2928" t="s">
        <v>22</v>
      </c>
      <c r="C2928" t="s">
        <v>26</v>
      </c>
      <c r="D2928" s="1">
        <v>0</v>
      </c>
      <c r="E2928" s="1">
        <v>5645.4</v>
      </c>
      <c r="F2928" s="3">
        <v>45599</v>
      </c>
      <c r="G2928" s="1">
        <v>0</v>
      </c>
      <c r="H2928" s="2">
        <v>-6.9953932775977945E-3</v>
      </c>
      <c r="I2928" s="1">
        <v>-39.770000000000003</v>
      </c>
    </row>
    <row r="2929" spans="1:9" x14ac:dyDescent="0.25">
      <c r="A2929" t="s">
        <v>4</v>
      </c>
      <c r="B2929" t="s">
        <v>22</v>
      </c>
      <c r="C2929" t="s">
        <v>25</v>
      </c>
      <c r="D2929" s="1">
        <v>0</v>
      </c>
      <c r="E2929" s="1">
        <v>1609.55</v>
      </c>
      <c r="F2929" s="3">
        <v>45599</v>
      </c>
      <c r="G2929" s="1">
        <v>0</v>
      </c>
      <c r="H2929" s="2">
        <v>-2.1698829965050903E-2</v>
      </c>
      <c r="I2929" s="1">
        <v>-35.700000000000003</v>
      </c>
    </row>
    <row r="2930" spans="1:9" x14ac:dyDescent="0.25">
      <c r="A2930" t="s">
        <v>4</v>
      </c>
      <c r="B2930" t="s">
        <v>22</v>
      </c>
      <c r="C2930" t="s">
        <v>24</v>
      </c>
      <c r="D2930" s="1">
        <v>0</v>
      </c>
      <c r="E2930" s="1">
        <v>2941.2</v>
      </c>
      <c r="F2930" s="3">
        <v>45599</v>
      </c>
      <c r="G2930" s="1">
        <v>0</v>
      </c>
      <c r="H2930" s="2">
        <v>-1.5036335018920988E-2</v>
      </c>
      <c r="I2930" s="1">
        <v>-44.9</v>
      </c>
    </row>
    <row r="2931" spans="1:9" x14ac:dyDescent="0.25">
      <c r="A2931" t="s">
        <v>4</v>
      </c>
      <c r="B2931" t="s">
        <v>22</v>
      </c>
      <c r="C2931" t="s">
        <v>23</v>
      </c>
      <c r="D2931" s="1">
        <v>510</v>
      </c>
      <c r="E2931" s="1">
        <f>701.57*5.87</f>
        <v>4118.2159000000001</v>
      </c>
      <c r="F2931" s="3">
        <v>45599</v>
      </c>
      <c r="G2931" s="1">
        <v>0</v>
      </c>
      <c r="H2931" s="2">
        <v>7.8235357955764639E-2</v>
      </c>
      <c r="I2931" s="1">
        <v>298.81</v>
      </c>
    </row>
    <row r="2932" spans="1:9" x14ac:dyDescent="0.25">
      <c r="A2932" t="s">
        <v>4</v>
      </c>
      <c r="B2932" t="s">
        <v>21</v>
      </c>
      <c r="C2932" t="s">
        <v>20</v>
      </c>
      <c r="D2932" s="1">
        <v>0</v>
      </c>
      <c r="E2932" s="1">
        <v>5769.41</v>
      </c>
      <c r="F2932" s="3">
        <v>45599</v>
      </c>
      <c r="G2932" s="1">
        <v>0</v>
      </c>
      <c r="H2932" s="2">
        <v>0.15395816123864181</v>
      </c>
      <c r="I2932" s="1">
        <v>769.74</v>
      </c>
    </row>
    <row r="2933" spans="1:9" x14ac:dyDescent="0.25">
      <c r="A2933" t="s">
        <v>9</v>
      </c>
      <c r="B2933" t="s">
        <v>19</v>
      </c>
      <c r="C2933" s="2" t="s">
        <v>18</v>
      </c>
      <c r="D2933" s="1">
        <v>0</v>
      </c>
      <c r="E2933" s="1">
        <v>29392.37</v>
      </c>
      <c r="F2933" s="3">
        <v>45599</v>
      </c>
      <c r="G2933" s="1">
        <v>1114.5999999999999</v>
      </c>
      <c r="H2933" s="2">
        <v>8.9857369962387246E-3</v>
      </c>
      <c r="I2933" s="1">
        <v>261.76</v>
      </c>
    </row>
    <row r="2934" spans="1:9" x14ac:dyDescent="0.25">
      <c r="A2934" t="s">
        <v>4</v>
      </c>
      <c r="B2934" t="s">
        <v>1</v>
      </c>
      <c r="C2934" t="s">
        <v>17</v>
      </c>
      <c r="D2934" s="1">
        <v>0</v>
      </c>
      <c r="E2934" s="1">
        <v>2380.04</v>
      </c>
      <c r="F2934" s="3">
        <v>45599</v>
      </c>
      <c r="G2934" s="1">
        <v>0</v>
      </c>
      <c r="H2934" s="2">
        <v>7.0797415732359203E-2</v>
      </c>
      <c r="I2934" s="1">
        <v>157.36000000000001</v>
      </c>
    </row>
    <row r="2935" spans="1:9" x14ac:dyDescent="0.25">
      <c r="A2935" t="s">
        <v>4</v>
      </c>
      <c r="B2935" t="s">
        <v>1</v>
      </c>
      <c r="C2935" t="s">
        <v>16</v>
      </c>
      <c r="D2935" s="1">
        <v>0</v>
      </c>
      <c r="E2935" s="1">
        <v>1183.0899999999999</v>
      </c>
      <c r="F2935" s="3">
        <v>45599</v>
      </c>
      <c r="G2935" s="1">
        <v>0</v>
      </c>
      <c r="H2935" s="2">
        <v>-5.5703658770193676E-2</v>
      </c>
      <c r="I2935" s="1">
        <v>-69.790000000000006</v>
      </c>
    </row>
    <row r="2936" spans="1:9" x14ac:dyDescent="0.25">
      <c r="A2936" t="s">
        <v>4</v>
      </c>
      <c r="B2936" t="s">
        <v>1</v>
      </c>
      <c r="C2936" t="s">
        <v>15</v>
      </c>
      <c r="D2936" s="1">
        <v>0</v>
      </c>
      <c r="E2936" s="1">
        <v>1403.99</v>
      </c>
      <c r="F2936" s="3">
        <v>45599</v>
      </c>
      <c r="G2936" s="1">
        <v>0</v>
      </c>
      <c r="H2936" s="2">
        <v>-3.8349840408772762E-2</v>
      </c>
      <c r="I2936" s="1">
        <v>-55.99</v>
      </c>
    </row>
    <row r="2937" spans="1:9" x14ac:dyDescent="0.25">
      <c r="A2937" t="s">
        <v>4</v>
      </c>
      <c r="B2937" t="s">
        <v>1</v>
      </c>
      <c r="C2937" t="s">
        <v>14</v>
      </c>
      <c r="D2937" s="1">
        <v>0</v>
      </c>
      <c r="E2937" s="1">
        <v>1238.6600000000001</v>
      </c>
      <c r="F2937" s="3">
        <v>45599</v>
      </c>
      <c r="G2937" s="1">
        <v>0</v>
      </c>
      <c r="H2937" s="2">
        <v>-2.6440304959521987E-2</v>
      </c>
      <c r="I2937" s="1">
        <v>-33.64</v>
      </c>
    </row>
    <row r="2938" spans="1:9" x14ac:dyDescent="0.25">
      <c r="A2938" t="s">
        <v>4</v>
      </c>
      <c r="B2938" t="s">
        <v>1</v>
      </c>
      <c r="C2938" t="s">
        <v>13</v>
      </c>
      <c r="D2938" s="1">
        <v>0</v>
      </c>
      <c r="E2938" s="1">
        <v>489.89</v>
      </c>
      <c r="F2938" s="3">
        <v>45599</v>
      </c>
      <c r="G2938" s="1">
        <v>0</v>
      </c>
      <c r="H2938" s="2">
        <v>-3.1321060645008281E-2</v>
      </c>
      <c r="I2938" s="1">
        <v>-15.84</v>
      </c>
    </row>
    <row r="2939" spans="1:9" x14ac:dyDescent="0.25">
      <c r="A2939" t="s">
        <v>4</v>
      </c>
      <c r="B2939" t="s">
        <v>1</v>
      </c>
      <c r="C2939" t="s">
        <v>12</v>
      </c>
      <c r="D2939" s="1">
        <v>0</v>
      </c>
      <c r="E2939" s="1">
        <v>1309.68</v>
      </c>
      <c r="F2939" s="3">
        <v>45599</v>
      </c>
      <c r="G2939" s="1">
        <v>0</v>
      </c>
      <c r="H2939" s="2">
        <v>-4.3833776246240075E-2</v>
      </c>
      <c r="I2939" s="1">
        <v>-60.04</v>
      </c>
    </row>
    <row r="2940" spans="1:9" x14ac:dyDescent="0.25">
      <c r="A2940" t="s">
        <v>4</v>
      </c>
      <c r="B2940" t="s">
        <v>1</v>
      </c>
      <c r="C2940" t="s">
        <v>1</v>
      </c>
      <c r="D2940" s="1">
        <v>0</v>
      </c>
      <c r="E2940" s="1">
        <v>2384.29</v>
      </c>
      <c r="F2940" s="3">
        <v>45599</v>
      </c>
      <c r="G2940" s="1">
        <v>0</v>
      </c>
      <c r="H2940" s="2">
        <v>-3.6568759369481896E-2</v>
      </c>
      <c r="I2940" s="1">
        <v>-90.5</v>
      </c>
    </row>
    <row r="2941" spans="1:9" x14ac:dyDescent="0.25">
      <c r="A2941" t="s">
        <v>4</v>
      </c>
      <c r="B2941" t="s">
        <v>1</v>
      </c>
      <c r="C2941" t="s">
        <v>11</v>
      </c>
      <c r="D2941" s="1">
        <v>0</v>
      </c>
      <c r="E2941" s="1">
        <v>1508.49</v>
      </c>
      <c r="F2941" s="3">
        <v>45599</v>
      </c>
      <c r="G2941" s="1">
        <v>0</v>
      </c>
      <c r="H2941" s="2">
        <v>-3.4498428689379801E-2</v>
      </c>
      <c r="I2941" s="1">
        <v>-53.9</v>
      </c>
    </row>
    <row r="2942" spans="1:9" x14ac:dyDescent="0.25">
      <c r="A2942" t="s">
        <v>4</v>
      </c>
      <c r="B2942" t="s">
        <v>1</v>
      </c>
      <c r="C2942" t="s">
        <v>10</v>
      </c>
      <c r="D2942" s="1">
        <v>0</v>
      </c>
      <c r="E2942" s="1">
        <v>1927.47</v>
      </c>
      <c r="F2942" s="3">
        <v>45599</v>
      </c>
      <c r="G2942" s="1">
        <v>0</v>
      </c>
      <c r="H2942" s="2">
        <v>-3.0584223550003009E-2</v>
      </c>
      <c r="I2942" s="1">
        <v>-60.81</v>
      </c>
    </row>
    <row r="2943" spans="1:9" x14ac:dyDescent="0.25">
      <c r="A2943" t="s">
        <v>9</v>
      </c>
      <c r="B2943" t="s">
        <v>1</v>
      </c>
      <c r="C2943" t="s">
        <v>8</v>
      </c>
      <c r="D2943" s="1">
        <v>900</v>
      </c>
      <c r="E2943" s="1">
        <v>3293.13</v>
      </c>
      <c r="F2943" s="3">
        <v>45599</v>
      </c>
      <c r="G2943" s="1">
        <v>10000</v>
      </c>
      <c r="H2943" s="2">
        <v>2.5993083465744249E-2</v>
      </c>
      <c r="I2943" s="1">
        <v>83.43</v>
      </c>
    </row>
    <row r="2944" spans="1:9" x14ac:dyDescent="0.25">
      <c r="A2944" t="s">
        <v>4</v>
      </c>
      <c r="B2944" t="s">
        <v>1</v>
      </c>
      <c r="C2944" t="s">
        <v>7</v>
      </c>
      <c r="D2944" s="1">
        <v>0</v>
      </c>
      <c r="E2944" s="1">
        <v>2759.51</v>
      </c>
      <c r="F2944" s="3">
        <v>45599</v>
      </c>
      <c r="G2944" s="1">
        <v>0</v>
      </c>
      <c r="H2944" s="2">
        <v>-5.4738962289033966E-2</v>
      </c>
      <c r="I2944" s="1">
        <v>-159.80000000000001</v>
      </c>
    </row>
    <row r="2945" spans="1:11" x14ac:dyDescent="0.25">
      <c r="A2945" t="s">
        <v>2</v>
      </c>
      <c r="B2945" t="s">
        <v>1</v>
      </c>
      <c r="C2945" t="s">
        <v>6</v>
      </c>
      <c r="D2945" s="1">
        <v>0</v>
      </c>
      <c r="E2945" s="1">
        <v>7083.99</v>
      </c>
      <c r="F2945" s="3">
        <v>45599</v>
      </c>
      <c r="G2945" s="1">
        <v>0</v>
      </c>
      <c r="H2945" s="2">
        <v>2.3696497548413964E-2</v>
      </c>
      <c r="I2945" s="1">
        <v>163.98</v>
      </c>
    </row>
    <row r="2946" spans="1:11" x14ac:dyDescent="0.25">
      <c r="A2946" t="s">
        <v>2</v>
      </c>
      <c r="B2946" t="s">
        <v>1</v>
      </c>
      <c r="C2946" t="s">
        <v>5</v>
      </c>
      <c r="D2946" s="1">
        <v>0</v>
      </c>
      <c r="E2946" s="1">
        <v>4633.7</v>
      </c>
      <c r="F2946" s="3">
        <v>45599</v>
      </c>
      <c r="G2946" s="1">
        <v>0</v>
      </c>
      <c r="H2946" s="2">
        <v>4.0911671527816829E-3</v>
      </c>
      <c r="I2946" s="1">
        <v>18.88</v>
      </c>
    </row>
    <row r="2947" spans="1:11" x14ac:dyDescent="0.25">
      <c r="A2947" t="s">
        <v>2</v>
      </c>
      <c r="B2947" t="s">
        <v>1</v>
      </c>
      <c r="C2947" t="s">
        <v>42</v>
      </c>
      <c r="D2947" s="1">
        <v>0</v>
      </c>
      <c r="E2947" s="1">
        <v>12770.99</v>
      </c>
      <c r="F2947" s="3">
        <v>45599</v>
      </c>
      <c r="G2947" s="1">
        <v>0</v>
      </c>
      <c r="H2947" s="2">
        <v>0</v>
      </c>
      <c r="I2947" s="1">
        <v>0</v>
      </c>
    </row>
    <row r="2948" spans="1:11" x14ac:dyDescent="0.25">
      <c r="A2948" t="s">
        <v>4</v>
      </c>
      <c r="B2948" t="s">
        <v>1</v>
      </c>
      <c r="C2948" t="s">
        <v>3</v>
      </c>
      <c r="D2948" s="1">
        <v>0</v>
      </c>
      <c r="E2948" s="1">
        <v>2488.27</v>
      </c>
      <c r="F2948" s="3">
        <v>45599</v>
      </c>
      <c r="G2948" s="1">
        <v>0</v>
      </c>
      <c r="H2948" s="2">
        <v>-1.8252420952977744E-3</v>
      </c>
      <c r="I2948" s="1">
        <v>-4.55</v>
      </c>
    </row>
    <row r="2949" spans="1:11" x14ac:dyDescent="0.25">
      <c r="A2949" t="s">
        <v>2</v>
      </c>
      <c r="B2949" t="s">
        <v>1</v>
      </c>
      <c r="C2949" t="s">
        <v>0</v>
      </c>
      <c r="D2949" s="1">
        <v>0</v>
      </c>
      <c r="E2949" s="1">
        <v>8131.82</v>
      </c>
      <c r="F2949" s="3">
        <v>45599</v>
      </c>
      <c r="G2949" s="1">
        <v>0</v>
      </c>
      <c r="H2949" s="2">
        <v>-3.1358843513105361E-2</v>
      </c>
      <c r="I2949" s="1">
        <v>-263.26</v>
      </c>
    </row>
    <row r="2950" spans="1:11" x14ac:dyDescent="0.25">
      <c r="A2950" t="s">
        <v>9</v>
      </c>
      <c r="B2950" t="s">
        <v>41</v>
      </c>
      <c r="C2950" s="2" t="s">
        <v>18</v>
      </c>
      <c r="D2950" s="1">
        <f>35.95+101.66</f>
        <v>137.61000000000001</v>
      </c>
      <c r="E2950" s="1">
        <v>5790.14</v>
      </c>
      <c r="F2950" s="3">
        <v>45629</v>
      </c>
      <c r="G2950" s="1">
        <v>0</v>
      </c>
      <c r="H2950" s="2">
        <v>6.9160767046294591E-3</v>
      </c>
      <c r="I2950" s="1">
        <v>39.770000000000003</v>
      </c>
    </row>
    <row r="2951" spans="1:11" x14ac:dyDescent="0.25">
      <c r="A2951" t="s">
        <v>9</v>
      </c>
      <c r="B2951" t="s">
        <v>22</v>
      </c>
      <c r="C2951" t="s">
        <v>40</v>
      </c>
      <c r="D2951" s="1">
        <f>1140+309.24</f>
        <v>1449.24</v>
      </c>
      <c r="E2951" s="1">
        <v>56021.440000000002</v>
      </c>
      <c r="F2951" s="3">
        <v>45629</v>
      </c>
      <c r="G2951" s="1">
        <v>23.77</v>
      </c>
      <c r="H2951" s="2">
        <v>7.9175810168048422E-3</v>
      </c>
      <c r="I2951" s="1">
        <v>440.07</v>
      </c>
    </row>
    <row r="2952" spans="1:11" x14ac:dyDescent="0.25">
      <c r="A2952" t="s">
        <v>9</v>
      </c>
      <c r="B2952" t="s">
        <v>22</v>
      </c>
      <c r="C2952" t="s">
        <v>39</v>
      </c>
      <c r="D2952" s="1">
        <v>0</v>
      </c>
      <c r="E2952" s="1">
        <v>1376.31</v>
      </c>
      <c r="F2952" s="3">
        <v>45629</v>
      </c>
      <c r="G2952" s="1">
        <v>0</v>
      </c>
      <c r="H2952" s="2">
        <v>8.7291116974492766E-3</v>
      </c>
      <c r="I2952" s="1">
        <v>11.91</v>
      </c>
    </row>
    <row r="2953" spans="1:11" x14ac:dyDescent="0.25">
      <c r="A2953" t="s">
        <v>9</v>
      </c>
      <c r="B2953" t="s">
        <v>22</v>
      </c>
      <c r="C2953" t="s">
        <v>38</v>
      </c>
      <c r="D2953" s="1">
        <v>0</v>
      </c>
      <c r="E2953" s="1">
        <f>1206.93+1024.13+1009.14+5000.1+1012.27+996.99</f>
        <v>10249.560000000001</v>
      </c>
      <c r="F2953" s="3">
        <v>45629</v>
      </c>
      <c r="G2953" s="1">
        <v>0</v>
      </c>
      <c r="H2953" s="2">
        <v>9.0851093993666865E-3</v>
      </c>
      <c r="I2953" s="1">
        <v>92.28</v>
      </c>
    </row>
    <row r="2954" spans="1:11" x14ac:dyDescent="0.25">
      <c r="A2954" t="s">
        <v>9</v>
      </c>
      <c r="B2954" t="s">
        <v>22</v>
      </c>
      <c r="C2954" t="s">
        <v>37</v>
      </c>
      <c r="D2954" s="1">
        <v>0</v>
      </c>
      <c r="E2954" s="1">
        <f>1270.5+1061.57+1068.66+2131.78</f>
        <v>5532.51</v>
      </c>
      <c r="F2954" s="3">
        <v>45629</v>
      </c>
      <c r="G2954" s="1">
        <v>0</v>
      </c>
      <c r="H2954" s="2">
        <v>7.6385511886745139E-3</v>
      </c>
      <c r="I2954" s="1">
        <v>41.94</v>
      </c>
    </row>
    <row r="2955" spans="1:11" x14ac:dyDescent="0.25">
      <c r="A2955" t="s">
        <v>9</v>
      </c>
      <c r="B2955" t="s">
        <v>22</v>
      </c>
      <c r="C2955" t="s">
        <v>36</v>
      </c>
      <c r="D2955" s="1">
        <v>0</v>
      </c>
      <c r="E2955" s="1">
        <f>4253.18+1136.55+1155.37</f>
        <v>6545.1</v>
      </c>
      <c r="F2955" s="3">
        <v>45629</v>
      </c>
      <c r="G2955" s="1">
        <v>0</v>
      </c>
      <c r="H2955" s="2">
        <v>7.8253478445649005E-3</v>
      </c>
      <c r="I2955" s="1">
        <v>50.82</v>
      </c>
    </row>
    <row r="2956" spans="1:11" x14ac:dyDescent="0.25">
      <c r="A2956" t="s">
        <v>9</v>
      </c>
      <c r="B2956" t="s">
        <v>22</v>
      </c>
      <c r="C2956" t="s">
        <v>35</v>
      </c>
      <c r="D2956" s="1">
        <v>0</v>
      </c>
      <c r="E2956" s="1">
        <v>5109.53</v>
      </c>
      <c r="F2956" s="3">
        <v>45629</v>
      </c>
      <c r="G2956" s="1">
        <v>0</v>
      </c>
      <c r="H2956" s="2">
        <v>8.2323528309071747E-3</v>
      </c>
      <c r="I2956" s="1">
        <v>41.72</v>
      </c>
    </row>
    <row r="2957" spans="1:11" x14ac:dyDescent="0.25">
      <c r="A2957" t="s">
        <v>9</v>
      </c>
      <c r="B2957" t="s">
        <v>22</v>
      </c>
      <c r="C2957" t="s">
        <v>34</v>
      </c>
      <c r="D2957" s="1">
        <v>1130.72</v>
      </c>
      <c r="E2957" s="1">
        <f>1158.55+1099.27+1154.86+2743.29+5315.27+1319.47+1135.34</f>
        <v>13926.05</v>
      </c>
      <c r="F2957" s="3">
        <v>45629</v>
      </c>
      <c r="G2957" s="1">
        <f>69.19+69.19</f>
        <v>138.38</v>
      </c>
      <c r="H2957" s="2">
        <v>8.409902743754305E-3</v>
      </c>
      <c r="I2957" s="1">
        <v>116.14</v>
      </c>
    </row>
    <row r="2958" spans="1:11" x14ac:dyDescent="0.25">
      <c r="A2958" t="s">
        <v>9</v>
      </c>
      <c r="B2958" t="s">
        <v>22</v>
      </c>
      <c r="C2958" t="s">
        <v>33</v>
      </c>
      <c r="D2958" s="1">
        <v>0</v>
      </c>
      <c r="E2958" s="1">
        <f>369.61+1031.25+1031.26</f>
        <v>2432.12</v>
      </c>
      <c r="F2958" s="3">
        <v>45629</v>
      </c>
      <c r="G2958" s="1">
        <f>59.69+59.69</f>
        <v>119.38</v>
      </c>
      <c r="H2958" s="2">
        <v>8.3876130337618982E-3</v>
      </c>
      <c r="I2958" s="1">
        <v>20.23</v>
      </c>
      <c r="K2958" s="4"/>
    </row>
    <row r="2959" spans="1:11" x14ac:dyDescent="0.25">
      <c r="A2959" t="s">
        <v>9</v>
      </c>
      <c r="B2959" t="s">
        <v>22</v>
      </c>
      <c r="C2959" t="s">
        <v>32</v>
      </c>
      <c r="D2959" s="1">
        <v>0</v>
      </c>
      <c r="E2959" s="1">
        <f>1390.51+1236.26+1209.93+1064.06+2152.13</f>
        <v>7052.89</v>
      </c>
      <c r="F2959" s="3">
        <v>45629</v>
      </c>
      <c r="G2959" s="1">
        <f>27.71+35.95</f>
        <v>63.660000000000004</v>
      </c>
      <c r="H2959" s="2">
        <v>8.7316071305980625E-3</v>
      </c>
      <c r="I2959" s="1">
        <v>61.05</v>
      </c>
    </row>
    <row r="2960" spans="1:11" x14ac:dyDescent="0.25">
      <c r="A2960" t="s">
        <v>9</v>
      </c>
      <c r="B2960" t="s">
        <v>22</v>
      </c>
      <c r="C2960" t="s">
        <v>31</v>
      </c>
      <c r="D2960" s="1">
        <v>0</v>
      </c>
      <c r="E2960" s="1">
        <v>1303.71</v>
      </c>
      <c r="F2960" s="3">
        <v>45629</v>
      </c>
      <c r="G2960" s="1">
        <v>0</v>
      </c>
      <c r="H2960" s="2">
        <v>7.4104410719253444E-3</v>
      </c>
      <c r="I2960" s="1">
        <v>9.59</v>
      </c>
    </row>
    <row r="2961" spans="1:9" x14ac:dyDescent="0.25">
      <c r="A2961" t="s">
        <v>9</v>
      </c>
      <c r="B2961" t="s">
        <v>22</v>
      </c>
      <c r="C2961" t="s">
        <v>30</v>
      </c>
      <c r="D2961" s="1">
        <v>0</v>
      </c>
      <c r="E2961" s="1">
        <v>2738.14</v>
      </c>
      <c r="F2961" s="3">
        <v>45629</v>
      </c>
      <c r="G2961" s="1">
        <v>0</v>
      </c>
      <c r="H2961" s="2">
        <v>7.7954772981567722E-3</v>
      </c>
      <c r="I2961" s="1">
        <v>21.18</v>
      </c>
    </row>
    <row r="2962" spans="1:9" x14ac:dyDescent="0.25">
      <c r="A2962" t="s">
        <v>9</v>
      </c>
      <c r="B2962" t="s">
        <v>22</v>
      </c>
      <c r="C2962" t="s">
        <v>29</v>
      </c>
      <c r="D2962" s="1">
        <v>0</v>
      </c>
      <c r="E2962" s="1">
        <f>4622.97+1527.7</f>
        <v>6150.67</v>
      </c>
      <c r="F2962" s="3">
        <v>45629</v>
      </c>
      <c r="G2962" s="1">
        <v>0</v>
      </c>
      <c r="H2962" s="2">
        <v>7.5187107786205409E-3</v>
      </c>
      <c r="I2962" s="1">
        <v>45.9</v>
      </c>
    </row>
    <row r="2963" spans="1:9" x14ac:dyDescent="0.25">
      <c r="A2963" t="s">
        <v>9</v>
      </c>
      <c r="B2963" t="s">
        <v>22</v>
      </c>
      <c r="C2963" t="s">
        <v>28</v>
      </c>
      <c r="D2963" s="1">
        <v>0</v>
      </c>
      <c r="E2963" s="1">
        <v>1243.28</v>
      </c>
      <c r="F2963" s="3">
        <v>45629</v>
      </c>
      <c r="G2963" s="1">
        <v>0</v>
      </c>
      <c r="H2963" s="2">
        <v>7.4222928078306882E-3</v>
      </c>
      <c r="I2963" s="1">
        <v>9.16</v>
      </c>
    </row>
    <row r="2964" spans="1:9" x14ac:dyDescent="0.25">
      <c r="A2964" t="s">
        <v>2</v>
      </c>
      <c r="B2964" t="s">
        <v>22</v>
      </c>
      <c r="C2964" t="s">
        <v>27</v>
      </c>
      <c r="D2964" s="1">
        <v>850</v>
      </c>
      <c r="E2964" s="1">
        <v>22605.17</v>
      </c>
      <c r="F2964" s="3">
        <v>45629</v>
      </c>
      <c r="G2964" s="1">
        <v>0</v>
      </c>
      <c r="H2964" s="2">
        <v>-3.016098981116766E-4</v>
      </c>
      <c r="I2964" s="1">
        <v>-6.82</v>
      </c>
    </row>
    <row r="2965" spans="1:9" x14ac:dyDescent="0.25">
      <c r="A2965" t="s">
        <v>2</v>
      </c>
      <c r="B2965" t="s">
        <v>22</v>
      </c>
      <c r="C2965" t="s">
        <v>26</v>
      </c>
      <c r="D2965" s="1">
        <v>0</v>
      </c>
      <c r="E2965" s="1">
        <v>5623.62</v>
      </c>
      <c r="F2965" s="3">
        <v>45629</v>
      </c>
      <c r="G2965" s="1">
        <v>0</v>
      </c>
      <c r="H2965" s="2">
        <v>-3.8580082899350998E-3</v>
      </c>
      <c r="I2965" s="1">
        <v>-21.78</v>
      </c>
    </row>
    <row r="2966" spans="1:9" x14ac:dyDescent="0.25">
      <c r="A2966" t="s">
        <v>4</v>
      </c>
      <c r="B2966" t="s">
        <v>22</v>
      </c>
      <c r="C2966" t="s">
        <v>25</v>
      </c>
      <c r="D2966" s="1">
        <v>0</v>
      </c>
      <c r="E2966" s="1">
        <v>1546.22</v>
      </c>
      <c r="F2966" s="3">
        <v>45629</v>
      </c>
      <c r="G2966" s="1">
        <v>0</v>
      </c>
      <c r="H2966" s="2">
        <v>-3.9346401168028233E-2</v>
      </c>
      <c r="I2966" s="1">
        <v>-63.33</v>
      </c>
    </row>
    <row r="2967" spans="1:9" x14ac:dyDescent="0.25">
      <c r="A2967" t="s">
        <v>4</v>
      </c>
      <c r="B2967" t="s">
        <v>22</v>
      </c>
      <c r="C2967" t="s">
        <v>24</v>
      </c>
      <c r="D2967" s="1">
        <v>0</v>
      </c>
      <c r="E2967" s="1">
        <v>2793.37</v>
      </c>
      <c r="F2967" s="3">
        <v>45629</v>
      </c>
      <c r="G2967" s="1">
        <v>0</v>
      </c>
      <c r="H2967" s="2">
        <v>-5.026179790561669E-2</v>
      </c>
      <c r="I2967" s="1">
        <v>-147.83000000000001</v>
      </c>
    </row>
    <row r="2968" spans="1:9" x14ac:dyDescent="0.25">
      <c r="A2968" t="s">
        <v>4</v>
      </c>
      <c r="B2968" t="s">
        <v>22</v>
      </c>
      <c r="C2968" t="s">
        <v>23</v>
      </c>
      <c r="D2968" s="1">
        <v>510</v>
      </c>
      <c r="E2968" s="1">
        <f>833.35*6.08</f>
        <v>5066.768</v>
      </c>
      <c r="F2968" s="3">
        <v>45629</v>
      </c>
      <c r="G2968" s="1">
        <v>0</v>
      </c>
      <c r="H2968" s="2">
        <v>9.4756188880471104E-2</v>
      </c>
      <c r="I2968" s="1">
        <v>438.55</v>
      </c>
    </row>
    <row r="2969" spans="1:9" x14ac:dyDescent="0.25">
      <c r="A2969" t="s">
        <v>4</v>
      </c>
      <c r="B2969" t="s">
        <v>21</v>
      </c>
      <c r="C2969" t="s">
        <v>20</v>
      </c>
      <c r="D2969" s="1">
        <v>0</v>
      </c>
      <c r="E2969" s="1">
        <f>5000+(3702.43*0.85)</f>
        <v>8147.0654999999997</v>
      </c>
      <c r="F2969" s="3">
        <v>45629</v>
      </c>
      <c r="G2969" s="1">
        <v>0</v>
      </c>
      <c r="H2969" s="2">
        <v>0.41211415032039667</v>
      </c>
      <c r="I2969" s="1">
        <v>2377.66</v>
      </c>
    </row>
    <row r="2970" spans="1:9" x14ac:dyDescent="0.25">
      <c r="A2970" t="s">
        <v>9</v>
      </c>
      <c r="B2970" t="s">
        <v>19</v>
      </c>
      <c r="C2970" s="2" t="s">
        <v>18</v>
      </c>
      <c r="D2970" s="1">
        <v>0</v>
      </c>
      <c r="E2970" s="1">
        <v>28413.9</v>
      </c>
      <c r="F2970" s="3">
        <v>45629</v>
      </c>
      <c r="G2970" s="1">
        <v>1232.3800000000001</v>
      </c>
      <c r="H2970" s="2">
        <v>9.0166935428599437E-3</v>
      </c>
      <c r="I2970" s="1">
        <v>253.91</v>
      </c>
    </row>
    <row r="2971" spans="1:9" x14ac:dyDescent="0.25">
      <c r="A2971" t="s">
        <v>4</v>
      </c>
      <c r="B2971" t="s">
        <v>1</v>
      </c>
      <c r="C2971" t="s">
        <v>17</v>
      </c>
      <c r="D2971" s="1">
        <v>0</v>
      </c>
      <c r="E2971" s="1">
        <v>2322.65</v>
      </c>
      <c r="F2971" s="3">
        <v>45629</v>
      </c>
      <c r="G2971" s="1">
        <v>0</v>
      </c>
      <c r="H2971" s="2">
        <v>-2.4113040116972795E-2</v>
      </c>
      <c r="I2971" s="1">
        <v>-57.39</v>
      </c>
    </row>
    <row r="2972" spans="1:9" x14ac:dyDescent="0.25">
      <c r="A2972" t="s">
        <v>4</v>
      </c>
      <c r="B2972" t="s">
        <v>1</v>
      </c>
      <c r="C2972" t="s">
        <v>16</v>
      </c>
      <c r="D2972" s="1">
        <v>0</v>
      </c>
      <c r="E2972" s="1">
        <v>1161.58</v>
      </c>
      <c r="F2972" s="3">
        <v>45629</v>
      </c>
      <c r="G2972" s="1">
        <v>0</v>
      </c>
      <c r="H2972" s="2">
        <v>-1.8181203458739414E-2</v>
      </c>
      <c r="I2972" s="1">
        <v>-21.51</v>
      </c>
    </row>
    <row r="2973" spans="1:9" x14ac:dyDescent="0.25">
      <c r="A2973" t="s">
        <v>4</v>
      </c>
      <c r="B2973" t="s">
        <v>1</v>
      </c>
      <c r="C2973" t="s">
        <v>15</v>
      </c>
      <c r="D2973" s="1">
        <v>0</v>
      </c>
      <c r="E2973" s="1">
        <v>1334.06</v>
      </c>
      <c r="F2973" s="3">
        <v>45629</v>
      </c>
      <c r="G2973" s="1">
        <v>0</v>
      </c>
      <c r="H2973" s="2">
        <v>-4.9808047065862282E-2</v>
      </c>
      <c r="I2973" s="1">
        <v>-69.930000000000007</v>
      </c>
    </row>
    <row r="2974" spans="1:9" x14ac:dyDescent="0.25">
      <c r="A2974" t="s">
        <v>4</v>
      </c>
      <c r="B2974" t="s">
        <v>1</v>
      </c>
      <c r="C2974" t="s">
        <v>14</v>
      </c>
      <c r="D2974" s="1">
        <v>0</v>
      </c>
      <c r="E2974" s="1">
        <v>1212.45</v>
      </c>
      <c r="F2974" s="3">
        <v>45629</v>
      </c>
      <c r="G2974" s="1">
        <v>0</v>
      </c>
      <c r="H2974" s="2">
        <v>-2.1159963186023645E-2</v>
      </c>
      <c r="I2974" s="1">
        <v>-26.21</v>
      </c>
    </row>
    <row r="2975" spans="1:9" x14ac:dyDescent="0.25">
      <c r="A2975" t="s">
        <v>4</v>
      </c>
      <c r="B2975" t="s">
        <v>1</v>
      </c>
      <c r="C2975" t="s">
        <v>13</v>
      </c>
      <c r="D2975" s="1">
        <v>0</v>
      </c>
      <c r="E2975" s="1">
        <v>466.97</v>
      </c>
      <c r="F2975" s="3">
        <v>45629</v>
      </c>
      <c r="G2975" s="1">
        <v>0</v>
      </c>
      <c r="H2975" s="2">
        <v>-4.6786013186633668E-2</v>
      </c>
      <c r="I2975" s="1">
        <v>-22.92</v>
      </c>
    </row>
    <row r="2976" spans="1:9" x14ac:dyDescent="0.25">
      <c r="A2976" t="s">
        <v>4</v>
      </c>
      <c r="B2976" t="s">
        <v>1</v>
      </c>
      <c r="C2976" t="s">
        <v>12</v>
      </c>
      <c r="D2976" s="1">
        <v>0</v>
      </c>
      <c r="E2976" s="1">
        <v>1314.37</v>
      </c>
      <c r="F2976" s="3">
        <v>45629</v>
      </c>
      <c r="G2976" s="1">
        <v>0</v>
      </c>
      <c r="H2976" s="2">
        <v>3.5810274265468678E-3</v>
      </c>
      <c r="I2976" s="1">
        <v>4.6900000000000004</v>
      </c>
    </row>
    <row r="2977" spans="1:9" x14ac:dyDescent="0.25">
      <c r="A2977" t="s">
        <v>4</v>
      </c>
      <c r="B2977" t="s">
        <v>1</v>
      </c>
      <c r="C2977" t="s">
        <v>1</v>
      </c>
      <c r="D2977" s="1">
        <v>0</v>
      </c>
      <c r="E2977" s="1">
        <v>2296.23</v>
      </c>
      <c r="F2977" s="3">
        <v>45629</v>
      </c>
      <c r="G2977" s="1">
        <v>0</v>
      </c>
      <c r="H2977" s="2">
        <v>-3.6933426722420504E-2</v>
      </c>
      <c r="I2977" s="1">
        <v>-88.06</v>
      </c>
    </row>
    <row r="2978" spans="1:9" x14ac:dyDescent="0.25">
      <c r="A2978" t="s">
        <v>4</v>
      </c>
      <c r="B2978" t="s">
        <v>1</v>
      </c>
      <c r="C2978" t="s">
        <v>11</v>
      </c>
      <c r="D2978" s="1">
        <v>0</v>
      </c>
      <c r="E2978" s="1">
        <v>1502.47</v>
      </c>
      <c r="F2978" s="3">
        <v>45629</v>
      </c>
      <c r="G2978" s="1">
        <v>0</v>
      </c>
      <c r="H2978" s="2">
        <v>-3.9907457126000523E-3</v>
      </c>
      <c r="I2978" s="1">
        <v>-6.02</v>
      </c>
    </row>
    <row r="2979" spans="1:9" x14ac:dyDescent="0.25">
      <c r="A2979" t="s">
        <v>4</v>
      </c>
      <c r="B2979" t="s">
        <v>1</v>
      </c>
      <c r="C2979" t="s">
        <v>10</v>
      </c>
      <c r="D2979" s="1">
        <v>0</v>
      </c>
      <c r="E2979" s="1">
        <v>1893.29</v>
      </c>
      <c r="F2979" s="3">
        <v>45629</v>
      </c>
      <c r="G2979" s="1">
        <v>0</v>
      </c>
      <c r="H2979" s="2">
        <v>-1.7733090527997875E-2</v>
      </c>
      <c r="I2979" s="1">
        <v>-34.18</v>
      </c>
    </row>
    <row r="2980" spans="1:9" x14ac:dyDescent="0.25">
      <c r="A2980" t="s">
        <v>9</v>
      </c>
      <c r="B2980" t="s">
        <v>1</v>
      </c>
      <c r="C2980" t="s">
        <v>8</v>
      </c>
      <c r="D2980" s="1">
        <v>900</v>
      </c>
      <c r="E2980" s="1">
        <v>4217.8</v>
      </c>
      <c r="F2980" s="3">
        <v>45629</v>
      </c>
      <c r="G2980" s="1">
        <v>0</v>
      </c>
      <c r="H2980" s="2">
        <v>5.883433139444838E-3</v>
      </c>
      <c r="I2980" s="1">
        <v>24.67</v>
      </c>
    </row>
    <row r="2981" spans="1:9" x14ac:dyDescent="0.25">
      <c r="A2981" t="s">
        <v>4</v>
      </c>
      <c r="B2981" t="s">
        <v>1</v>
      </c>
      <c r="C2981" t="s">
        <v>7</v>
      </c>
      <c r="D2981" s="1">
        <v>0</v>
      </c>
      <c r="E2981" s="1">
        <v>3035.8</v>
      </c>
      <c r="F2981" s="3">
        <v>45629</v>
      </c>
      <c r="G2981" s="1">
        <v>0</v>
      </c>
      <c r="H2981" s="2">
        <v>0.10012284789690917</v>
      </c>
      <c r="I2981" s="1">
        <v>276.29000000000002</v>
      </c>
    </row>
    <row r="2982" spans="1:9" x14ac:dyDescent="0.25">
      <c r="A2982" t="s">
        <v>2</v>
      </c>
      <c r="B2982" t="s">
        <v>1</v>
      </c>
      <c r="C2982" t="s">
        <v>6</v>
      </c>
      <c r="D2982" s="1">
        <v>0</v>
      </c>
      <c r="E2982" s="1">
        <v>6911.72</v>
      </c>
      <c r="F2982" s="3">
        <v>45629</v>
      </c>
      <c r="G2982" s="1">
        <v>0</v>
      </c>
      <c r="H2982" s="2">
        <v>-2.4318216146550165E-2</v>
      </c>
      <c r="I2982" s="1">
        <v>-172.27</v>
      </c>
    </row>
    <row r="2983" spans="1:9" x14ac:dyDescent="0.25">
      <c r="A2983" t="s">
        <v>2</v>
      </c>
      <c r="B2983" t="s">
        <v>1</v>
      </c>
      <c r="C2983" t="s">
        <v>5</v>
      </c>
      <c r="D2983" s="1">
        <v>0</v>
      </c>
      <c r="E2983" s="1">
        <v>4690.32</v>
      </c>
      <c r="F2983" s="3">
        <v>45629</v>
      </c>
      <c r="G2983" s="1">
        <v>0</v>
      </c>
      <c r="H2983" s="2">
        <v>1.2219176899669781E-2</v>
      </c>
      <c r="I2983" s="1">
        <v>56.62</v>
      </c>
    </row>
    <row r="2984" spans="1:9" x14ac:dyDescent="0.25">
      <c r="A2984" t="s">
        <v>2</v>
      </c>
      <c r="B2984" t="s">
        <v>1</v>
      </c>
      <c r="C2984" t="s">
        <v>42</v>
      </c>
      <c r="D2984" s="1">
        <v>0</v>
      </c>
      <c r="E2984" s="1">
        <v>13069.42</v>
      </c>
      <c r="F2984" s="3">
        <v>45629</v>
      </c>
      <c r="G2984" s="1">
        <v>0</v>
      </c>
      <c r="H2984" s="2">
        <v>2.3367804688595006E-2</v>
      </c>
      <c r="I2984" s="1">
        <v>298.43</v>
      </c>
    </row>
    <row r="2985" spans="1:9" x14ac:dyDescent="0.25">
      <c r="A2985" t="s">
        <v>4</v>
      </c>
      <c r="B2985" t="s">
        <v>1</v>
      </c>
      <c r="C2985" t="s">
        <v>3</v>
      </c>
      <c r="D2985" s="1">
        <v>0</v>
      </c>
      <c r="E2985" s="1">
        <v>2500.35</v>
      </c>
      <c r="F2985" s="3">
        <v>45629</v>
      </c>
      <c r="G2985" s="1">
        <v>0</v>
      </c>
      <c r="H2985" s="2">
        <v>4.8547786212911337E-3</v>
      </c>
      <c r="I2985" s="1">
        <v>12.08</v>
      </c>
    </row>
    <row r="2986" spans="1:9" x14ac:dyDescent="0.25">
      <c r="A2986" t="s">
        <v>2</v>
      </c>
      <c r="B2986" t="s">
        <v>1</v>
      </c>
      <c r="C2986" t="s">
        <v>0</v>
      </c>
      <c r="D2986" s="1">
        <v>0</v>
      </c>
      <c r="E2986" s="1">
        <v>8381.85</v>
      </c>
      <c r="F2986" s="3">
        <v>45629</v>
      </c>
      <c r="G2986" s="1">
        <v>0</v>
      </c>
      <c r="H2986" s="2">
        <v>3.0747114422109867E-2</v>
      </c>
      <c r="I2986" s="1">
        <v>250.03</v>
      </c>
    </row>
    <row r="2987" spans="1:9" x14ac:dyDescent="0.25">
      <c r="A2987" t="s">
        <v>9</v>
      </c>
      <c r="B2987" t="s">
        <v>41</v>
      </c>
      <c r="C2987" s="2" t="s">
        <v>18</v>
      </c>
      <c r="D2987" s="1">
        <v>50</v>
      </c>
      <c r="E2987" s="1">
        <v>5885.27</v>
      </c>
      <c r="F2987" s="3">
        <v>45660</v>
      </c>
      <c r="G2987" s="1">
        <v>0</v>
      </c>
      <c r="H2987" s="2">
        <v>7.7275544764336956E-3</v>
      </c>
      <c r="I2987" s="1">
        <v>45.13</v>
      </c>
    </row>
    <row r="2988" spans="1:9" x14ac:dyDescent="0.25">
      <c r="A2988" t="s">
        <v>9</v>
      </c>
      <c r="B2988" t="s">
        <v>22</v>
      </c>
      <c r="C2988" t="s">
        <v>40</v>
      </c>
      <c r="D2988" s="1">
        <f>410.59+1810+55.84+36.31+352.16</f>
        <v>2664.9</v>
      </c>
      <c r="E2988" s="1">
        <v>59212.73</v>
      </c>
      <c r="F2988" s="3">
        <v>45660</v>
      </c>
      <c r="G2988" s="1">
        <v>0</v>
      </c>
      <c r="H2988" s="2">
        <v>8.9695489614789459E-3</v>
      </c>
      <c r="I2988" s="1">
        <v>526.39</v>
      </c>
    </row>
    <row r="2989" spans="1:9" x14ac:dyDescent="0.25">
      <c r="A2989" t="s">
        <v>9</v>
      </c>
      <c r="B2989" t="s">
        <v>22</v>
      </c>
      <c r="C2989" t="s">
        <v>39</v>
      </c>
      <c r="D2989" s="1">
        <v>0</v>
      </c>
      <c r="E2989" s="1">
        <v>1387.53</v>
      </c>
      <c r="F2989" s="3">
        <v>45660</v>
      </c>
      <c r="G2989" s="1">
        <v>0</v>
      </c>
      <c r="H2989" s="2">
        <v>8.1522331451489016E-3</v>
      </c>
      <c r="I2989" s="1">
        <v>11.22</v>
      </c>
    </row>
    <row r="2990" spans="1:9" x14ac:dyDescent="0.25">
      <c r="A2990" t="s">
        <v>9</v>
      </c>
      <c r="B2990" t="s">
        <v>22</v>
      </c>
      <c r="C2990" t="s">
        <v>38</v>
      </c>
      <c r="D2990" s="1">
        <v>0</v>
      </c>
      <c r="E2990" s="1">
        <f>1218.61+5048.66+1006.78+1021.83+1034.2+1018.33</f>
        <v>10348.41</v>
      </c>
      <c r="F2990" s="3">
        <v>45660</v>
      </c>
      <c r="G2990" s="1">
        <v>0</v>
      </c>
      <c r="H2990" s="2">
        <v>9.644316438949696E-3</v>
      </c>
      <c r="I2990" s="1">
        <v>98.85</v>
      </c>
    </row>
    <row r="2991" spans="1:9" x14ac:dyDescent="0.25">
      <c r="A2991" t="s">
        <v>9</v>
      </c>
      <c r="B2991" t="s">
        <v>22</v>
      </c>
      <c r="C2991" t="s">
        <v>37</v>
      </c>
      <c r="D2991" s="1">
        <v>0</v>
      </c>
      <c r="E2991" s="1">
        <f>1070.99+1281.65+2148.15+1079.71</f>
        <v>5580.5000000000009</v>
      </c>
      <c r="F2991" s="3">
        <v>45660</v>
      </c>
      <c r="G2991" s="1">
        <v>0</v>
      </c>
      <c r="H2991" s="2">
        <v>8.6741822427793824E-3</v>
      </c>
      <c r="I2991" s="1">
        <v>47.99</v>
      </c>
    </row>
    <row r="2992" spans="1:9" x14ac:dyDescent="0.25">
      <c r="A2992" t="s">
        <v>9</v>
      </c>
      <c r="B2992" t="s">
        <v>22</v>
      </c>
      <c r="C2992" t="s">
        <v>36</v>
      </c>
      <c r="D2992" s="1">
        <v>0</v>
      </c>
      <c r="E2992" s="1">
        <f>4290.56+1148.16+1168.03</f>
        <v>6606.75</v>
      </c>
      <c r="F2992" s="3">
        <v>45660</v>
      </c>
      <c r="G2992" s="1">
        <v>0</v>
      </c>
      <c r="H2992" s="2">
        <v>9.4192602099278933E-3</v>
      </c>
      <c r="I2992" s="1">
        <v>61.65</v>
      </c>
    </row>
    <row r="2993" spans="1:9" x14ac:dyDescent="0.25">
      <c r="A2993" t="s">
        <v>9</v>
      </c>
      <c r="B2993" t="s">
        <v>22</v>
      </c>
      <c r="C2993" t="s">
        <v>35</v>
      </c>
      <c r="D2993" s="1">
        <v>0</v>
      </c>
      <c r="E2993" s="1">
        <v>5156.46</v>
      </c>
      <c r="F2993" s="3">
        <v>45660</v>
      </c>
      <c r="G2993" s="1">
        <v>0</v>
      </c>
      <c r="H2993" s="2">
        <v>9.1847978189776303E-3</v>
      </c>
      <c r="I2993" s="1">
        <v>46.93</v>
      </c>
    </row>
    <row r="2994" spans="1:9" x14ac:dyDescent="0.25">
      <c r="A2994" t="s">
        <v>9</v>
      </c>
      <c r="B2994" t="s">
        <v>22</v>
      </c>
      <c r="C2994" t="s">
        <v>34</v>
      </c>
      <c r="D2994" s="1">
        <v>0</v>
      </c>
      <c r="E2994" s="1">
        <f>1171.02+1111.44+1166.92+2773.03+5371.62+1333.67+1147.83</f>
        <v>14075.529999999999</v>
      </c>
      <c r="F2994" s="3">
        <v>45660</v>
      </c>
      <c r="G2994" s="1">
        <v>0</v>
      </c>
      <c r="H2994" s="2">
        <v>1.0733840536261363E-2</v>
      </c>
      <c r="I2994" s="1">
        <v>149.47999999999999</v>
      </c>
    </row>
    <row r="2995" spans="1:9" x14ac:dyDescent="0.25">
      <c r="A2995" t="s">
        <v>9</v>
      </c>
      <c r="B2995" t="s">
        <v>22</v>
      </c>
      <c r="C2995" t="s">
        <v>33</v>
      </c>
      <c r="D2995" s="1">
        <v>0</v>
      </c>
      <c r="E2995" s="1">
        <f>1040.18+1040.19</f>
        <v>2080.37</v>
      </c>
      <c r="F2995" s="3">
        <v>45660</v>
      </c>
      <c r="G2995" s="1">
        <v>352.16</v>
      </c>
      <c r="H2995" s="2">
        <v>1.9711917536868739E-4</v>
      </c>
      <c r="I2995" s="1">
        <v>0.41</v>
      </c>
    </row>
    <row r="2996" spans="1:9" x14ac:dyDescent="0.25">
      <c r="A2996" t="s">
        <v>9</v>
      </c>
      <c r="B2996" t="s">
        <v>22</v>
      </c>
      <c r="C2996" t="s">
        <v>32</v>
      </c>
      <c r="D2996" s="1">
        <v>0</v>
      </c>
      <c r="E2996" s="1">
        <f>1403.7+1250.15+1222.52+1075.93+2175.71</f>
        <v>7128.01</v>
      </c>
      <c r="F2996" s="3">
        <v>45660</v>
      </c>
      <c r="G2996" s="1">
        <v>0</v>
      </c>
      <c r="H2996" s="2">
        <v>1.0650953013587428E-2</v>
      </c>
      <c r="I2996" s="1">
        <v>75.12</v>
      </c>
    </row>
    <row r="2997" spans="1:9" x14ac:dyDescent="0.25">
      <c r="A2997" t="s">
        <v>9</v>
      </c>
      <c r="B2997" t="s">
        <v>22</v>
      </c>
      <c r="C2997" t="s">
        <v>31</v>
      </c>
      <c r="D2997" s="1">
        <v>0</v>
      </c>
      <c r="E2997" s="1">
        <f>1279.05</f>
        <v>1279.05</v>
      </c>
      <c r="F2997" s="3">
        <v>45660</v>
      </c>
      <c r="G2997" s="1">
        <v>36.31</v>
      </c>
      <c r="H2997" s="2">
        <v>9.1920467097994507E-3</v>
      </c>
      <c r="I2997" s="1">
        <v>11.65</v>
      </c>
    </row>
    <row r="2998" spans="1:9" x14ac:dyDescent="0.25">
      <c r="A2998" t="s">
        <v>9</v>
      </c>
      <c r="B2998" t="s">
        <v>22</v>
      </c>
      <c r="C2998" t="s">
        <v>30</v>
      </c>
      <c r="D2998" s="1">
        <v>0</v>
      </c>
      <c r="E2998" s="1">
        <v>2708.53</v>
      </c>
      <c r="F2998" s="3">
        <v>45660</v>
      </c>
      <c r="G2998" s="1">
        <v>55.84</v>
      </c>
      <c r="H2998" s="2">
        <v>9.7789210751968447E-3</v>
      </c>
      <c r="I2998" s="1">
        <v>26.23</v>
      </c>
    </row>
    <row r="2999" spans="1:9" x14ac:dyDescent="0.25">
      <c r="A2999" t="s">
        <v>9</v>
      </c>
      <c r="B2999" t="s">
        <v>22</v>
      </c>
      <c r="C2999" t="s">
        <v>29</v>
      </c>
      <c r="D2999" s="1">
        <v>0</v>
      </c>
      <c r="E2999" s="1">
        <f>4356.5+1439.05</f>
        <v>5795.55</v>
      </c>
      <c r="F2999" s="3">
        <v>45660</v>
      </c>
      <c r="G2999" s="1">
        <v>410.59</v>
      </c>
      <c r="H2999" s="2">
        <v>9.6636283814859336E-3</v>
      </c>
      <c r="I2999" s="1">
        <v>55.47</v>
      </c>
    </row>
    <row r="3000" spans="1:9" x14ac:dyDescent="0.25">
      <c r="A3000" t="s">
        <v>9</v>
      </c>
      <c r="B3000" t="s">
        <v>22</v>
      </c>
      <c r="C3000" t="s">
        <v>28</v>
      </c>
      <c r="D3000" s="1">
        <v>0</v>
      </c>
      <c r="E3000" s="1">
        <v>1254.8399999999999</v>
      </c>
      <c r="F3000" s="3">
        <v>45660</v>
      </c>
      <c r="G3000" s="1">
        <v>0</v>
      </c>
      <c r="H3000" s="2">
        <v>9.2979859725885738E-3</v>
      </c>
      <c r="I3000" s="1">
        <v>11.56</v>
      </c>
    </row>
    <row r="3001" spans="1:9" x14ac:dyDescent="0.25">
      <c r="A3001" t="s">
        <v>2</v>
      </c>
      <c r="B3001" t="s">
        <v>22</v>
      </c>
      <c r="C3001" t="s">
        <v>27</v>
      </c>
      <c r="D3001" s="1">
        <v>1150</v>
      </c>
      <c r="E3001" s="1">
        <v>23501.32</v>
      </c>
      <c r="F3001" s="3">
        <v>45660</v>
      </c>
      <c r="G3001" s="1">
        <v>0</v>
      </c>
      <c r="H3001" s="2">
        <v>-1.0686094858508688E-2</v>
      </c>
      <c r="I3001" s="1">
        <v>-253.85</v>
      </c>
    </row>
    <row r="3002" spans="1:9" x14ac:dyDescent="0.25">
      <c r="A3002" t="s">
        <v>2</v>
      </c>
      <c r="B3002" t="s">
        <v>22</v>
      </c>
      <c r="C3002" t="s">
        <v>26</v>
      </c>
      <c r="D3002" s="1">
        <v>0</v>
      </c>
      <c r="E3002" s="1">
        <v>5495.27</v>
      </c>
      <c r="F3002" s="3">
        <v>45660</v>
      </c>
      <c r="G3002" s="1">
        <v>0</v>
      </c>
      <c r="H3002" s="2">
        <v>-2.2823377112962673E-2</v>
      </c>
      <c r="I3002" s="1">
        <v>-128.35</v>
      </c>
    </row>
    <row r="3003" spans="1:9" x14ac:dyDescent="0.25">
      <c r="A3003" t="s">
        <v>4</v>
      </c>
      <c r="B3003" t="s">
        <v>22</v>
      </c>
      <c r="C3003" t="s">
        <v>25</v>
      </c>
      <c r="D3003" s="1">
        <v>0</v>
      </c>
      <c r="E3003" s="1">
        <v>1473.01</v>
      </c>
      <c r="F3003" s="3">
        <v>45660</v>
      </c>
      <c r="G3003" s="1">
        <v>0</v>
      </c>
      <c r="H3003" s="2">
        <v>-4.7347725420703424E-2</v>
      </c>
      <c r="I3003" s="1">
        <v>-73.209999999999994</v>
      </c>
    </row>
    <row r="3004" spans="1:9" x14ac:dyDescent="0.25">
      <c r="A3004" t="s">
        <v>4</v>
      </c>
      <c r="B3004" t="s">
        <v>22</v>
      </c>
      <c r="C3004" t="s">
        <v>24</v>
      </c>
      <c r="D3004" s="1">
        <v>0</v>
      </c>
      <c r="E3004" s="1">
        <v>2626.65</v>
      </c>
      <c r="F3004" s="3">
        <v>45660</v>
      </c>
      <c r="G3004" s="1">
        <v>0</v>
      </c>
      <c r="H3004" s="2">
        <v>-5.968418075657711E-2</v>
      </c>
      <c r="I3004" s="1">
        <v>-166.72</v>
      </c>
    </row>
    <row r="3005" spans="1:9" x14ac:dyDescent="0.25">
      <c r="A3005" t="s">
        <v>4</v>
      </c>
      <c r="B3005" t="s">
        <v>22</v>
      </c>
      <c r="C3005" t="s">
        <v>23</v>
      </c>
      <c r="D3005" s="1">
        <v>690</v>
      </c>
      <c r="E3005" s="1">
        <f>919.84*6.17</f>
        <v>5675.4128000000001</v>
      </c>
      <c r="F3005" s="3">
        <v>45660</v>
      </c>
      <c r="G3005" s="1">
        <v>0</v>
      </c>
      <c r="H3005" s="2">
        <v>-1.4132096342947986E-2</v>
      </c>
      <c r="I3005" s="1">
        <v>-81.36</v>
      </c>
    </row>
    <row r="3006" spans="1:9" x14ac:dyDescent="0.25">
      <c r="A3006" t="s">
        <v>4</v>
      </c>
      <c r="B3006" t="s">
        <v>21</v>
      </c>
      <c r="C3006" t="s">
        <v>20</v>
      </c>
      <c r="D3006" s="1">
        <v>0</v>
      </c>
      <c r="E3006" s="1">
        <v>9233.4500000000007</v>
      </c>
      <c r="F3006" s="3">
        <v>45660</v>
      </c>
      <c r="G3006" s="1">
        <v>0</v>
      </c>
      <c r="H3006" s="2">
        <v>0.13334672465809949</v>
      </c>
      <c r="I3006" s="1">
        <v>1086.3800000000001</v>
      </c>
    </row>
    <row r="3007" spans="1:9" x14ac:dyDescent="0.25">
      <c r="A3007" t="s">
        <v>9</v>
      </c>
      <c r="B3007" t="s">
        <v>19</v>
      </c>
      <c r="C3007" s="2" t="s">
        <v>18</v>
      </c>
      <c r="D3007" s="1">
        <v>0</v>
      </c>
      <c r="E3007" s="1">
        <f>3806.23+24848.32</f>
        <v>28654.55</v>
      </c>
      <c r="F3007" s="3">
        <v>45660</v>
      </c>
      <c r="G3007" s="1">
        <v>0</v>
      </c>
      <c r="H3007" s="2">
        <v>8.4694462921315328E-3</v>
      </c>
      <c r="I3007" s="1">
        <v>240.65</v>
      </c>
    </row>
    <row r="3008" spans="1:9" x14ac:dyDescent="0.25">
      <c r="A3008" t="s">
        <v>4</v>
      </c>
      <c r="B3008" t="s">
        <v>1</v>
      </c>
      <c r="C3008" t="s">
        <v>17</v>
      </c>
      <c r="D3008" s="1">
        <v>0</v>
      </c>
      <c r="E3008" s="1">
        <v>2273.7600000000002</v>
      </c>
      <c r="F3008" s="3">
        <v>45660</v>
      </c>
      <c r="G3008" s="1">
        <v>0</v>
      </c>
      <c r="H3008" s="2">
        <v>-2.1049232557638797E-2</v>
      </c>
      <c r="I3008" s="1">
        <v>-48.89</v>
      </c>
    </row>
    <row r="3009" spans="1:9" x14ac:dyDescent="0.25">
      <c r="A3009" t="s">
        <v>4</v>
      </c>
      <c r="B3009" t="s">
        <v>1</v>
      </c>
      <c r="C3009" t="s">
        <v>16</v>
      </c>
      <c r="D3009" s="1">
        <v>0</v>
      </c>
      <c r="E3009" s="1">
        <v>1150.78</v>
      </c>
      <c r="F3009" s="3">
        <v>45660</v>
      </c>
      <c r="G3009" s="1">
        <v>0</v>
      </c>
      <c r="H3009" s="2">
        <v>-9.297680745191883E-3</v>
      </c>
      <c r="I3009" s="1">
        <v>-10.8</v>
      </c>
    </row>
    <row r="3010" spans="1:9" x14ac:dyDescent="0.25">
      <c r="A3010" t="s">
        <v>4</v>
      </c>
      <c r="B3010" t="s">
        <v>1</v>
      </c>
      <c r="C3010" t="s">
        <v>15</v>
      </c>
      <c r="D3010" s="1">
        <v>0</v>
      </c>
      <c r="E3010" s="1">
        <v>1195.49</v>
      </c>
      <c r="F3010" s="3">
        <v>45660</v>
      </c>
      <c r="G3010" s="1">
        <v>0</v>
      </c>
      <c r="H3010" s="2">
        <v>-0.10387089036475117</v>
      </c>
      <c r="I3010" s="1">
        <v>-138.57</v>
      </c>
    </row>
    <row r="3011" spans="1:9" x14ac:dyDescent="0.25">
      <c r="A3011" t="s">
        <v>4</v>
      </c>
      <c r="B3011" t="s">
        <v>1</v>
      </c>
      <c r="C3011" t="s">
        <v>14</v>
      </c>
      <c r="D3011" s="1">
        <v>0</v>
      </c>
      <c r="E3011" s="1">
        <v>1179.2</v>
      </c>
      <c r="F3011" s="3">
        <v>45660</v>
      </c>
      <c r="G3011" s="1">
        <v>0</v>
      </c>
      <c r="H3011" s="2">
        <v>-2.7423811291187317E-2</v>
      </c>
      <c r="I3011" s="1">
        <v>-33.25</v>
      </c>
    </row>
    <row r="3012" spans="1:9" x14ac:dyDescent="0.25">
      <c r="A3012" t="s">
        <v>4</v>
      </c>
      <c r="B3012" t="s">
        <v>1</v>
      </c>
      <c r="C3012" t="s">
        <v>13</v>
      </c>
      <c r="D3012" s="1">
        <v>0</v>
      </c>
      <c r="E3012" s="1">
        <v>436.67</v>
      </c>
      <c r="F3012" s="3">
        <v>45660</v>
      </c>
      <c r="G3012" s="1">
        <v>0</v>
      </c>
      <c r="H3012" s="2">
        <v>-6.4886395271644859E-2</v>
      </c>
      <c r="I3012" s="1">
        <v>-30.3</v>
      </c>
    </row>
    <row r="3013" spans="1:9" x14ac:dyDescent="0.25">
      <c r="A3013" t="s">
        <v>4</v>
      </c>
      <c r="B3013" t="s">
        <v>1</v>
      </c>
      <c r="C3013" t="s">
        <v>12</v>
      </c>
      <c r="D3013" s="1">
        <v>0</v>
      </c>
      <c r="E3013" s="1">
        <v>1216.71</v>
      </c>
      <c r="F3013" s="3">
        <v>45660</v>
      </c>
      <c r="G3013" s="1">
        <v>0</v>
      </c>
      <c r="H3013" s="2">
        <v>-7.4301756735165814E-2</v>
      </c>
      <c r="I3013" s="1">
        <v>-97.66</v>
      </c>
    </row>
    <row r="3014" spans="1:9" x14ac:dyDescent="0.25">
      <c r="A3014" t="s">
        <v>4</v>
      </c>
      <c r="B3014" t="s">
        <v>1</v>
      </c>
      <c r="C3014" t="s">
        <v>1</v>
      </c>
      <c r="D3014" s="1">
        <v>0</v>
      </c>
      <c r="E3014" s="1">
        <v>2254.2399999999998</v>
      </c>
      <c r="F3014" s="3">
        <v>45660</v>
      </c>
      <c r="G3014" s="1">
        <v>0</v>
      </c>
      <c r="H3014" s="2">
        <v>-1.8286495690762794E-2</v>
      </c>
      <c r="I3014" s="1">
        <v>-41.99</v>
      </c>
    </row>
    <row r="3015" spans="1:9" x14ac:dyDescent="0.25">
      <c r="A3015" t="s">
        <v>4</v>
      </c>
      <c r="B3015" t="s">
        <v>1</v>
      </c>
      <c r="C3015" t="s">
        <v>11</v>
      </c>
      <c r="D3015" s="1">
        <v>0</v>
      </c>
      <c r="E3015" s="1">
        <v>1440.95</v>
      </c>
      <c r="F3015" s="3">
        <v>45660</v>
      </c>
      <c r="G3015" s="1">
        <v>0</v>
      </c>
      <c r="H3015" s="2">
        <v>-4.0945909069731834E-2</v>
      </c>
      <c r="I3015" s="1">
        <v>-61.52</v>
      </c>
    </row>
    <row r="3016" spans="1:9" x14ac:dyDescent="0.25">
      <c r="A3016" t="s">
        <v>4</v>
      </c>
      <c r="B3016" t="s">
        <v>1</v>
      </c>
      <c r="C3016" t="s">
        <v>10</v>
      </c>
      <c r="D3016" s="1">
        <v>0</v>
      </c>
      <c r="E3016" s="1">
        <v>2029.07</v>
      </c>
      <c r="F3016" s="3">
        <v>45660</v>
      </c>
      <c r="G3016" s="1">
        <v>0</v>
      </c>
      <c r="H3016" s="2">
        <v>7.1716430129562747E-2</v>
      </c>
      <c r="I3016" s="1">
        <v>135.78</v>
      </c>
    </row>
    <row r="3017" spans="1:9" x14ac:dyDescent="0.25">
      <c r="A3017" t="s">
        <v>9</v>
      </c>
      <c r="B3017" t="s">
        <v>1</v>
      </c>
      <c r="C3017" t="s">
        <v>8</v>
      </c>
      <c r="D3017" s="1">
        <v>900</v>
      </c>
      <c r="E3017" s="1">
        <v>5145.63</v>
      </c>
      <c r="F3017" s="3">
        <v>45660</v>
      </c>
      <c r="G3017" s="1">
        <v>0</v>
      </c>
      <c r="H3017" s="2">
        <v>5.4378834655515185E-3</v>
      </c>
      <c r="I3017" s="1">
        <v>27.83</v>
      </c>
    </row>
    <row r="3018" spans="1:9" x14ac:dyDescent="0.25">
      <c r="A3018" t="s">
        <v>4</v>
      </c>
      <c r="B3018" t="s">
        <v>1</v>
      </c>
      <c r="C3018" t="s">
        <v>7</v>
      </c>
      <c r="D3018" s="1">
        <v>0</v>
      </c>
      <c r="E3018" s="1">
        <v>3074.45</v>
      </c>
      <c r="F3018" s="3">
        <v>45660</v>
      </c>
      <c r="G3018" s="1">
        <v>0</v>
      </c>
      <c r="H3018" s="2">
        <v>1.2731405230911097E-2</v>
      </c>
      <c r="I3018" s="1">
        <v>38.65</v>
      </c>
    </row>
    <row r="3019" spans="1:9" x14ac:dyDescent="0.25">
      <c r="A3019" t="s">
        <v>2</v>
      </c>
      <c r="B3019" t="s">
        <v>1</v>
      </c>
      <c r="C3019" t="s">
        <v>6</v>
      </c>
      <c r="D3019" s="1">
        <v>13090.94</v>
      </c>
      <c r="E3019" s="1">
        <v>20122.97</v>
      </c>
      <c r="F3019" s="3">
        <v>45660</v>
      </c>
      <c r="G3019" s="1">
        <v>0</v>
      </c>
      <c r="H3019" s="2">
        <v>6.0147000448940169E-3</v>
      </c>
      <c r="I3019" s="1">
        <v>120.31</v>
      </c>
    </row>
    <row r="3020" spans="1:9" x14ac:dyDescent="0.25">
      <c r="A3020" t="s">
        <v>2</v>
      </c>
      <c r="B3020" t="s">
        <v>1</v>
      </c>
      <c r="C3020" t="s">
        <v>5</v>
      </c>
      <c r="D3020" s="1">
        <v>0</v>
      </c>
      <c r="E3020" s="1">
        <v>4715.1499999999996</v>
      </c>
      <c r="F3020" s="3">
        <v>45660</v>
      </c>
      <c r="G3020" s="1">
        <v>0</v>
      </c>
      <c r="H3020" s="2">
        <v>5.2938818673353705E-3</v>
      </c>
      <c r="I3020" s="1">
        <v>24.83</v>
      </c>
    </row>
    <row r="3021" spans="1:9" x14ac:dyDescent="0.25">
      <c r="A3021" t="s">
        <v>2</v>
      </c>
      <c r="B3021" t="s">
        <v>1</v>
      </c>
      <c r="C3021" t="s">
        <v>42</v>
      </c>
      <c r="D3021" s="1">
        <v>0</v>
      </c>
      <c r="E3021" s="1">
        <v>0</v>
      </c>
      <c r="F3021" s="3">
        <v>45660</v>
      </c>
      <c r="G3021" s="1">
        <v>13090.94</v>
      </c>
      <c r="H3021" s="2">
        <v>1.64659181509208E-3</v>
      </c>
      <c r="I3021" s="1">
        <v>21.52</v>
      </c>
    </row>
    <row r="3022" spans="1:9" x14ac:dyDescent="0.25">
      <c r="A3022" t="s">
        <v>4</v>
      </c>
      <c r="B3022" t="s">
        <v>1</v>
      </c>
      <c r="C3022" t="s">
        <v>3</v>
      </c>
      <c r="D3022" s="1">
        <v>0</v>
      </c>
      <c r="E3022" s="1">
        <v>2518.63</v>
      </c>
      <c r="F3022" s="3">
        <v>45660</v>
      </c>
      <c r="G3022" s="1">
        <v>0</v>
      </c>
      <c r="H3022" s="2">
        <v>7.3109764632952601E-3</v>
      </c>
      <c r="I3022" s="1">
        <v>18.28</v>
      </c>
    </row>
    <row r="3023" spans="1:9" x14ac:dyDescent="0.25">
      <c r="A3023" t="s">
        <v>2</v>
      </c>
      <c r="B3023" t="s">
        <v>1</v>
      </c>
      <c r="C3023" t="s">
        <v>0</v>
      </c>
      <c r="D3023" s="1">
        <v>0</v>
      </c>
      <c r="E3023" s="1">
        <v>8179.04</v>
      </c>
      <c r="F3023" s="3">
        <v>45660</v>
      </c>
      <c r="G3023" s="1">
        <v>0</v>
      </c>
      <c r="H3023" s="2">
        <v>-2.4196328972720837E-2</v>
      </c>
      <c r="I3023" s="1">
        <v>-202.81</v>
      </c>
    </row>
    <row r="3024" spans="1:9" x14ac:dyDescent="0.25">
      <c r="C3024" s="2"/>
      <c r="F3024" s="3"/>
    </row>
    <row r="3025" spans="6:6" x14ac:dyDescent="0.25">
      <c r="F3025" s="3"/>
    </row>
    <row r="3026" spans="6:6" x14ac:dyDescent="0.25">
      <c r="F3026" s="3"/>
    </row>
    <row r="3027" spans="6:6" x14ac:dyDescent="0.25">
      <c r="F3027" s="3"/>
    </row>
    <row r="3028" spans="6:6" x14ac:dyDescent="0.25">
      <c r="F3028" s="3"/>
    </row>
    <row r="3029" spans="6:6" x14ac:dyDescent="0.25">
      <c r="F3029" s="3"/>
    </row>
    <row r="3030" spans="6:6" x14ac:dyDescent="0.25">
      <c r="F3030" s="3"/>
    </row>
    <row r="3031" spans="6:6" x14ac:dyDescent="0.25">
      <c r="F3031" s="3"/>
    </row>
    <row r="3032" spans="6:6" x14ac:dyDescent="0.25">
      <c r="F3032" s="3"/>
    </row>
    <row r="3033" spans="6:6" x14ac:dyDescent="0.25">
      <c r="F3033" s="3"/>
    </row>
    <row r="3034" spans="6:6" x14ac:dyDescent="0.25">
      <c r="F3034" s="3"/>
    </row>
    <row r="3035" spans="6:6" x14ac:dyDescent="0.25">
      <c r="F3035" s="3"/>
    </row>
    <row r="3036" spans="6:6" x14ac:dyDescent="0.25">
      <c r="F3036" s="3"/>
    </row>
    <row r="3037" spans="6:6" x14ac:dyDescent="0.25">
      <c r="F3037" s="3"/>
    </row>
    <row r="3038" spans="6:6" x14ac:dyDescent="0.25">
      <c r="F3038" s="3"/>
    </row>
    <row r="3039" spans="6:6" x14ac:dyDescent="0.25">
      <c r="F3039" s="3"/>
    </row>
    <row r="3040" spans="6:6" x14ac:dyDescent="0.25">
      <c r="F3040" s="3"/>
    </row>
    <row r="3041" spans="3:6" x14ac:dyDescent="0.25">
      <c r="F3041" s="3"/>
    </row>
    <row r="3042" spans="3:6" x14ac:dyDescent="0.25">
      <c r="F3042" s="3"/>
    </row>
    <row r="3043" spans="3:6" x14ac:dyDescent="0.25">
      <c r="F3043" s="3"/>
    </row>
    <row r="3044" spans="3:6" x14ac:dyDescent="0.25">
      <c r="F3044" s="3"/>
    </row>
    <row r="3045" spans="3:6" x14ac:dyDescent="0.25">
      <c r="C3045" s="2"/>
      <c r="F3045" s="3"/>
    </row>
    <row r="3046" spans="3:6" x14ac:dyDescent="0.25">
      <c r="F3046" s="3"/>
    </row>
    <row r="3047" spans="3:6" x14ac:dyDescent="0.25">
      <c r="F3047" s="3"/>
    </row>
    <row r="3048" spans="3:6" x14ac:dyDescent="0.25">
      <c r="F3048" s="3"/>
    </row>
    <row r="3049" spans="3:6" x14ac:dyDescent="0.25">
      <c r="F3049" s="3"/>
    </row>
    <row r="3050" spans="3:6" x14ac:dyDescent="0.25">
      <c r="F3050" s="3"/>
    </row>
    <row r="3051" spans="3:6" x14ac:dyDescent="0.25">
      <c r="F3051" s="3"/>
    </row>
    <row r="3052" spans="3:6" x14ac:dyDescent="0.25">
      <c r="F3052" s="3"/>
    </row>
    <row r="3053" spans="3:6" x14ac:dyDescent="0.25">
      <c r="F3053" s="3"/>
    </row>
    <row r="3054" spans="3:6" x14ac:dyDescent="0.25">
      <c r="F3054" s="3"/>
    </row>
    <row r="3055" spans="3:6" x14ac:dyDescent="0.25">
      <c r="F3055" s="3"/>
    </row>
    <row r="3056" spans="3:6" x14ac:dyDescent="0.25">
      <c r="F3056" s="3"/>
    </row>
    <row r="3057" spans="6:6" x14ac:dyDescent="0.25">
      <c r="F3057" s="3"/>
    </row>
    <row r="3058" spans="6:6" x14ac:dyDescent="0.25">
      <c r="F3058" s="3"/>
    </row>
    <row r="3059" spans="6:6" x14ac:dyDescent="0.25">
      <c r="F3059" s="3"/>
    </row>
    <row r="3060" spans="6:6" x14ac:dyDescent="0.25">
      <c r="F3060" s="3"/>
    </row>
  </sheetData>
  <dataValidations count="1">
    <dataValidation type="textLength" allowBlank="1" showInputMessage="1" showErrorMessage="1" sqref="C247:C261 C272:C281 C292:C304 C1:C153 C155:C164 C167:C179 C182:C195 C264:C268 C270 C198:C211 C290 C284:C288 C214:C227 C307:C311 C313 C230:C244 C315:C327 C330:C334 C336 C356:C359 C338:C352 C363:C377 C361 C386 C381:C384 C388:C406 C410:C413 C415 C417:C441 C450 C445:C448 C452:C476 C480:C483 C485 C487:C512 C521 C516:C519 C523:C548 C557 C552:C555 C559:C583 C587:C590 C592 C594:C636 C638:C674 C676:C712 C714:C750 C752:C789 C792:C830 C833:C871 C874:C912 C916:C955 C959:C1000 C1004:C1046 C1050:C1094 C1098:C1141 C1145:C1188 C1192:C1236 C1240:C1286 C1290:C1336 C1411:C1457 C1340:C1407 C1461:C1507 C1511:C1558 C1562:C1610 C1614:C1662 C1666:C1714 C1718:C1766 C1770:C1819 C1823:C1872 C1876:C1924 C1928:C1974 C1978:C2024 C2028:C2075 C2079:C2125 C2129:C2165 C2168:C2204 C2207:C2243 C2246:C2282 C2285:C2321 C2324:C2360 C2363:C2399 C2402:C2439 C2442:C2479 C2482:C2518 C2521:C2557 C2560:C2596 C2599:C2635 C2638:C2675 C2678:C2715 C2718:C2754 C2757:C2792 C2795:C2830 C2833:C2868 C2871:C2906 C2909:C2943 C2946:C2980 C2983:C3017 C3058:C1048576 C3020:C3055" xr:uid="{DBCA74D5-8FED-449C-AC89-9BF18177074C}">
      <formula1>0</formula1>
      <formula2>15</formula2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Evolução Mensal</vt:lpstr>
      <vt:lpstr>Banco de Dados</vt:lpstr>
      <vt:lpstr>'Banco de Dados'!investimento</vt:lpstr>
      <vt:lpstr>'Banco de Dados'!Tipo_Investimento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</cp:lastModifiedBy>
  <dcterms:created xsi:type="dcterms:W3CDTF">2025-01-24T16:42:03Z</dcterms:created>
  <dcterms:modified xsi:type="dcterms:W3CDTF">2025-02-05T16:09:38Z</dcterms:modified>
</cp:coreProperties>
</file>