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pablo\Desktop\Pablo\ING.Biomedica (UPM)\4.Curso\(LSB) Laboratorio de Señales Biomedicas\Practicas\Practica 2 (ratones)\datos-txt&amp;analisis\LSB-P2-analyzer\"/>
    </mc:Choice>
  </mc:AlternateContent>
  <xr:revisionPtr revIDLastSave="0" documentId="13_ncr:1_{6F3E7ACE-49ED-4E5E-8026-194524EF67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mplitud mean (uV)" sheetId="1" r:id="rId1"/>
    <sheet name="Latency (ms)" sheetId="2" r:id="rId2"/>
    <sheet name="Absolute are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gF+uGwC1wZN//Gym1OxuhQr6oGQ=="/>
    </ext>
  </extLst>
</workbook>
</file>

<file path=xl/calcChain.xml><?xml version="1.0" encoding="utf-8"?>
<calcChain xmlns="http://schemas.openxmlformats.org/spreadsheetml/2006/main">
  <c r="C22" i="3" l="1"/>
  <c r="G21" i="3"/>
  <c r="C21" i="3"/>
  <c r="G20" i="3"/>
  <c r="H20" i="3" s="1"/>
  <c r="F20" i="3"/>
  <c r="C20" i="3"/>
  <c r="G19" i="3"/>
  <c r="C19" i="3"/>
  <c r="G18" i="3"/>
  <c r="C18" i="3"/>
  <c r="F17" i="3" s="1"/>
  <c r="G17" i="3"/>
  <c r="C17" i="3"/>
  <c r="F18" i="3" s="1"/>
  <c r="H18" i="3" s="1"/>
  <c r="I18" i="3" s="1"/>
  <c r="F14" i="3"/>
  <c r="J17" i="3" s="1"/>
  <c r="C13" i="3"/>
  <c r="C12" i="3"/>
  <c r="C11" i="3"/>
  <c r="J24" i="2"/>
  <c r="J22" i="2"/>
  <c r="C22" i="2"/>
  <c r="C21" i="2"/>
  <c r="G20" i="2"/>
  <c r="F20" i="2"/>
  <c r="H20" i="2" s="1"/>
  <c r="C20" i="2"/>
  <c r="G19" i="2"/>
  <c r="C19" i="2"/>
  <c r="J18" i="2"/>
  <c r="G18" i="2"/>
  <c r="C18" i="2"/>
  <c r="J17" i="2"/>
  <c r="G17" i="2"/>
  <c r="C17" i="2"/>
  <c r="F14" i="2"/>
  <c r="J19" i="2" s="1"/>
  <c r="C13" i="2"/>
  <c r="G21" i="2" s="1"/>
  <c r="C12" i="2"/>
  <c r="F18" i="2" s="1"/>
  <c r="H18" i="2" s="1"/>
  <c r="C11" i="2"/>
  <c r="F17" i="2" s="1"/>
  <c r="F14" i="1"/>
  <c r="J24" i="1"/>
  <c r="C22" i="1"/>
  <c r="C21" i="1"/>
  <c r="G20" i="1"/>
  <c r="F20" i="1"/>
  <c r="H20" i="1" s="1"/>
  <c r="C20" i="1"/>
  <c r="G19" i="1"/>
  <c r="C19" i="1"/>
  <c r="G18" i="1"/>
  <c r="C18" i="1"/>
  <c r="G17" i="1"/>
  <c r="C17" i="1"/>
  <c r="C13" i="1"/>
  <c r="G21" i="1" s="1"/>
  <c r="C12" i="1"/>
  <c r="C11" i="1"/>
  <c r="I23" i="3" l="1"/>
  <c r="F21" i="3"/>
  <c r="F19" i="3"/>
  <c r="H19" i="3" s="1"/>
  <c r="I19" i="3" s="1"/>
  <c r="H17" i="3"/>
  <c r="I17" i="3" s="1"/>
  <c r="J19" i="3"/>
  <c r="J22" i="3"/>
  <c r="J23" i="3"/>
  <c r="J18" i="3"/>
  <c r="K18" i="3" s="1"/>
  <c r="J24" i="3"/>
  <c r="H17" i="2"/>
  <c r="I17" i="2" s="1"/>
  <c r="F21" i="2"/>
  <c r="F19" i="2"/>
  <c r="H19" i="2" s="1"/>
  <c r="I19" i="2" s="1"/>
  <c r="I18" i="2"/>
  <c r="J23" i="2"/>
  <c r="J17" i="1"/>
  <c r="J22" i="1"/>
  <c r="F18" i="1"/>
  <c r="H18" i="1" s="1"/>
  <c r="I18" i="1" s="1"/>
  <c r="F17" i="1"/>
  <c r="J23" i="1"/>
  <c r="J19" i="1"/>
  <c r="J18" i="1"/>
  <c r="I22" i="3" l="1"/>
  <c r="K22" i="3" s="1"/>
  <c r="K17" i="3"/>
  <c r="K19" i="3"/>
  <c r="I24" i="3"/>
  <c r="K24" i="3" s="1"/>
  <c r="K23" i="3"/>
  <c r="K18" i="2"/>
  <c r="I23" i="2"/>
  <c r="K23" i="2" s="1"/>
  <c r="I24" i="2"/>
  <c r="K24" i="2" s="1"/>
  <c r="K19" i="2"/>
  <c r="K17" i="2"/>
  <c r="I22" i="2"/>
  <c r="K22" i="2" s="1"/>
  <c r="H17" i="1"/>
  <c r="I17" i="1" s="1"/>
  <c r="K17" i="1" s="1"/>
  <c r="F19" i="1"/>
  <c r="H19" i="1" s="1"/>
  <c r="I19" i="1" s="1"/>
  <c r="I23" i="1"/>
  <c r="K23" i="1" s="1"/>
  <c r="K18" i="1"/>
  <c r="I22" i="1" l="1"/>
  <c r="K22" i="1" s="1"/>
  <c r="K19" i="1"/>
  <c r="F21" i="1"/>
  <c r="I24" i="1"/>
  <c r="K24" i="1" s="1"/>
</calcChain>
</file>

<file path=xl/sharedStrings.xml><?xml version="1.0" encoding="utf-8"?>
<sst xmlns="http://schemas.openxmlformats.org/spreadsheetml/2006/main" count="150" uniqueCount="46">
  <si>
    <t>Datos</t>
  </si>
  <si>
    <t>Medias</t>
  </si>
  <si>
    <t>Basal</t>
  </si>
  <si>
    <t>72-horas</t>
  </si>
  <si>
    <t>2-semanas</t>
  </si>
  <si>
    <t>Var dependiente a analizar</t>
  </si>
  <si>
    <t>Control</t>
  </si>
  <si>
    <t>Var independiente 1</t>
  </si>
  <si>
    <t>Tratado</t>
  </si>
  <si>
    <t>Var Independiente 2</t>
  </si>
  <si>
    <t>Dosis del tratamiento</t>
  </si>
  <si>
    <t>Numero de grupos de tratamiento</t>
  </si>
  <si>
    <t>Numero de grupos temporales</t>
  </si>
  <si>
    <t>Varianzas</t>
  </si>
  <si>
    <t>Numero de medidas por celda (n)</t>
  </si>
  <si>
    <t>Numero de medidas por fila (ni)</t>
  </si>
  <si>
    <t>Numero de medidas por columna (nj)</t>
  </si>
  <si>
    <t>Numero de medidas totales (N)</t>
  </si>
  <si>
    <t>α</t>
  </si>
  <si>
    <t>Resultados</t>
  </si>
  <si>
    <t>Calculos</t>
  </si>
  <si>
    <t>Anova 2 vías</t>
  </si>
  <si>
    <t>SS</t>
  </si>
  <si>
    <t>gl</t>
  </si>
  <si>
    <t>MS</t>
  </si>
  <si>
    <t>Fo</t>
  </si>
  <si>
    <t>F criticas</t>
  </si>
  <si>
    <t>Según el criterio de Fcritica</t>
  </si>
  <si>
    <t>Media Total</t>
  </si>
  <si>
    <t>Factor Tratamiento</t>
  </si>
  <si>
    <t>Media Controles</t>
  </si>
  <si>
    <t>Factor tiempo</t>
  </si>
  <si>
    <t>Media Tratados</t>
  </si>
  <si>
    <t>Interacion</t>
  </si>
  <si>
    <t>Media Basal</t>
  </si>
  <si>
    <t>Error</t>
  </si>
  <si>
    <t>Media 72-horas</t>
  </si>
  <si>
    <t>Total</t>
  </si>
  <si>
    <t>Valor P</t>
  </si>
  <si>
    <t>Según el criterio del P_valor</t>
  </si>
  <si>
    <t>Media 2-semanas</t>
  </si>
  <si>
    <t>Tiempo desde el ictus</t>
  </si>
  <si>
    <t>Amplitud mean (uV)</t>
  </si>
  <si>
    <t>Latency (ms)</t>
  </si>
  <si>
    <t>Absolute area</t>
  </si>
  <si>
    <t>ANOVA 2 vías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</si>
</sst>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3" xfId="0" applyFont="1" applyBorder="1"/>
    <xf numFmtId="0" fontId="3" fillId="0" borderId="5" xfId="0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8" xfId="0" applyFont="1" applyBorder="1"/>
    <xf numFmtId="0" fontId="1" fillId="0" borderId="23" xfId="0" applyFont="1" applyBorder="1" applyAlignment="1">
      <alignment horizontal="center"/>
    </xf>
    <xf numFmtId="0" fontId="4" fillId="0" borderId="16" xfId="0" applyFont="1" applyBorder="1" applyAlignment="1">
      <alignment horizontal="center"/>
    </xf>
  </cellXfs>
  <cellStyles count="1">
    <cellStyle name="Normal" xfId="0" builtinId="0"/>
  </cellStyles>
  <dxfs count="3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00"/>
  <sheetViews>
    <sheetView tabSelected="1" workbookViewId="0">
      <selection activeCell="B2" sqref="B2"/>
    </sheetView>
  </sheetViews>
  <sheetFormatPr baseColWidth="10" defaultColWidth="12.59765625" defaultRowHeight="15" customHeight="1" x14ac:dyDescent="0.25"/>
  <cols>
    <col min="1" max="1" width="6.8984375" customWidth="1"/>
    <col min="2" max="2" width="30.8984375" customWidth="1"/>
    <col min="3" max="3" width="18.8984375" bestFit="1" customWidth="1"/>
    <col min="4" max="4" width="9.3984375" customWidth="1"/>
    <col min="5" max="5" width="15.09765625" bestFit="1" customWidth="1"/>
    <col min="6" max="6" width="9.3984375" customWidth="1"/>
    <col min="7" max="7" width="11.09765625" customWidth="1"/>
    <col min="8" max="8" width="9.5" customWidth="1"/>
    <col min="9" max="9" width="10.5" customWidth="1"/>
    <col min="10" max="10" width="14.69921875" customWidth="1"/>
    <col min="11" max="11" width="46.19921875" customWidth="1"/>
    <col min="12" max="26" width="9.3984375" customWidth="1"/>
  </cols>
  <sheetData>
    <row r="1" spans="2:11" ht="14.25" customHeight="1" x14ac:dyDescent="0.25"/>
    <row r="2" spans="2:11" ht="14.25" customHeight="1" x14ac:dyDescent="0.3">
      <c r="B2" s="1" t="s">
        <v>45</v>
      </c>
    </row>
    <row r="3" spans="2:11" ht="14.25" customHeight="1" x14ac:dyDescent="0.25"/>
    <row r="4" spans="2:11" ht="14.25" customHeight="1" thickBot="1" x14ac:dyDescent="0.35">
      <c r="B4" s="1" t="s">
        <v>0</v>
      </c>
      <c r="E4" s="1" t="s">
        <v>1</v>
      </c>
      <c r="F4" s="2" t="s">
        <v>2</v>
      </c>
      <c r="G4" s="3" t="s">
        <v>3</v>
      </c>
      <c r="H4" s="3" t="s">
        <v>4</v>
      </c>
      <c r="I4" s="4"/>
    </row>
    <row r="5" spans="2:11" ht="14.25" customHeight="1" x14ac:dyDescent="0.3">
      <c r="B5" s="5" t="s">
        <v>5</v>
      </c>
      <c r="C5" s="35" t="s">
        <v>42</v>
      </c>
      <c r="E5" s="6" t="s">
        <v>6</v>
      </c>
      <c r="F5" s="3"/>
      <c r="G5" s="3"/>
      <c r="H5" s="3"/>
      <c r="I5" s="7"/>
      <c r="K5" s="8"/>
    </row>
    <row r="6" spans="2:11" ht="14.25" customHeight="1" x14ac:dyDescent="0.3">
      <c r="B6" s="33" t="s">
        <v>7</v>
      </c>
      <c r="C6" s="34" t="s">
        <v>41</v>
      </c>
      <c r="E6" s="3" t="s">
        <v>8</v>
      </c>
      <c r="F6" s="3"/>
      <c r="G6" s="3"/>
      <c r="H6" s="3"/>
      <c r="I6" s="7"/>
    </row>
    <row r="7" spans="2:11" ht="14.25" customHeight="1" x14ac:dyDescent="0.3">
      <c r="B7" s="9" t="s">
        <v>9</v>
      </c>
      <c r="C7" s="6" t="s">
        <v>10</v>
      </c>
      <c r="E7" s="4"/>
      <c r="F7" s="7"/>
      <c r="G7" s="7"/>
      <c r="H7" s="7"/>
      <c r="I7" s="7"/>
    </row>
    <row r="8" spans="2:11" ht="14.25" customHeight="1" x14ac:dyDescent="0.3">
      <c r="B8" s="9" t="s">
        <v>11</v>
      </c>
      <c r="C8" s="3">
        <v>2</v>
      </c>
    </row>
    <row r="9" spans="2:11" ht="14.25" customHeight="1" x14ac:dyDescent="0.3">
      <c r="B9" s="9" t="s">
        <v>12</v>
      </c>
      <c r="C9" s="3">
        <v>3</v>
      </c>
      <c r="E9" s="1" t="s">
        <v>13</v>
      </c>
      <c r="F9" s="2" t="s">
        <v>2</v>
      </c>
      <c r="G9" s="3" t="s">
        <v>3</v>
      </c>
      <c r="H9" s="3" t="s">
        <v>4</v>
      </c>
    </row>
    <row r="10" spans="2:11" ht="14.25" customHeight="1" x14ac:dyDescent="0.3">
      <c r="B10" s="9" t="s">
        <v>14</v>
      </c>
      <c r="C10" s="3">
        <v>4</v>
      </c>
      <c r="E10" s="6" t="s">
        <v>6</v>
      </c>
      <c r="F10" s="3"/>
      <c r="G10" s="3"/>
      <c r="H10" s="3"/>
    </row>
    <row r="11" spans="2:11" ht="14.25" customHeight="1" x14ac:dyDescent="0.3">
      <c r="B11" s="9" t="s">
        <v>15</v>
      </c>
      <c r="C11" s="3">
        <f>C10*C9</f>
        <v>12</v>
      </c>
      <c r="E11" s="3" t="s">
        <v>8</v>
      </c>
      <c r="F11" s="3"/>
      <c r="G11" s="3"/>
      <c r="H11" s="3"/>
    </row>
    <row r="12" spans="2:11" ht="14.25" customHeight="1" x14ac:dyDescent="0.3">
      <c r="B12" s="9" t="s">
        <v>16</v>
      </c>
      <c r="C12" s="3">
        <f>C10*C8</f>
        <v>8</v>
      </c>
    </row>
    <row r="13" spans="2:11" ht="14.25" customHeight="1" x14ac:dyDescent="0.3">
      <c r="B13" s="9" t="s">
        <v>17</v>
      </c>
      <c r="C13" s="3">
        <f>C8*C9*C10</f>
        <v>24</v>
      </c>
    </row>
    <row r="14" spans="2:11" ht="14.25" customHeight="1" x14ac:dyDescent="0.3">
      <c r="E14" s="10" t="s">
        <v>18</v>
      </c>
      <c r="F14" s="11">
        <f>0.05</f>
        <v>0.05</v>
      </c>
    </row>
    <row r="15" spans="2:11" ht="14.25" customHeight="1" x14ac:dyDescent="0.3">
      <c r="K15" s="1" t="s">
        <v>19</v>
      </c>
    </row>
    <row r="16" spans="2:11" ht="14.25" customHeight="1" x14ac:dyDescent="0.3">
      <c r="B16" s="12" t="s">
        <v>20</v>
      </c>
      <c r="E16" s="1" t="s">
        <v>21</v>
      </c>
      <c r="F16" s="2" t="s">
        <v>22</v>
      </c>
      <c r="G16" s="3" t="s">
        <v>23</v>
      </c>
      <c r="H16" s="3" t="s">
        <v>24</v>
      </c>
      <c r="I16" s="3" t="s">
        <v>25</v>
      </c>
      <c r="J16" s="13" t="s">
        <v>26</v>
      </c>
      <c r="K16" s="1" t="s">
        <v>27</v>
      </c>
    </row>
    <row r="17" spans="2:11" ht="14.25" customHeight="1" x14ac:dyDescent="0.3">
      <c r="B17" s="14" t="s">
        <v>28</v>
      </c>
      <c r="C17" s="15" t="e">
        <f>AVERAGE(F5:H6)</f>
        <v>#DIV/0!</v>
      </c>
      <c r="E17" s="6" t="s">
        <v>29</v>
      </c>
      <c r="F17" s="3" t="e">
        <f>C11*((C18-C17)^2+(C19-C17)^2)</f>
        <v>#DIV/0!</v>
      </c>
      <c r="G17" s="3">
        <f>(C8-1)</f>
        <v>1</v>
      </c>
      <c r="H17" s="3" t="e">
        <f t="shared" ref="H17:H20" si="0">F17/G17</f>
        <v>#DIV/0!</v>
      </c>
      <c r="I17" s="3" t="e">
        <f t="shared" ref="I17:I19" si="1">H17/$H$20</f>
        <v>#DIV/0!</v>
      </c>
      <c r="J17" s="16">
        <f t="shared" ref="J17:J19" si="2">FINV($F$14,G17,$G$20)</f>
        <v>4.4138734191705664</v>
      </c>
      <c r="K17" s="17" t="e">
        <f>IF(I17&gt;=J17, "El tratamiento influye en las medidas","El tratamiento NO influye en las medidas" )</f>
        <v>#DIV/0!</v>
      </c>
    </row>
    <row r="18" spans="2:11" ht="14.25" customHeight="1" x14ac:dyDescent="0.3">
      <c r="B18" s="18" t="s">
        <v>30</v>
      </c>
      <c r="C18" s="19" t="e">
        <f t="shared" ref="C18:C19" si="3">AVERAGE(F5:H5)</f>
        <v>#DIV/0!</v>
      </c>
      <c r="E18" s="3" t="s">
        <v>31</v>
      </c>
      <c r="F18" s="3" t="e">
        <f>C12*((C20-C17)^2+(C21-C17)^2+(C22-C17)^2)</f>
        <v>#DIV/0!</v>
      </c>
      <c r="G18" s="3">
        <f>C9-1</f>
        <v>2</v>
      </c>
      <c r="H18" s="3" t="e">
        <f t="shared" si="0"/>
        <v>#DIV/0!</v>
      </c>
      <c r="I18" s="3" t="e">
        <f t="shared" si="1"/>
        <v>#DIV/0!</v>
      </c>
      <c r="J18" s="16">
        <f t="shared" si="2"/>
        <v>3.5545571456617879</v>
      </c>
      <c r="K18" s="20" t="e">
        <f>IF(I18&gt;=J18, "El tiempo influye en las medidas","El tiempo NO influye en las medidas" )</f>
        <v>#DIV/0!</v>
      </c>
    </row>
    <row r="19" spans="2:11" ht="14.25" customHeight="1" x14ac:dyDescent="0.3">
      <c r="B19" s="21" t="s">
        <v>32</v>
      </c>
      <c r="C19" s="19" t="e">
        <f t="shared" si="3"/>
        <v>#DIV/0!</v>
      </c>
      <c r="E19" s="3" t="s">
        <v>33</v>
      </c>
      <c r="F19" s="3" t="e">
        <f>SUMPRODUCT(F5:H6,F5:H6)*C10-(C17^2*C13)-F17-F18</f>
        <v>#DIV/0!</v>
      </c>
      <c r="G19" s="3">
        <f>G17*G18</f>
        <v>2</v>
      </c>
      <c r="H19" s="3" t="e">
        <f t="shared" si="0"/>
        <v>#DIV/0!</v>
      </c>
      <c r="I19" s="3" t="e">
        <f t="shared" si="1"/>
        <v>#DIV/0!</v>
      </c>
      <c r="J19" s="16">
        <f t="shared" si="2"/>
        <v>3.5545571456617879</v>
      </c>
      <c r="K19" s="20" t="e">
        <f>IF(I19&gt;=J19, "La interacción de ambos factores influye en las medidas","La interacción de ambos factores NO influye en las medidas" )</f>
        <v>#DIV/0!</v>
      </c>
    </row>
    <row r="20" spans="2:11" ht="14.25" customHeight="1" x14ac:dyDescent="0.3">
      <c r="B20" s="22" t="s">
        <v>34</v>
      </c>
      <c r="C20" s="23" t="e">
        <f>AVERAGE(F5:F6)</f>
        <v>#DIV/0!</v>
      </c>
      <c r="E20" s="3" t="s">
        <v>35</v>
      </c>
      <c r="F20" s="24">
        <f>(C10-1)*SUM(F10:H11)</f>
        <v>0</v>
      </c>
      <c r="G20" s="24">
        <f>C9*C8*(C10-1)</f>
        <v>18</v>
      </c>
      <c r="H20" s="3">
        <f t="shared" si="0"/>
        <v>0</v>
      </c>
      <c r="I20" s="25"/>
      <c r="K20" s="26"/>
    </row>
    <row r="21" spans="2:11" ht="14.25" customHeight="1" x14ac:dyDescent="0.3">
      <c r="B21" s="27" t="s">
        <v>36</v>
      </c>
      <c r="C21" s="28" t="e">
        <f>AVERAGE(G5:G6)</f>
        <v>#DIV/0!</v>
      </c>
      <c r="E21" s="13" t="s">
        <v>37</v>
      </c>
      <c r="F21" s="29" t="e">
        <f>SUM(F17:F20)</f>
        <v>#DIV/0!</v>
      </c>
      <c r="G21" s="1">
        <f>C13-1</f>
        <v>23</v>
      </c>
      <c r="H21" s="25"/>
      <c r="I21" s="3" t="s">
        <v>38</v>
      </c>
      <c r="J21" s="3" t="s">
        <v>18</v>
      </c>
      <c r="K21" s="1" t="s">
        <v>39</v>
      </c>
    </row>
    <row r="22" spans="2:11" ht="14.25" customHeight="1" x14ac:dyDescent="0.3">
      <c r="B22" s="21" t="s">
        <v>40</v>
      </c>
      <c r="C22" s="30" t="e">
        <f>AVERAGE(H5:H6)</f>
        <v>#DIV/0!</v>
      </c>
      <c r="I22" s="3" t="e">
        <f t="shared" ref="I22:I24" si="4">_xlfn.F.DIST.RT(I17,G17,$G$20)</f>
        <v>#DIV/0!</v>
      </c>
      <c r="J22" s="31">
        <f t="shared" ref="J22:J24" si="5">$F$14</f>
        <v>0.05</v>
      </c>
      <c r="K22" s="17" t="e">
        <f>IF(I22&lt;J22, "El tratamiento influye en las medidas","El tratamiento NO influye en las medidas" )</f>
        <v>#DIV/0!</v>
      </c>
    </row>
    <row r="23" spans="2:11" ht="14.25" customHeight="1" x14ac:dyDescent="0.3">
      <c r="I23" s="3" t="e">
        <f t="shared" si="4"/>
        <v>#DIV/0!</v>
      </c>
      <c r="J23" s="31">
        <f t="shared" si="5"/>
        <v>0.05</v>
      </c>
      <c r="K23" s="20" t="e">
        <f>IF(I23&lt;J23, "El tiempo influye en las medidas","El tiempo NO influye en las medidas" )</f>
        <v>#DIV/0!</v>
      </c>
    </row>
    <row r="24" spans="2:11" ht="14.25" customHeight="1" x14ac:dyDescent="0.3">
      <c r="I24" s="3" t="e">
        <f t="shared" si="4"/>
        <v>#DIV/0!</v>
      </c>
      <c r="J24" s="31">
        <f t="shared" si="5"/>
        <v>0.05</v>
      </c>
      <c r="K24" s="32" t="e">
        <f>IF(I24&lt;J24, "La interacción de ambos factores influye en las medidas","La interacción de ambos factores NO influye en las medidas" )</f>
        <v>#DIV/0!</v>
      </c>
    </row>
    <row r="25" spans="2:11" ht="14.25" customHeight="1" x14ac:dyDescent="0.25"/>
    <row r="26" spans="2:11" ht="14.25" customHeight="1" x14ac:dyDescent="0.25"/>
    <row r="27" spans="2:11" ht="14.25" customHeight="1" x14ac:dyDescent="0.25"/>
    <row r="28" spans="2:11" ht="14.25" customHeight="1" x14ac:dyDescent="0.25"/>
    <row r="29" spans="2:11" ht="14.25" customHeight="1" x14ac:dyDescent="0.25"/>
    <row r="30" spans="2:11" ht="14.25" customHeight="1" x14ac:dyDescent="0.25"/>
    <row r="31" spans="2:11" ht="14.25" customHeight="1" x14ac:dyDescent="0.25"/>
    <row r="32" spans="2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I17">
    <cfRule type="cellIs" dxfId="29" priority="1" operator="lessThan">
      <formula>$J$17</formula>
    </cfRule>
  </conditionalFormatting>
  <conditionalFormatting sqref="I17">
    <cfRule type="cellIs" dxfId="28" priority="2" operator="greaterThan">
      <formula>$J$17</formula>
    </cfRule>
  </conditionalFormatting>
  <conditionalFormatting sqref="I18">
    <cfRule type="cellIs" dxfId="27" priority="3" operator="lessThan">
      <formula>$J$18</formula>
    </cfRule>
  </conditionalFormatting>
  <conditionalFormatting sqref="I18">
    <cfRule type="cellIs" dxfId="26" priority="4" operator="greaterThan">
      <formula>$J$18</formula>
    </cfRule>
  </conditionalFormatting>
  <conditionalFormatting sqref="I19">
    <cfRule type="cellIs" dxfId="25" priority="5" operator="lessThan">
      <formula>$J$19</formula>
    </cfRule>
  </conditionalFormatting>
  <conditionalFormatting sqref="I19">
    <cfRule type="cellIs" dxfId="24" priority="6" operator="greaterThan">
      <formula>$J$19</formula>
    </cfRule>
  </conditionalFormatting>
  <conditionalFormatting sqref="I22:I24">
    <cfRule type="cellIs" dxfId="23" priority="7" operator="lessThan">
      <formula>$J$22</formula>
    </cfRule>
  </conditionalFormatting>
  <conditionalFormatting sqref="I22:I24">
    <cfRule type="cellIs" dxfId="22" priority="8" operator="greaterThan">
      <formula>$J$22</formula>
    </cfRule>
  </conditionalFormatting>
  <conditionalFormatting sqref="K17:K19 K22:K24">
    <cfRule type="containsText" dxfId="21" priority="9" operator="containsText" text="NO">
      <formula>NOT(ISERROR(SEARCH(("NO"),(K17))))</formula>
    </cfRule>
  </conditionalFormatting>
  <conditionalFormatting sqref="K17:K19 K22:K24">
    <cfRule type="containsText" dxfId="20" priority="10" operator="containsText" text=" ">
      <formula>NOT(ISERROR(SEARCH((" "),(K17))))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FF65-7598-4C5C-A151-1A160412FE80}">
  <dimension ref="B1:K1000"/>
  <sheetViews>
    <sheetView workbookViewId="0">
      <selection activeCell="B3" sqref="B3"/>
    </sheetView>
  </sheetViews>
  <sheetFormatPr baseColWidth="10" defaultColWidth="12.59765625" defaultRowHeight="15" customHeight="1" x14ac:dyDescent="0.25"/>
  <cols>
    <col min="1" max="1" width="6.8984375" customWidth="1"/>
    <col min="2" max="2" width="30.8984375" customWidth="1"/>
    <col min="3" max="3" width="18.8984375" bestFit="1" customWidth="1"/>
    <col min="4" max="4" width="9.3984375" customWidth="1"/>
    <col min="5" max="5" width="14.69921875" customWidth="1"/>
    <col min="6" max="6" width="9.3984375" customWidth="1"/>
    <col min="7" max="7" width="11.09765625" customWidth="1"/>
    <col min="8" max="8" width="9.5" customWidth="1"/>
    <col min="9" max="9" width="10.5" customWidth="1"/>
    <col min="10" max="10" width="14.69921875" customWidth="1"/>
    <col min="11" max="11" width="46.19921875" customWidth="1"/>
    <col min="12" max="26" width="9.3984375" customWidth="1"/>
  </cols>
  <sheetData>
    <row r="1" spans="2:11" ht="14.25" customHeight="1" thickBot="1" x14ac:dyDescent="0.3"/>
    <row r="2" spans="2:11" ht="14.25" customHeight="1" thickBot="1" x14ac:dyDescent="0.35">
      <c r="B2" s="1" t="s">
        <v>45</v>
      </c>
    </row>
    <row r="3" spans="2:11" ht="14.25" customHeight="1" thickBot="1" x14ac:dyDescent="0.3"/>
    <row r="4" spans="2:11" ht="14.25" customHeight="1" thickBot="1" x14ac:dyDescent="0.35">
      <c r="B4" s="1" t="s">
        <v>0</v>
      </c>
      <c r="E4" s="1" t="s">
        <v>1</v>
      </c>
      <c r="F4" s="2" t="s">
        <v>2</v>
      </c>
      <c r="G4" s="3" t="s">
        <v>3</v>
      </c>
      <c r="H4" s="3" t="s">
        <v>4</v>
      </c>
      <c r="I4" s="4"/>
    </row>
    <row r="5" spans="2:11" ht="14.25" customHeight="1" x14ac:dyDescent="0.3">
      <c r="B5" s="5" t="s">
        <v>5</v>
      </c>
      <c r="C5" s="35" t="s">
        <v>43</v>
      </c>
      <c r="E5" s="6" t="s">
        <v>6</v>
      </c>
      <c r="F5" s="3"/>
      <c r="G5" s="3"/>
      <c r="H5" s="3"/>
      <c r="I5" s="7"/>
      <c r="K5" s="8"/>
    </row>
    <row r="6" spans="2:11" ht="14.25" customHeight="1" x14ac:dyDescent="0.3">
      <c r="B6" s="33" t="s">
        <v>7</v>
      </c>
      <c r="C6" s="34" t="s">
        <v>41</v>
      </c>
      <c r="E6" s="3" t="s">
        <v>8</v>
      </c>
      <c r="F6" s="3"/>
      <c r="G6" s="3"/>
      <c r="H6" s="3"/>
      <c r="I6" s="7"/>
    </row>
    <row r="7" spans="2:11" ht="14.25" customHeight="1" x14ac:dyDescent="0.3">
      <c r="B7" s="9" t="s">
        <v>9</v>
      </c>
      <c r="C7" s="6" t="s">
        <v>10</v>
      </c>
      <c r="E7" s="4"/>
      <c r="F7" s="7"/>
      <c r="G7" s="7"/>
      <c r="H7" s="7"/>
      <c r="I7" s="7"/>
    </row>
    <row r="8" spans="2:11" ht="14.25" customHeight="1" thickBot="1" x14ac:dyDescent="0.35">
      <c r="B8" s="9" t="s">
        <v>11</v>
      </c>
      <c r="C8" s="3">
        <v>2</v>
      </c>
    </row>
    <row r="9" spans="2:11" ht="14.25" customHeight="1" thickBot="1" x14ac:dyDescent="0.35">
      <c r="B9" s="9" t="s">
        <v>12</v>
      </c>
      <c r="C9" s="3">
        <v>3</v>
      </c>
      <c r="E9" s="1" t="s">
        <v>13</v>
      </c>
      <c r="F9" s="2" t="s">
        <v>2</v>
      </c>
      <c r="G9" s="3" t="s">
        <v>3</v>
      </c>
      <c r="H9" s="3" t="s">
        <v>4</v>
      </c>
    </row>
    <row r="10" spans="2:11" ht="14.25" customHeight="1" x14ac:dyDescent="0.3">
      <c r="B10" s="9" t="s">
        <v>14</v>
      </c>
      <c r="C10" s="3">
        <v>4</v>
      </c>
      <c r="E10" s="6" t="s">
        <v>6</v>
      </c>
      <c r="F10" s="3"/>
      <c r="G10" s="3"/>
      <c r="H10" s="3"/>
    </row>
    <row r="11" spans="2:11" ht="14.25" customHeight="1" x14ac:dyDescent="0.3">
      <c r="B11" s="9" t="s">
        <v>15</v>
      </c>
      <c r="C11" s="3">
        <f>C10*C9</f>
        <v>12</v>
      </c>
      <c r="E11" s="3" t="s">
        <v>8</v>
      </c>
      <c r="F11" s="3"/>
      <c r="G11" s="3"/>
      <c r="H11" s="3"/>
    </row>
    <row r="12" spans="2:11" ht="14.25" customHeight="1" x14ac:dyDescent="0.3">
      <c r="B12" s="9" t="s">
        <v>16</v>
      </c>
      <c r="C12" s="3">
        <f>C10*C8</f>
        <v>8</v>
      </c>
    </row>
    <row r="13" spans="2:11" ht="14.25" customHeight="1" thickBot="1" x14ac:dyDescent="0.35">
      <c r="B13" s="9" t="s">
        <v>17</v>
      </c>
      <c r="C13" s="3">
        <f>C8*C9*C10</f>
        <v>24</v>
      </c>
    </row>
    <row r="14" spans="2:11" ht="14.25" customHeight="1" thickBot="1" x14ac:dyDescent="0.35">
      <c r="E14" s="10" t="s">
        <v>18</v>
      </c>
      <c r="F14" s="11">
        <f>0.05</f>
        <v>0.05</v>
      </c>
    </row>
    <row r="15" spans="2:11" ht="14.25" customHeight="1" thickBot="1" x14ac:dyDescent="0.35">
      <c r="K15" s="1" t="s">
        <v>19</v>
      </c>
    </row>
    <row r="16" spans="2:11" ht="14.25" customHeight="1" thickBot="1" x14ac:dyDescent="0.35">
      <c r="B16" s="12" t="s">
        <v>20</v>
      </c>
      <c r="E16" s="1" t="s">
        <v>21</v>
      </c>
      <c r="F16" s="2" t="s">
        <v>22</v>
      </c>
      <c r="G16" s="3" t="s">
        <v>23</v>
      </c>
      <c r="H16" s="3" t="s">
        <v>24</v>
      </c>
      <c r="I16" s="3" t="s">
        <v>25</v>
      </c>
      <c r="J16" s="13" t="s">
        <v>26</v>
      </c>
      <c r="K16" s="1" t="s">
        <v>27</v>
      </c>
    </row>
    <row r="17" spans="2:11" ht="14.25" customHeight="1" thickBot="1" x14ac:dyDescent="0.35">
      <c r="B17" s="14" t="s">
        <v>28</v>
      </c>
      <c r="C17" s="15" t="e">
        <f>AVERAGE(F5:H6)</f>
        <v>#DIV/0!</v>
      </c>
      <c r="E17" s="6" t="s">
        <v>29</v>
      </c>
      <c r="F17" s="3" t="e">
        <f>C11*((C18-C17)^2+(C19-C17)^2)</f>
        <v>#DIV/0!</v>
      </c>
      <c r="G17" s="3">
        <f>(C8-1)</f>
        <v>1</v>
      </c>
      <c r="H17" s="3" t="e">
        <f t="shared" ref="H17:H20" si="0">F17/G17</f>
        <v>#DIV/0!</v>
      </c>
      <c r="I17" s="3" t="e">
        <f t="shared" ref="I17:I19" si="1">H17/$H$20</f>
        <v>#DIV/0!</v>
      </c>
      <c r="J17" s="16">
        <f t="shared" ref="J17:J19" si="2">FINV($F$14,G17,$G$20)</f>
        <v>4.4138734191705664</v>
      </c>
      <c r="K17" s="17" t="e">
        <f>IF(I17&gt;=J17, "El tratamiento influye en las medidas","El tratamiento NO influye en las medidas" )</f>
        <v>#DIV/0!</v>
      </c>
    </row>
    <row r="18" spans="2:11" ht="14.25" customHeight="1" x14ac:dyDescent="0.3">
      <c r="B18" s="18" t="s">
        <v>30</v>
      </c>
      <c r="C18" s="19" t="e">
        <f t="shared" ref="C18:C19" si="3">AVERAGE(F5:H5)</f>
        <v>#DIV/0!</v>
      </c>
      <c r="E18" s="3" t="s">
        <v>31</v>
      </c>
      <c r="F18" s="3" t="e">
        <f>C12*((C20-C17)^2+(C21-C17)^2+(C22-C17)^2)</f>
        <v>#DIV/0!</v>
      </c>
      <c r="G18" s="3">
        <f>C9-1</f>
        <v>2</v>
      </c>
      <c r="H18" s="3" t="e">
        <f t="shared" si="0"/>
        <v>#DIV/0!</v>
      </c>
      <c r="I18" s="3" t="e">
        <f t="shared" si="1"/>
        <v>#DIV/0!</v>
      </c>
      <c r="J18" s="16">
        <f t="shared" si="2"/>
        <v>3.5545571456617879</v>
      </c>
      <c r="K18" s="20" t="e">
        <f>IF(I18&gt;=J18, "El tiempo influye en las medidas","El tiempo NO influye en las medidas" )</f>
        <v>#DIV/0!</v>
      </c>
    </row>
    <row r="19" spans="2:11" ht="14.25" customHeight="1" thickBot="1" x14ac:dyDescent="0.35">
      <c r="B19" s="21" t="s">
        <v>32</v>
      </c>
      <c r="C19" s="19" t="e">
        <f t="shared" si="3"/>
        <v>#DIV/0!</v>
      </c>
      <c r="E19" s="3" t="s">
        <v>33</v>
      </c>
      <c r="F19" s="3" t="e">
        <f>SUMPRODUCT(F5:H6,F5:H6)*C10-(C17^2*C13)-F17-F18</f>
        <v>#DIV/0!</v>
      </c>
      <c r="G19" s="3">
        <f>G17*G18</f>
        <v>2</v>
      </c>
      <c r="H19" s="3" t="e">
        <f t="shared" si="0"/>
        <v>#DIV/0!</v>
      </c>
      <c r="I19" s="3" t="e">
        <f t="shared" si="1"/>
        <v>#DIV/0!</v>
      </c>
      <c r="J19" s="16">
        <f t="shared" si="2"/>
        <v>3.5545571456617879</v>
      </c>
      <c r="K19" s="20" t="e">
        <f>IF(I19&gt;=J19, "La interacción de ambos factores influye en las medidas","La interacción de ambos factores NO influye en las medidas" )</f>
        <v>#DIV/0!</v>
      </c>
    </row>
    <row r="20" spans="2:11" ht="14.25" customHeight="1" thickBot="1" x14ac:dyDescent="0.35">
      <c r="B20" s="22" t="s">
        <v>34</v>
      </c>
      <c r="C20" s="23" t="e">
        <f>AVERAGE(F5:F6)</f>
        <v>#DIV/0!</v>
      </c>
      <c r="E20" s="3" t="s">
        <v>35</v>
      </c>
      <c r="F20" s="24">
        <f>(C10-1)*SUM(F10:H11)</f>
        <v>0</v>
      </c>
      <c r="G20" s="24">
        <f>C9*C8*(C10-1)</f>
        <v>18</v>
      </c>
      <c r="H20" s="3">
        <f t="shared" si="0"/>
        <v>0</v>
      </c>
      <c r="I20" s="25"/>
      <c r="K20" s="26"/>
    </row>
    <row r="21" spans="2:11" ht="14.25" customHeight="1" thickBot="1" x14ac:dyDescent="0.35">
      <c r="B21" s="27" t="s">
        <v>36</v>
      </c>
      <c r="C21" s="28" t="e">
        <f>AVERAGE(G5:G6)</f>
        <v>#DIV/0!</v>
      </c>
      <c r="E21" s="13" t="s">
        <v>37</v>
      </c>
      <c r="F21" s="29" t="e">
        <f>SUM(F17:F20)</f>
        <v>#DIV/0!</v>
      </c>
      <c r="G21" s="1">
        <f>C13-1</f>
        <v>23</v>
      </c>
      <c r="H21" s="25"/>
      <c r="I21" s="3" t="s">
        <v>38</v>
      </c>
      <c r="J21" s="3" t="s">
        <v>18</v>
      </c>
      <c r="K21" s="1" t="s">
        <v>39</v>
      </c>
    </row>
    <row r="22" spans="2:11" ht="14.25" customHeight="1" thickBot="1" x14ac:dyDescent="0.35">
      <c r="B22" s="21" t="s">
        <v>40</v>
      </c>
      <c r="C22" s="30" t="e">
        <f>AVERAGE(H5:H6)</f>
        <v>#DIV/0!</v>
      </c>
      <c r="I22" s="3" t="e">
        <f t="shared" ref="I22:I24" si="4">_xlfn.F.DIST.RT(I17,G17,$G$20)</f>
        <v>#DIV/0!</v>
      </c>
      <c r="J22" s="31">
        <f t="shared" ref="J22:J24" si="5">$F$14</f>
        <v>0.05</v>
      </c>
      <c r="K22" s="17" t="e">
        <f>IF(I22&lt;J22, "El tratamiento influye en las medidas","El tratamiento NO influye en las medidas" )</f>
        <v>#DIV/0!</v>
      </c>
    </row>
    <row r="23" spans="2:11" ht="14.25" customHeight="1" x14ac:dyDescent="0.3">
      <c r="I23" s="3" t="e">
        <f t="shared" si="4"/>
        <v>#DIV/0!</v>
      </c>
      <c r="J23" s="31">
        <f t="shared" si="5"/>
        <v>0.05</v>
      </c>
      <c r="K23" s="20" t="e">
        <f>IF(I23&lt;J23, "El tiempo influye en las medidas","El tiempo NO influye en las medidas" )</f>
        <v>#DIV/0!</v>
      </c>
    </row>
    <row r="24" spans="2:11" ht="14.25" customHeight="1" thickBot="1" x14ac:dyDescent="0.35">
      <c r="I24" s="3" t="e">
        <f t="shared" si="4"/>
        <v>#DIV/0!</v>
      </c>
      <c r="J24" s="31">
        <f t="shared" si="5"/>
        <v>0.05</v>
      </c>
      <c r="K24" s="32" t="e">
        <f>IF(I24&lt;J24, "La interacción de ambos factores influye en las medidas","La interacción de ambos factores NO influye en las medidas" )</f>
        <v>#DIV/0!</v>
      </c>
    </row>
    <row r="25" spans="2:11" ht="14.25" customHeight="1" x14ac:dyDescent="0.25"/>
    <row r="26" spans="2:11" ht="14.25" customHeight="1" x14ac:dyDescent="0.25"/>
    <row r="27" spans="2:11" ht="14.25" customHeight="1" x14ac:dyDescent="0.25"/>
    <row r="28" spans="2:11" ht="14.25" customHeight="1" x14ac:dyDescent="0.25"/>
    <row r="29" spans="2:11" ht="14.25" customHeight="1" x14ac:dyDescent="0.25"/>
    <row r="30" spans="2:11" ht="14.25" customHeight="1" x14ac:dyDescent="0.25"/>
    <row r="31" spans="2:11" ht="14.25" customHeight="1" x14ac:dyDescent="0.25"/>
    <row r="32" spans="2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I17">
    <cfRule type="cellIs" dxfId="19" priority="1" operator="lessThan">
      <formula>$J$17</formula>
    </cfRule>
  </conditionalFormatting>
  <conditionalFormatting sqref="I17">
    <cfRule type="cellIs" dxfId="18" priority="2" operator="greaterThan">
      <formula>$J$17</formula>
    </cfRule>
  </conditionalFormatting>
  <conditionalFormatting sqref="I18">
    <cfRule type="cellIs" dxfId="17" priority="3" operator="lessThan">
      <formula>$J$18</formula>
    </cfRule>
  </conditionalFormatting>
  <conditionalFormatting sqref="I18">
    <cfRule type="cellIs" dxfId="16" priority="4" operator="greaterThan">
      <formula>$J$18</formula>
    </cfRule>
  </conditionalFormatting>
  <conditionalFormatting sqref="I19">
    <cfRule type="cellIs" dxfId="15" priority="5" operator="lessThan">
      <formula>$J$19</formula>
    </cfRule>
  </conditionalFormatting>
  <conditionalFormatting sqref="I19">
    <cfRule type="cellIs" dxfId="14" priority="6" operator="greaterThan">
      <formula>$J$19</formula>
    </cfRule>
  </conditionalFormatting>
  <conditionalFormatting sqref="I22:I24">
    <cfRule type="cellIs" dxfId="13" priority="7" operator="lessThan">
      <formula>$J$22</formula>
    </cfRule>
  </conditionalFormatting>
  <conditionalFormatting sqref="I22:I24">
    <cfRule type="cellIs" dxfId="12" priority="8" operator="greaterThan">
      <formula>$J$22</formula>
    </cfRule>
  </conditionalFormatting>
  <conditionalFormatting sqref="K17:K19 K22:K24">
    <cfRule type="containsText" dxfId="11" priority="9" operator="containsText" text="NO">
      <formula>NOT(ISERROR(SEARCH(("NO"),(K17))))</formula>
    </cfRule>
  </conditionalFormatting>
  <conditionalFormatting sqref="K17:K19 K22:K24">
    <cfRule type="containsText" dxfId="10" priority="10" operator="containsText" text=" ">
      <formula>NOT(ISERROR(SEARCH((" "),(K17))))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0D3D-5FAD-4824-B98B-02C81B2E472F}">
  <dimension ref="B1:K1000"/>
  <sheetViews>
    <sheetView workbookViewId="0">
      <selection activeCell="E29" sqref="E29"/>
    </sheetView>
  </sheetViews>
  <sheetFormatPr baseColWidth="10" defaultColWidth="12.59765625" defaultRowHeight="15" customHeight="1" x14ac:dyDescent="0.25"/>
  <cols>
    <col min="1" max="1" width="6.8984375" customWidth="1"/>
    <col min="2" max="2" width="30.8984375" customWidth="1"/>
    <col min="3" max="3" width="18.8984375" bestFit="1" customWidth="1"/>
    <col min="4" max="4" width="9.3984375" customWidth="1"/>
    <col min="5" max="5" width="14.69921875" customWidth="1"/>
    <col min="6" max="6" width="9.3984375" customWidth="1"/>
    <col min="7" max="7" width="11.09765625" customWidth="1"/>
    <col min="8" max="8" width="9.5" customWidth="1"/>
    <col min="9" max="9" width="10.5" customWidth="1"/>
    <col min="10" max="10" width="14.69921875" customWidth="1"/>
    <col min="11" max="11" width="46.19921875" customWidth="1"/>
    <col min="12" max="26" width="9.3984375" customWidth="1"/>
  </cols>
  <sheetData>
    <row r="1" spans="2:11" ht="14.25" customHeight="1" thickBot="1" x14ac:dyDescent="0.3"/>
    <row r="2" spans="2:11" ht="14.25" customHeight="1" thickBot="1" x14ac:dyDescent="0.35">
      <c r="B2" s="1" t="s">
        <v>45</v>
      </c>
    </row>
    <row r="3" spans="2:11" ht="14.25" customHeight="1" thickBot="1" x14ac:dyDescent="0.3"/>
    <row r="4" spans="2:11" ht="14.25" customHeight="1" thickBot="1" x14ac:dyDescent="0.35">
      <c r="B4" s="1" t="s">
        <v>0</v>
      </c>
      <c r="E4" s="1" t="s">
        <v>1</v>
      </c>
      <c r="F4" s="2" t="s">
        <v>2</v>
      </c>
      <c r="G4" s="3" t="s">
        <v>3</v>
      </c>
      <c r="H4" s="3" t="s">
        <v>4</v>
      </c>
      <c r="I4" s="4"/>
    </row>
    <row r="5" spans="2:11" ht="14.25" customHeight="1" x14ac:dyDescent="0.3">
      <c r="B5" s="5" t="s">
        <v>5</v>
      </c>
      <c r="C5" s="35" t="s">
        <v>44</v>
      </c>
      <c r="E5" s="6" t="s">
        <v>6</v>
      </c>
      <c r="F5" s="3"/>
      <c r="G5" s="3"/>
      <c r="H5" s="3"/>
      <c r="I5" s="7"/>
      <c r="K5" s="8"/>
    </row>
    <row r="6" spans="2:11" ht="14.25" customHeight="1" x14ac:dyDescent="0.3">
      <c r="B6" s="33" t="s">
        <v>7</v>
      </c>
      <c r="C6" s="34" t="s">
        <v>41</v>
      </c>
      <c r="E6" s="3" t="s">
        <v>8</v>
      </c>
      <c r="F6" s="3"/>
      <c r="G6" s="3"/>
      <c r="H6" s="3"/>
      <c r="I6" s="7"/>
    </row>
    <row r="7" spans="2:11" ht="14.25" customHeight="1" x14ac:dyDescent="0.3">
      <c r="B7" s="9" t="s">
        <v>9</v>
      </c>
      <c r="C7" s="6" t="s">
        <v>10</v>
      </c>
      <c r="E7" s="4"/>
      <c r="F7" s="7"/>
      <c r="G7" s="7"/>
      <c r="H7" s="7"/>
      <c r="I7" s="7"/>
    </row>
    <row r="8" spans="2:11" ht="14.25" customHeight="1" thickBot="1" x14ac:dyDescent="0.35">
      <c r="B8" s="9" t="s">
        <v>11</v>
      </c>
      <c r="C8" s="3">
        <v>2</v>
      </c>
    </row>
    <row r="9" spans="2:11" ht="14.25" customHeight="1" thickBot="1" x14ac:dyDescent="0.35">
      <c r="B9" s="9" t="s">
        <v>12</v>
      </c>
      <c r="C9" s="3">
        <v>3</v>
      </c>
      <c r="E9" s="1" t="s">
        <v>13</v>
      </c>
      <c r="F9" s="2" t="s">
        <v>2</v>
      </c>
      <c r="G9" s="3" t="s">
        <v>3</v>
      </c>
      <c r="H9" s="3" t="s">
        <v>4</v>
      </c>
    </row>
    <row r="10" spans="2:11" ht="14.25" customHeight="1" x14ac:dyDescent="0.3">
      <c r="B10" s="9" t="s">
        <v>14</v>
      </c>
      <c r="C10" s="3">
        <v>4</v>
      </c>
      <c r="E10" s="6" t="s">
        <v>6</v>
      </c>
      <c r="F10" s="3"/>
      <c r="G10" s="3"/>
      <c r="H10" s="3"/>
    </row>
    <row r="11" spans="2:11" ht="14.25" customHeight="1" x14ac:dyDescent="0.3">
      <c r="B11" s="9" t="s">
        <v>15</v>
      </c>
      <c r="C11" s="3">
        <f>C10*C9</f>
        <v>12</v>
      </c>
      <c r="E11" s="3" t="s">
        <v>8</v>
      </c>
      <c r="F11" s="3"/>
      <c r="G11" s="3"/>
      <c r="H11" s="3"/>
    </row>
    <row r="12" spans="2:11" ht="14.25" customHeight="1" x14ac:dyDescent="0.3">
      <c r="B12" s="9" t="s">
        <v>16</v>
      </c>
      <c r="C12" s="3">
        <f>C10*C8</f>
        <v>8</v>
      </c>
    </row>
    <row r="13" spans="2:11" ht="14.25" customHeight="1" thickBot="1" x14ac:dyDescent="0.35">
      <c r="B13" s="9" t="s">
        <v>17</v>
      </c>
      <c r="C13" s="3">
        <f>C8*C9*C10</f>
        <v>24</v>
      </c>
    </row>
    <row r="14" spans="2:11" ht="14.25" customHeight="1" thickBot="1" x14ac:dyDescent="0.35">
      <c r="E14" s="10" t="s">
        <v>18</v>
      </c>
      <c r="F14" s="11">
        <f>0.05</f>
        <v>0.05</v>
      </c>
    </row>
    <row r="15" spans="2:11" ht="14.25" customHeight="1" thickBot="1" x14ac:dyDescent="0.35">
      <c r="K15" s="1" t="s">
        <v>19</v>
      </c>
    </row>
    <row r="16" spans="2:11" ht="14.25" customHeight="1" thickBot="1" x14ac:dyDescent="0.35">
      <c r="B16" s="12" t="s">
        <v>20</v>
      </c>
      <c r="E16" s="1" t="s">
        <v>21</v>
      </c>
      <c r="F16" s="2" t="s">
        <v>22</v>
      </c>
      <c r="G16" s="3" t="s">
        <v>23</v>
      </c>
      <c r="H16" s="3" t="s">
        <v>24</v>
      </c>
      <c r="I16" s="3" t="s">
        <v>25</v>
      </c>
      <c r="J16" s="13" t="s">
        <v>26</v>
      </c>
      <c r="K16" s="1" t="s">
        <v>27</v>
      </c>
    </row>
    <row r="17" spans="2:11" ht="14.25" customHeight="1" thickBot="1" x14ac:dyDescent="0.35">
      <c r="B17" s="14" t="s">
        <v>28</v>
      </c>
      <c r="C17" s="15" t="e">
        <f>AVERAGE(F5:H6)</f>
        <v>#DIV/0!</v>
      </c>
      <c r="E17" s="6" t="s">
        <v>29</v>
      </c>
      <c r="F17" s="3" t="e">
        <f>C11*((C18-C17)^2+(C19-C17)^2)</f>
        <v>#DIV/0!</v>
      </c>
      <c r="G17" s="3">
        <f>(C8-1)</f>
        <v>1</v>
      </c>
      <c r="H17" s="3" t="e">
        <f t="shared" ref="H17:H20" si="0">F17/G17</f>
        <v>#DIV/0!</v>
      </c>
      <c r="I17" s="3" t="e">
        <f t="shared" ref="I17:I19" si="1">H17/$H$20</f>
        <v>#DIV/0!</v>
      </c>
      <c r="J17" s="16">
        <f t="shared" ref="J17:J19" si="2">FINV($F$14,G17,$G$20)</f>
        <v>4.4138734191705664</v>
      </c>
      <c r="K17" s="17" t="e">
        <f>IF(I17&gt;=J17, "El tratamiento influye en las medidas","El tratamiento NO influye en las medidas" )</f>
        <v>#DIV/0!</v>
      </c>
    </row>
    <row r="18" spans="2:11" ht="14.25" customHeight="1" x14ac:dyDescent="0.3">
      <c r="B18" s="18" t="s">
        <v>30</v>
      </c>
      <c r="C18" s="19" t="e">
        <f t="shared" ref="C18:C19" si="3">AVERAGE(F5:H5)</f>
        <v>#DIV/0!</v>
      </c>
      <c r="E18" s="3" t="s">
        <v>31</v>
      </c>
      <c r="F18" s="3" t="e">
        <f>C12*((C20-C17)^2+(C21-C17)^2+(C22-C17)^2)</f>
        <v>#DIV/0!</v>
      </c>
      <c r="G18" s="3">
        <f>C9-1</f>
        <v>2</v>
      </c>
      <c r="H18" s="3" t="e">
        <f t="shared" si="0"/>
        <v>#DIV/0!</v>
      </c>
      <c r="I18" s="3" t="e">
        <f t="shared" si="1"/>
        <v>#DIV/0!</v>
      </c>
      <c r="J18" s="16">
        <f t="shared" si="2"/>
        <v>3.5545571456617879</v>
      </c>
      <c r="K18" s="20" t="e">
        <f>IF(I18&gt;=J18, "El tiempo influye en las medidas","El tiempo NO influye en las medidas" )</f>
        <v>#DIV/0!</v>
      </c>
    </row>
    <row r="19" spans="2:11" ht="14.25" customHeight="1" thickBot="1" x14ac:dyDescent="0.35">
      <c r="B19" s="21" t="s">
        <v>32</v>
      </c>
      <c r="C19" s="19" t="e">
        <f t="shared" si="3"/>
        <v>#DIV/0!</v>
      </c>
      <c r="E19" s="3" t="s">
        <v>33</v>
      </c>
      <c r="F19" s="3" t="e">
        <f>SUMPRODUCT(F5:H6,F5:H6)*C10-(C17^2*C13)-F17-F18</f>
        <v>#DIV/0!</v>
      </c>
      <c r="G19" s="3">
        <f>G17*G18</f>
        <v>2</v>
      </c>
      <c r="H19" s="3" t="e">
        <f t="shared" si="0"/>
        <v>#DIV/0!</v>
      </c>
      <c r="I19" s="3" t="e">
        <f t="shared" si="1"/>
        <v>#DIV/0!</v>
      </c>
      <c r="J19" s="16">
        <f t="shared" si="2"/>
        <v>3.5545571456617879</v>
      </c>
      <c r="K19" s="20" t="e">
        <f>IF(I19&gt;=J19, "La interacción de ambos factores influye en las medidas","La interacción de ambos factores NO influye en las medidas" )</f>
        <v>#DIV/0!</v>
      </c>
    </row>
    <row r="20" spans="2:11" ht="14.25" customHeight="1" thickBot="1" x14ac:dyDescent="0.35">
      <c r="B20" s="22" t="s">
        <v>34</v>
      </c>
      <c r="C20" s="23" t="e">
        <f>AVERAGE(F5:F6)</f>
        <v>#DIV/0!</v>
      </c>
      <c r="E20" s="3" t="s">
        <v>35</v>
      </c>
      <c r="F20" s="24">
        <f>(C10-1)*SUM(F10:H11)</f>
        <v>0</v>
      </c>
      <c r="G20" s="24">
        <f>C9*C8*(C10-1)</f>
        <v>18</v>
      </c>
      <c r="H20" s="3">
        <f t="shared" si="0"/>
        <v>0</v>
      </c>
      <c r="I20" s="25"/>
      <c r="K20" s="26"/>
    </row>
    <row r="21" spans="2:11" ht="14.25" customHeight="1" thickBot="1" x14ac:dyDescent="0.35">
      <c r="B21" s="27" t="s">
        <v>36</v>
      </c>
      <c r="C21" s="28" t="e">
        <f>AVERAGE(G5:G6)</f>
        <v>#DIV/0!</v>
      </c>
      <c r="E21" s="13" t="s">
        <v>37</v>
      </c>
      <c r="F21" s="29" t="e">
        <f>SUM(F17:F20)</f>
        <v>#DIV/0!</v>
      </c>
      <c r="G21" s="1">
        <f>C13-1</f>
        <v>23</v>
      </c>
      <c r="H21" s="25"/>
      <c r="I21" s="3" t="s">
        <v>38</v>
      </c>
      <c r="J21" s="3" t="s">
        <v>18</v>
      </c>
      <c r="K21" s="1" t="s">
        <v>39</v>
      </c>
    </row>
    <row r="22" spans="2:11" ht="14.25" customHeight="1" thickBot="1" x14ac:dyDescent="0.35">
      <c r="B22" s="21" t="s">
        <v>40</v>
      </c>
      <c r="C22" s="30" t="e">
        <f>AVERAGE(H5:H6)</f>
        <v>#DIV/0!</v>
      </c>
      <c r="I22" s="3" t="e">
        <f t="shared" ref="I22:I24" si="4">_xlfn.F.DIST.RT(I17,G17,$G$20)</f>
        <v>#DIV/0!</v>
      </c>
      <c r="J22" s="31">
        <f t="shared" ref="J22:J24" si="5">$F$14</f>
        <v>0.05</v>
      </c>
      <c r="K22" s="17" t="e">
        <f>IF(I22&lt;J22, "El tratamiento influye en las medidas","El tratamiento NO influye en las medidas" )</f>
        <v>#DIV/0!</v>
      </c>
    </row>
    <row r="23" spans="2:11" ht="14.25" customHeight="1" x14ac:dyDescent="0.3">
      <c r="I23" s="3" t="e">
        <f t="shared" si="4"/>
        <v>#DIV/0!</v>
      </c>
      <c r="J23" s="31">
        <f t="shared" si="5"/>
        <v>0.05</v>
      </c>
      <c r="K23" s="20" t="e">
        <f>IF(I23&lt;J23, "El tiempo influye en las medidas","El tiempo NO influye en las medidas" )</f>
        <v>#DIV/0!</v>
      </c>
    </row>
    <row r="24" spans="2:11" ht="14.25" customHeight="1" thickBot="1" x14ac:dyDescent="0.35">
      <c r="I24" s="3" t="e">
        <f t="shared" si="4"/>
        <v>#DIV/0!</v>
      </c>
      <c r="J24" s="31">
        <f t="shared" si="5"/>
        <v>0.05</v>
      </c>
      <c r="K24" s="32" t="e">
        <f>IF(I24&lt;J24, "La interacción de ambos factores influye en las medidas","La interacción de ambos factores NO influye en las medidas" )</f>
        <v>#DIV/0!</v>
      </c>
    </row>
    <row r="25" spans="2:11" ht="14.25" customHeight="1" x14ac:dyDescent="0.25"/>
    <row r="26" spans="2:11" ht="14.25" customHeight="1" x14ac:dyDescent="0.25"/>
    <row r="27" spans="2:11" ht="14.25" customHeight="1" x14ac:dyDescent="0.25"/>
    <row r="28" spans="2:11" ht="14.25" customHeight="1" x14ac:dyDescent="0.25"/>
    <row r="29" spans="2:11" ht="14.25" customHeight="1" x14ac:dyDescent="0.25"/>
    <row r="30" spans="2:11" ht="14.25" customHeight="1" x14ac:dyDescent="0.25"/>
    <row r="31" spans="2:11" ht="14.25" customHeight="1" x14ac:dyDescent="0.25"/>
    <row r="32" spans="2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I17">
    <cfRule type="cellIs" dxfId="9" priority="1" operator="lessThan">
      <formula>$J$17</formula>
    </cfRule>
  </conditionalFormatting>
  <conditionalFormatting sqref="I17">
    <cfRule type="cellIs" dxfId="8" priority="2" operator="greaterThan">
      <formula>$J$17</formula>
    </cfRule>
  </conditionalFormatting>
  <conditionalFormatting sqref="I18">
    <cfRule type="cellIs" dxfId="7" priority="3" operator="lessThan">
      <formula>$J$18</formula>
    </cfRule>
  </conditionalFormatting>
  <conditionalFormatting sqref="I18">
    <cfRule type="cellIs" dxfId="6" priority="4" operator="greaterThan">
      <formula>$J$18</formula>
    </cfRule>
  </conditionalFormatting>
  <conditionalFormatting sqref="I19">
    <cfRule type="cellIs" dxfId="5" priority="5" operator="lessThan">
      <formula>$J$19</formula>
    </cfRule>
  </conditionalFormatting>
  <conditionalFormatting sqref="I19">
    <cfRule type="cellIs" dxfId="4" priority="6" operator="greaterThan">
      <formula>$J$19</formula>
    </cfRule>
  </conditionalFormatting>
  <conditionalFormatting sqref="I22:I24">
    <cfRule type="cellIs" dxfId="3" priority="7" operator="lessThan">
      <formula>$J$22</formula>
    </cfRule>
  </conditionalFormatting>
  <conditionalFormatting sqref="I22:I24">
    <cfRule type="cellIs" dxfId="2" priority="8" operator="greaterThan">
      <formula>$J$22</formula>
    </cfRule>
  </conditionalFormatting>
  <conditionalFormatting sqref="K17:K19 K22:K24">
    <cfRule type="containsText" dxfId="1" priority="9" operator="containsText" text="NO">
      <formula>NOT(ISERROR(SEARCH(("NO"),(K17))))</formula>
    </cfRule>
  </conditionalFormatting>
  <conditionalFormatting sqref="K17:K19 K22:K24">
    <cfRule type="containsText" dxfId="0" priority="10" operator="containsText" text=" ">
      <formula>NOT(ISERROR(SEARCH((" "),(K17))))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Amplitud mean (uV)</vt:lpstr>
      <vt:lpstr>Latency (ms)</vt:lpstr>
      <vt:lpstr>Absolute 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Pablo_5000 Pablo_5000</dc:creator>
  <cp:lastModifiedBy>Pablo_5000 Pablo_5000</cp:lastModifiedBy>
  <dcterms:created xsi:type="dcterms:W3CDTF">2022-01-08T18:37:14Z</dcterms:created>
  <dcterms:modified xsi:type="dcterms:W3CDTF">2022-01-10T11:56:36Z</dcterms:modified>
</cp:coreProperties>
</file>