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nu365-my.sharepoint.com/personal/u3964386_anu_edu_au/Documents/Phd/Data/Chapter_3/"/>
    </mc:Choice>
  </mc:AlternateContent>
  <xr:revisionPtr revIDLastSave="79" documentId="8_{1F5D8CAD-518A-4E31-AC77-54F478AAF0F7}" xr6:coauthVersionLast="47" xr6:coauthVersionMax="47" xr10:uidLastSave="{E2CAC51C-0994-4EEA-A3F5-2C4AD1329303}"/>
  <bookViews>
    <workbookView xWindow="28680" yWindow="-120" windowWidth="29040" windowHeight="15840" xr2:uid="{8D936896-C59B-4A7C-BE8D-0159E5EE2CD6}"/>
  </bookViews>
  <sheets>
    <sheet name="CMB" sheetId="2" r:id="rId1"/>
    <sheet name="Sheet1" sheetId="1" r:id="rId2"/>
  </sheets>
  <definedNames>
    <definedName name="_xlnm._FilterDatabase" localSheetId="1" hidden="1">Sheet1!$A$1:$AD$123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0" i="2" l="1"/>
  <c r="E32" i="2"/>
  <c r="D29" i="2"/>
  <c r="E23" i="2"/>
  <c r="E18" i="2"/>
  <c r="E10" i="2"/>
  <c r="D10" i="2"/>
  <c r="D32" i="2"/>
  <c r="D23" i="2"/>
  <c r="D40" i="2"/>
  <c r="F18" i="2" s="1"/>
  <c r="H6" i="2"/>
  <c r="E40" i="2"/>
  <c r="D63" i="2" s="1"/>
  <c r="D18" i="2"/>
  <c r="G2" i="2" l="1"/>
  <c r="H10" i="2" s="1"/>
  <c r="F29" i="2"/>
  <c r="F10" i="2"/>
  <c r="F23" i="2"/>
  <c r="G29" i="2"/>
  <c r="G23" i="2"/>
  <c r="G18" i="2"/>
  <c r="G10" i="2"/>
  <c r="H32" i="2"/>
  <c r="G32" i="2"/>
  <c r="F32" i="2"/>
  <c r="C2" i="2"/>
  <c r="C5" i="2"/>
  <c r="C6" i="2"/>
  <c r="C4" i="2"/>
  <c r="C3" i="2"/>
  <c r="AC66" i="1"/>
  <c r="AC103" i="1"/>
  <c r="AC104" i="1"/>
  <c r="AC105" i="1"/>
  <c r="AC67" i="1"/>
  <c r="AC106" i="1"/>
  <c r="AC68" i="1"/>
  <c r="AC69" i="1"/>
  <c r="AC107" i="1"/>
  <c r="AC108" i="1"/>
  <c r="AC90" i="1"/>
  <c r="AC70" i="1"/>
  <c r="AC109" i="1"/>
  <c r="AC110" i="1"/>
  <c r="AC71" i="1"/>
  <c r="AC72" i="1"/>
  <c r="AC73" i="1"/>
  <c r="AC111" i="1"/>
  <c r="AC74" i="1"/>
  <c r="AC75" i="1"/>
  <c r="AC76" i="1"/>
  <c r="AC77" i="1"/>
  <c r="AC78" i="1"/>
  <c r="AC79" i="1"/>
  <c r="AC112" i="1"/>
  <c r="AC80" i="1"/>
  <c r="AC81" i="1"/>
  <c r="AC113" i="1"/>
  <c r="AC82" i="1"/>
  <c r="AC98" i="1"/>
  <c r="AC11" i="1"/>
  <c r="AC19" i="1"/>
  <c r="AC4" i="1"/>
  <c r="AC20" i="1"/>
  <c r="AC12" i="1"/>
  <c r="AC21" i="1"/>
  <c r="AC22" i="1"/>
  <c r="AC23" i="1"/>
  <c r="AC24" i="1"/>
  <c r="AC39" i="1"/>
  <c r="AC40" i="1"/>
  <c r="AC41" i="1"/>
  <c r="AC42" i="1"/>
  <c r="AC43" i="1"/>
  <c r="AC44" i="1"/>
  <c r="AC45" i="1"/>
  <c r="AC46" i="1"/>
  <c r="AC47" i="1"/>
  <c r="AC48" i="1"/>
  <c r="AC49" i="1"/>
  <c r="AC114" i="1"/>
  <c r="AC115" i="1"/>
  <c r="AC116" i="1"/>
  <c r="AC117" i="1"/>
  <c r="AC118" i="1"/>
  <c r="AC119" i="1"/>
  <c r="AC120" i="1"/>
  <c r="AC121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99" i="1"/>
  <c r="AC100" i="1"/>
  <c r="AC101" i="1"/>
  <c r="AC9" i="1"/>
  <c r="AC35" i="1"/>
  <c r="AC10" i="1"/>
  <c r="AC36" i="1"/>
  <c r="AC18" i="1"/>
  <c r="AC38" i="1"/>
  <c r="AC13" i="1"/>
  <c r="AC14" i="1"/>
  <c r="AC29" i="1"/>
  <c r="AC30" i="1"/>
  <c r="AC83" i="1"/>
  <c r="AC84" i="1"/>
  <c r="AC15" i="1"/>
  <c r="AC31" i="1"/>
  <c r="AC85" i="1"/>
  <c r="AC86" i="1"/>
  <c r="AC87" i="1"/>
  <c r="AC16" i="1"/>
  <c r="AC32" i="1"/>
  <c r="AC33" i="1"/>
  <c r="AC88" i="1"/>
  <c r="AC34" i="1"/>
  <c r="AC89" i="1"/>
  <c r="AC17" i="1"/>
  <c r="AC91" i="1"/>
  <c r="AC92" i="1"/>
  <c r="AC96" i="1"/>
  <c r="AC93" i="1"/>
  <c r="AC37" i="1"/>
  <c r="AC97" i="1"/>
  <c r="AC5" i="1"/>
  <c r="AC94" i="1"/>
  <c r="AC95" i="1"/>
  <c r="AC122" i="1"/>
  <c r="AC7" i="1"/>
  <c r="AC8" i="1"/>
  <c r="AC102" i="1"/>
  <c r="H29" i="2" l="1"/>
  <c r="H23" i="2"/>
  <c r="H1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Penelope Bronwyn Godwin</author>
  </authors>
  <commentList>
    <comment ref="AB31" authorId="0" shapeId="0" xr:uid="{A62AD99E-738E-4460-8EDE-1690AB62282E}">
      <text>
        <r>
          <rPr>
            <b/>
            <sz val="9"/>
            <color indexed="81"/>
            <rFont val="Tahoma"/>
            <family val="2"/>
          </rPr>
          <t>Penelope Bronwyn Godwin:</t>
        </r>
        <r>
          <rPr>
            <sz val="9"/>
            <color indexed="81"/>
            <rFont val="Tahoma"/>
            <family val="2"/>
          </rPr>
          <t xml:space="preserve">
February 2017 samples
</t>
        </r>
      </text>
    </comment>
    <comment ref="AB114" authorId="0" shapeId="0" xr:uid="{F24D8AE1-098F-4C28-BC2D-BB0754F967D0}">
      <text>
        <r>
          <rPr>
            <b/>
            <sz val="9"/>
            <color indexed="81"/>
            <rFont val="Tahoma"/>
            <family val="2"/>
          </rPr>
          <t>Penelope Bronwyn Godwin:</t>
        </r>
        <r>
          <rPr>
            <sz val="9"/>
            <color indexed="81"/>
            <rFont val="Tahoma"/>
            <family val="2"/>
          </rPr>
          <t xml:space="preserve">
April 2017 Samples
</t>
        </r>
      </text>
    </comment>
  </commentList>
</comments>
</file>

<file path=xl/sharedStrings.xml><?xml version="1.0" encoding="utf-8"?>
<sst xmlns="http://schemas.openxmlformats.org/spreadsheetml/2006/main" count="599" uniqueCount="156">
  <si>
    <t>Annual mean chloride concentration rainfall</t>
  </si>
  <si>
    <t>Annual mean choride concentration groundwater</t>
  </si>
  <si>
    <t>n</t>
  </si>
  <si>
    <t>P(Clp)</t>
  </si>
  <si>
    <t>Karaha Spring</t>
  </si>
  <si>
    <r>
      <t>P (Cl</t>
    </r>
    <r>
      <rPr>
        <b/>
        <sz val="10"/>
        <color theme="1"/>
        <rFont val="Times New Roman"/>
        <family val="1"/>
      </rPr>
      <t xml:space="preserve">p) = R (Clgw) </t>
    </r>
  </si>
  <si>
    <t>R=P(Clp)/Clgw</t>
  </si>
  <si>
    <t>Laikaterik Spring</t>
  </si>
  <si>
    <t>Average annual precipitation between November 2016 and October 2019</t>
  </si>
  <si>
    <t>Average</t>
  </si>
  <si>
    <t>Napu Spring</t>
  </si>
  <si>
    <t>Nov16-Oct17</t>
  </si>
  <si>
    <t>Sumur Pompa</t>
  </si>
  <si>
    <t>Nov17-Oct18</t>
  </si>
  <si>
    <t>SPS</t>
  </si>
  <si>
    <t>Nov-18-Oct19</t>
  </si>
  <si>
    <t>Longterm average</t>
  </si>
  <si>
    <t>DATE</t>
  </si>
  <si>
    <t>Value</t>
  </si>
  <si>
    <t>RF</t>
  </si>
  <si>
    <t>RF(excl high rainfall Cl values)</t>
  </si>
  <si>
    <r>
      <t>Ry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>(mm)</t>
    </r>
  </si>
  <si>
    <t>MK</t>
  </si>
  <si>
    <t>SP</t>
  </si>
  <si>
    <t>ML</t>
  </si>
  <si>
    <t>MN</t>
  </si>
  <si>
    <t>Napu Rainfall</t>
  </si>
  <si>
    <t>Cations</t>
  </si>
  <si>
    <t>Anions</t>
  </si>
  <si>
    <t>Stable Isotopes</t>
  </si>
  <si>
    <t>Sampling notes</t>
  </si>
  <si>
    <t>CODE</t>
  </si>
  <si>
    <t>SEASON</t>
  </si>
  <si>
    <t>Water Year</t>
  </si>
  <si>
    <t>Location</t>
  </si>
  <si>
    <t>Water Type</t>
  </si>
  <si>
    <t xml:space="preserve">B </t>
  </si>
  <si>
    <t>Ca</t>
  </si>
  <si>
    <t>Fe</t>
  </si>
  <si>
    <t xml:space="preserve">K </t>
  </si>
  <si>
    <t>Mg</t>
  </si>
  <si>
    <t>Na</t>
  </si>
  <si>
    <t>Fluoride</t>
  </si>
  <si>
    <t>Chloride</t>
  </si>
  <si>
    <t>Nitrite</t>
  </si>
  <si>
    <t>Bromide</t>
  </si>
  <si>
    <t>Nitrate</t>
  </si>
  <si>
    <t>Sulfate</t>
  </si>
  <si>
    <t>Phosphate</t>
  </si>
  <si>
    <t>HCO3 (calculated)</t>
  </si>
  <si>
    <t>EC</t>
  </si>
  <si>
    <t>Temp</t>
  </si>
  <si>
    <t>pH</t>
  </si>
  <si>
    <t>NO3_field</t>
  </si>
  <si>
    <t>PO4_field</t>
  </si>
  <si>
    <t>SO4_field</t>
  </si>
  <si>
    <t>d18O</t>
  </si>
  <si>
    <t>d2H</t>
  </si>
  <si>
    <t>d-excess</t>
  </si>
  <si>
    <t>mg/L</t>
  </si>
  <si>
    <t>μS/cm</t>
  </si>
  <si>
    <t>34G</t>
  </si>
  <si>
    <t>25/10/19</t>
  </si>
  <si>
    <t>Dry</t>
  </si>
  <si>
    <t>Deep community well</t>
  </si>
  <si>
    <t>Groundwater</t>
  </si>
  <si>
    <t>n.a.</t>
  </si>
  <si>
    <t>Well</t>
  </si>
  <si>
    <t>0.41-0.53</t>
  </si>
  <si>
    <t>hydrasleeve</t>
  </si>
  <si>
    <t>16/02/2018</t>
  </si>
  <si>
    <t>Wet</t>
  </si>
  <si>
    <t>23/03/2018</t>
  </si>
  <si>
    <t>Kadahang</t>
  </si>
  <si>
    <t>River</t>
  </si>
  <si>
    <t>32G</t>
  </si>
  <si>
    <t>Karaha</t>
  </si>
  <si>
    <t>36G</t>
  </si>
  <si>
    <t>Spring</t>
  </si>
  <si>
    <t>Labang Creek</t>
  </si>
  <si>
    <t>33G</t>
  </si>
  <si>
    <t>Laikaterik</t>
  </si>
  <si>
    <t>35G</t>
  </si>
  <si>
    <t>38G</t>
  </si>
  <si>
    <t>BDL</t>
  </si>
  <si>
    <t>39G</t>
  </si>
  <si>
    <t>40G</t>
  </si>
  <si>
    <t>41G</t>
  </si>
  <si>
    <t>42G</t>
  </si>
  <si>
    <t>43G</t>
  </si>
  <si>
    <t>44G</t>
  </si>
  <si>
    <t>Larawali</t>
  </si>
  <si>
    <t>Larawali post</t>
  </si>
  <si>
    <t>Larawali upper</t>
  </si>
  <si>
    <t>Napu</t>
  </si>
  <si>
    <t>Rain</t>
  </si>
  <si>
    <t>nd</t>
  </si>
  <si>
    <t>17/2/18</t>
  </si>
  <si>
    <t>21/02/18</t>
  </si>
  <si>
    <t>28/02/2018</t>
  </si>
  <si>
    <t>17/02/2018</t>
  </si>
  <si>
    <t>2R</t>
  </si>
  <si>
    <t>Rain water</t>
  </si>
  <si>
    <t>6R</t>
  </si>
  <si>
    <t>8R</t>
  </si>
  <si>
    <t>9R</t>
  </si>
  <si>
    <t>13R</t>
  </si>
  <si>
    <t>16R</t>
  </si>
  <si>
    <t>n.a</t>
  </si>
  <si>
    <t>17R</t>
  </si>
  <si>
    <t>18R</t>
  </si>
  <si>
    <t>20R</t>
  </si>
  <si>
    <t>21R</t>
  </si>
  <si>
    <t>22R</t>
  </si>
  <si>
    <t>23R</t>
  </si>
  <si>
    <t>24R</t>
  </si>
  <si>
    <t>25R</t>
  </si>
  <si>
    <t>27R</t>
  </si>
  <si>
    <t>28R</t>
  </si>
  <si>
    <t>30R</t>
  </si>
  <si>
    <t>ND</t>
  </si>
  <si>
    <t>Sample from hole below discharge point</t>
  </si>
  <si>
    <t>Sample from upper hole</t>
  </si>
  <si>
    <t>12DR</t>
  </si>
  <si>
    <t>Nau</t>
  </si>
  <si>
    <t>13/12/2016</t>
  </si>
  <si>
    <t>Shallow community Well</t>
  </si>
  <si>
    <t>surface sample</t>
  </si>
  <si>
    <t>Shallow community well</t>
  </si>
  <si>
    <t>sample from well bottom using hydrasleeve</t>
  </si>
  <si>
    <t>sample from well surface</t>
  </si>
  <si>
    <t xml:space="preserve">Shallow community Well </t>
  </si>
  <si>
    <t>31G</t>
  </si>
  <si>
    <t>Sumur Pak Sek</t>
  </si>
  <si>
    <t>Waingapu</t>
  </si>
  <si>
    <t>27/03/2018</t>
  </si>
  <si>
    <t>1R</t>
  </si>
  <si>
    <t>3R</t>
  </si>
  <si>
    <t>4R</t>
  </si>
  <si>
    <t>5R</t>
  </si>
  <si>
    <t>7R</t>
  </si>
  <si>
    <t>1DR</t>
  </si>
  <si>
    <t>11DR</t>
  </si>
  <si>
    <t>14R</t>
  </si>
  <si>
    <t>15R</t>
  </si>
  <si>
    <t>19R</t>
  </si>
  <si>
    <t>26R</t>
  </si>
  <si>
    <t>29R</t>
  </si>
  <si>
    <t>Composite April 2017 - Wunga</t>
  </si>
  <si>
    <t>Wunga</t>
  </si>
  <si>
    <t>Composite December 2017 - Napu</t>
  </si>
  <si>
    <t>Composite February 2017 - Napu</t>
  </si>
  <si>
    <t>Composite February 2017 - Wunga</t>
  </si>
  <si>
    <t>Wunga Well</t>
  </si>
  <si>
    <t>Waingapu Rain</t>
  </si>
  <si>
    <t>REVISED VALUES WITH ADDITIONAL DATA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</si>
</sst>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vertAlign val="superscript"/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0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0" xfId="0" applyFont="1"/>
    <xf numFmtId="14" fontId="0" fillId="0" borderId="0" xfId="0" applyNumberFormat="1"/>
    <xf numFmtId="14" fontId="0" fillId="0" borderId="0" xfId="0" applyNumberFormat="1" applyAlignment="1">
      <alignment horizontal="left"/>
    </xf>
    <xf numFmtId="14" fontId="3" fillId="0" borderId="0" xfId="0" applyNumberFormat="1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164" fontId="0" fillId="0" borderId="0" xfId="0" applyNumberFormat="1"/>
    <xf numFmtId="0" fontId="1" fillId="0" borderId="0" xfId="0" applyFont="1"/>
    <xf numFmtId="0" fontId="4" fillId="0" borderId="0" xfId="0" applyFont="1"/>
    <xf numFmtId="2" fontId="0" fillId="0" borderId="0" xfId="0" applyNumberFormat="1" applyAlignment="1">
      <alignment horizontal="center"/>
    </xf>
    <xf numFmtId="2" fontId="6" fillId="0" borderId="0" xfId="0" applyNumberFormat="1" applyFont="1"/>
    <xf numFmtId="2" fontId="5" fillId="0" borderId="0" xfId="0" applyNumberFormat="1" applyFont="1"/>
    <xf numFmtId="0" fontId="7" fillId="0" borderId="0" xfId="0" applyFont="1"/>
    <xf numFmtId="14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/>
    <xf numFmtId="0" fontId="5" fillId="0" borderId="1" xfId="0" applyFont="1" applyBorder="1" applyAlignment="1">
      <alignment horizontal="left"/>
    </xf>
    <xf numFmtId="2" fontId="5" fillId="2" borderId="0" xfId="0" applyNumberFormat="1" applyFont="1" applyFill="1"/>
    <xf numFmtId="2" fontId="5" fillId="0" borderId="1" xfId="0" applyNumberFormat="1" applyFont="1" applyBorder="1"/>
    <xf numFmtId="0" fontId="10" fillId="0" borderId="0" xfId="0" applyFont="1" applyAlignment="1">
      <alignment horizontal="left"/>
    </xf>
    <xf numFmtId="1" fontId="0" fillId="0" borderId="0" xfId="0" applyNumberFormat="1"/>
    <xf numFmtId="1" fontId="2" fillId="0" borderId="0" xfId="0" applyNumberFormat="1" applyFont="1"/>
    <xf numFmtId="1" fontId="0" fillId="0" borderId="0" xfId="0" applyNumberFormat="1" applyAlignment="1">
      <alignment horizontal="left"/>
    </xf>
    <xf numFmtId="1" fontId="3" fillId="0" borderId="0" xfId="0" applyNumberFormat="1" applyFont="1" applyAlignment="1">
      <alignment horizontal="left"/>
    </xf>
    <xf numFmtId="1" fontId="7" fillId="0" borderId="0" xfId="0" applyNumberFormat="1" applyFont="1"/>
    <xf numFmtId="2" fontId="0" fillId="0" borderId="1" xfId="0" applyNumberFormat="1" applyBorder="1" applyAlignment="1">
      <alignment horizontal="center"/>
    </xf>
    <xf numFmtId="0" fontId="7" fillId="0" borderId="4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0" fillId="0" borderId="1" xfId="0" applyBorder="1"/>
    <xf numFmtId="0" fontId="0" fillId="0" borderId="0" xfId="0" applyAlignment="1">
      <alignment horizontal="right"/>
    </xf>
    <xf numFmtId="0" fontId="0" fillId="0" borderId="3" xfId="0" applyBorder="1"/>
    <xf numFmtId="2" fontId="5" fillId="0" borderId="2" xfId="0" applyNumberFormat="1" applyFont="1" applyBorder="1"/>
    <xf numFmtId="0" fontId="0" fillId="0" borderId="0" xfId="0" applyAlignment="1">
      <alignment wrapText="1"/>
    </xf>
    <xf numFmtId="0" fontId="1" fillId="2" borderId="0" xfId="0" applyFont="1" applyFill="1"/>
    <xf numFmtId="164" fontId="0" fillId="2" borderId="0" xfId="0" applyNumberFormat="1" applyFill="1"/>
    <xf numFmtId="0" fontId="0" fillId="2" borderId="0" xfId="0" applyFill="1"/>
    <xf numFmtId="14" fontId="0" fillId="2" borderId="0" xfId="0" applyNumberFormat="1" applyFill="1" applyAlignment="1">
      <alignment horizontal="left"/>
    </xf>
    <xf numFmtId="0" fontId="1" fillId="0" borderId="0" xfId="0" applyFont="1" applyAlignment="1">
      <alignment wrapText="1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14" fontId="0" fillId="0" borderId="1" xfId="0" applyNumberFormat="1" applyBorder="1"/>
    <xf numFmtId="0" fontId="11" fillId="0" borderId="2" xfId="0" applyFont="1" applyBorder="1" applyAlignment="1">
      <alignment vertical="center" wrapText="1"/>
    </xf>
    <xf numFmtId="0" fontId="1" fillId="0" borderId="2" xfId="0" applyFont="1" applyBorder="1"/>
    <xf numFmtId="0" fontId="11" fillId="0" borderId="12" xfId="0" applyFont="1" applyBorder="1" applyAlignment="1">
      <alignment vertical="center" wrapText="1"/>
    </xf>
    <xf numFmtId="0" fontId="1" fillId="0" borderId="6" xfId="0" applyFont="1" applyBorder="1"/>
    <xf numFmtId="0" fontId="0" fillId="0" borderId="2" xfId="0" applyBorder="1"/>
    <xf numFmtId="0" fontId="1" fillId="0" borderId="7" xfId="0" applyFont="1" applyBorder="1"/>
    <xf numFmtId="0" fontId="1" fillId="0" borderId="11" xfId="0" applyFont="1" applyBorder="1"/>
    <xf numFmtId="0" fontId="0" fillId="0" borderId="6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10" xfId="0" applyBorder="1" applyAlignment="1">
      <alignment wrapText="1"/>
    </xf>
    <xf numFmtId="0" fontId="1" fillId="3" borderId="7" xfId="0" applyFont="1" applyFill="1" applyBorder="1"/>
    <xf numFmtId="0" fontId="0" fillId="3" borderId="9" xfId="0" applyFill="1" applyBorder="1"/>
    <xf numFmtId="0" fontId="0" fillId="3" borderId="11" xfId="0" applyFill="1" applyBorder="1"/>
    <xf numFmtId="0" fontId="14" fillId="0" borderId="0" xfId="0" applyFont="1"/>
    <xf numFmtId="14" fontId="14" fillId="0" borderId="0" xfId="0" applyNumberFormat="1" applyFont="1"/>
    <xf numFmtId="0" fontId="15" fillId="0" borderId="0" xfId="0" applyFont="1"/>
    <xf numFmtId="0" fontId="0" fillId="3" borderId="0" xfId="0" applyFill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/>
    <xf numFmtId="0" fontId="0" fillId="0" borderId="0" xfId="0" applyAlignment="1"/>
    <xf numFmtId="0" fontId="1" fillId="0" borderId="1" xfId="0" applyFont="1" applyBorder="1" applyAlignment="1">
      <alignment wrapText="1"/>
    </xf>
    <xf numFmtId="0" fontId="1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ECD8B-F6E1-4457-83F2-A40C9CBCC1BE}">
  <dimension ref="A1:K63"/>
  <sheetViews>
    <sheetView tabSelected="1" workbookViewId="0">
      <selection activeCell="K16" sqref="K16"/>
    </sheetView>
  </sheetViews>
  <sheetFormatPr defaultRowHeight="15" x14ac:dyDescent="0.25"/>
  <cols>
    <col min="1" max="1" width="15.7109375" style="34" customWidth="1"/>
    <col min="2" max="2" width="15" customWidth="1"/>
    <col min="3" max="3" width="10.7109375" customWidth="1"/>
    <col min="5" max="5" width="7.5703125" customWidth="1"/>
    <col min="6" max="6" width="16.140625" customWidth="1"/>
    <col min="7" max="7" width="24.42578125" customWidth="1"/>
    <col min="8" max="8" width="13.42578125" customWidth="1"/>
    <col min="9" max="9" width="11.7109375" customWidth="1"/>
    <col min="10" max="10" width="13.7109375" customWidth="1"/>
  </cols>
  <sheetData>
    <row r="1" spans="1:8" ht="60.75" thickBot="1" x14ac:dyDescent="0.3">
      <c r="A1" s="39" t="s">
        <v>0</v>
      </c>
      <c r="B1" s="61" t="s">
        <v>1</v>
      </c>
      <c r="C1" s="62"/>
      <c r="D1" s="8" t="s">
        <v>2</v>
      </c>
      <c r="G1" s="8" t="s">
        <v>3</v>
      </c>
    </row>
    <row r="2" spans="1:8" ht="32.25" customHeight="1" thickBot="1" x14ac:dyDescent="0.3">
      <c r="B2" s="28" t="s">
        <v>4</v>
      </c>
      <c r="C2">
        <f>AVERAGE(Sheet1!N11,Sheet1!N16)</f>
        <v>6.9876000000000005</v>
      </c>
      <c r="D2">
        <v>2</v>
      </c>
      <c r="F2" s="46" t="s">
        <v>5</v>
      </c>
      <c r="G2">
        <f>H6*D63</f>
        <v>1638.1617025641026</v>
      </c>
      <c r="H2" s="8" t="s">
        <v>6</v>
      </c>
    </row>
    <row r="3" spans="1:8" ht="26.25" customHeight="1" thickBot="1" x14ac:dyDescent="0.3">
      <c r="B3" s="29" t="s">
        <v>7</v>
      </c>
      <c r="C3">
        <f>AVERAGE(Sheet1!N19:N20,Sheet1!N32)</f>
        <v>6.9438333333333331</v>
      </c>
      <c r="D3">
        <v>3</v>
      </c>
      <c r="F3" s="47" t="s">
        <v>8</v>
      </c>
      <c r="G3" s="48"/>
      <c r="H3" s="49" t="s">
        <v>9</v>
      </c>
    </row>
    <row r="4" spans="1:8" ht="15.75" thickBot="1" x14ac:dyDescent="0.3">
      <c r="B4" s="29" t="s">
        <v>10</v>
      </c>
      <c r="C4">
        <f>AVERAGE(Sheet1!N86:N87)</f>
        <v>8.5500000000000007</v>
      </c>
      <c r="D4">
        <v>2</v>
      </c>
      <c r="F4" s="40" t="s">
        <v>11</v>
      </c>
      <c r="G4">
        <v>736</v>
      </c>
      <c r="H4" s="41"/>
    </row>
    <row r="5" spans="1:8" ht="15.75" thickBot="1" x14ac:dyDescent="0.3">
      <c r="B5" s="29" t="s">
        <v>12</v>
      </c>
      <c r="C5">
        <f>AVERAGE(7.21,Sheet1!N94:N95)</f>
        <v>6.97</v>
      </c>
      <c r="D5">
        <v>3</v>
      </c>
      <c r="F5" s="40" t="s">
        <v>13</v>
      </c>
      <c r="G5">
        <v>706</v>
      </c>
      <c r="H5" s="41"/>
    </row>
    <row r="6" spans="1:8" ht="15.75" thickBot="1" x14ac:dyDescent="0.3">
      <c r="B6" s="29" t="s">
        <v>14</v>
      </c>
      <c r="C6">
        <f>AVERAGE(Sheet1!N4,Sheet1!N98,Sheet1!N6)</f>
        <v>9.5176999999999996</v>
      </c>
      <c r="D6">
        <v>3</v>
      </c>
      <c r="F6" s="42" t="s">
        <v>15</v>
      </c>
      <c r="G6" s="30">
        <v>1166</v>
      </c>
      <c r="H6" s="50">
        <f>AVERAGE(G4:G6)</f>
        <v>869.33333333333337</v>
      </c>
    </row>
    <row r="7" spans="1:8" x14ac:dyDescent="0.25">
      <c r="F7" t="s">
        <v>16</v>
      </c>
      <c r="H7">
        <v>812</v>
      </c>
    </row>
    <row r="8" spans="1:8" x14ac:dyDescent="0.25">
      <c r="A8" s="65" t="s">
        <v>155</v>
      </c>
      <c r="B8" s="66"/>
      <c r="C8" s="66"/>
      <c r="D8" s="66"/>
    </row>
    <row r="9" spans="1:8" ht="17.25" x14ac:dyDescent="0.25">
      <c r="A9" s="51"/>
      <c r="B9" s="44" t="s">
        <v>17</v>
      </c>
      <c r="C9" s="45" t="s">
        <v>18</v>
      </c>
      <c r="D9" s="45" t="s">
        <v>9</v>
      </c>
      <c r="E9" s="45" t="s">
        <v>2</v>
      </c>
      <c r="F9" s="45" t="s">
        <v>19</v>
      </c>
      <c r="G9" s="45" t="s">
        <v>20</v>
      </c>
      <c r="H9" s="54" t="s">
        <v>21</v>
      </c>
    </row>
    <row r="10" spans="1:8" x14ac:dyDescent="0.25">
      <c r="A10" s="52" t="s">
        <v>22</v>
      </c>
      <c r="B10" s="2">
        <v>42836</v>
      </c>
      <c r="C10">
        <v>7</v>
      </c>
      <c r="D10">
        <f>AVERAGE(C10:C17)</f>
        <v>12.649875</v>
      </c>
      <c r="E10">
        <f>COUNT(C10:C17)</f>
        <v>8</v>
      </c>
      <c r="F10">
        <f>D$40/D10</f>
        <v>0.30392118499194659</v>
      </c>
      <c r="G10">
        <f>E40/D10</f>
        <v>0.16338318940518565</v>
      </c>
      <c r="H10" s="55">
        <f>G2/D10</f>
        <v>129.500228465823</v>
      </c>
    </row>
    <row r="11" spans="1:8" x14ac:dyDescent="0.25">
      <c r="A11" s="52"/>
      <c r="B11" s="2">
        <v>43763</v>
      </c>
      <c r="C11">
        <v>16.231999999999999</v>
      </c>
      <c r="H11" s="55"/>
    </row>
    <row r="12" spans="1:8" x14ac:dyDescent="0.25">
      <c r="A12" s="52"/>
      <c r="B12" s="2">
        <v>43763</v>
      </c>
      <c r="C12">
        <v>6.2210000000000001</v>
      </c>
      <c r="H12" s="55"/>
    </row>
    <row r="13" spans="1:8" ht="15.75" x14ac:dyDescent="0.25">
      <c r="A13" s="52"/>
      <c r="B13" s="58">
        <v>43256</v>
      </c>
      <c r="C13" s="59">
        <v>13.329000000000001</v>
      </c>
      <c r="H13" s="55"/>
    </row>
    <row r="14" spans="1:8" ht="15.75" x14ac:dyDescent="0.25">
      <c r="A14" s="52"/>
      <c r="B14" s="58">
        <v>43182</v>
      </c>
      <c r="C14" s="59">
        <v>14.161</v>
      </c>
      <c r="H14" s="55"/>
    </row>
    <row r="15" spans="1:8" ht="15.75" x14ac:dyDescent="0.25">
      <c r="A15" s="52"/>
      <c r="B15" s="58">
        <v>43182</v>
      </c>
      <c r="C15" s="59">
        <v>14.742000000000001</v>
      </c>
      <c r="H15" s="55"/>
    </row>
    <row r="16" spans="1:8" ht="15.75" x14ac:dyDescent="0.25">
      <c r="A16" s="52"/>
      <c r="B16" s="58">
        <v>43182</v>
      </c>
      <c r="C16" s="59">
        <v>15.375</v>
      </c>
      <c r="H16" s="55"/>
    </row>
    <row r="17" spans="1:11" ht="15.75" x14ac:dyDescent="0.25">
      <c r="A17" s="52"/>
      <c r="B17" s="58">
        <v>43182</v>
      </c>
      <c r="C17" s="59">
        <v>14.138999999999999</v>
      </c>
      <c r="H17" s="55"/>
    </row>
    <row r="18" spans="1:11" x14ac:dyDescent="0.25">
      <c r="A18" s="52" t="s">
        <v>23</v>
      </c>
      <c r="B18" s="2">
        <v>42836</v>
      </c>
      <c r="C18">
        <v>6.8</v>
      </c>
      <c r="D18">
        <f>AVERAGE(C18:C22)</f>
        <v>6.92</v>
      </c>
      <c r="E18">
        <f>COUNT(C18:C22)</f>
        <v>5</v>
      </c>
      <c r="F18">
        <f>D$40/D18</f>
        <v>0.55557297687861273</v>
      </c>
      <c r="G18">
        <f>E40/D18</f>
        <v>0.29866718541574028</v>
      </c>
      <c r="H18" s="55">
        <f>G2/D18</f>
        <v>236.72856973469692</v>
      </c>
    </row>
    <row r="19" spans="1:11" x14ac:dyDescent="0.25">
      <c r="A19" s="52"/>
      <c r="B19" s="2">
        <v>42836</v>
      </c>
      <c r="C19">
        <v>6.9</v>
      </c>
      <c r="H19" s="55"/>
    </row>
    <row r="20" spans="1:11" x14ac:dyDescent="0.25">
      <c r="A20" s="52"/>
      <c r="B20" s="4">
        <v>43043</v>
      </c>
      <c r="C20" s="37">
        <v>6.8</v>
      </c>
      <c r="H20" s="55"/>
    </row>
    <row r="21" spans="1:11" x14ac:dyDescent="0.25">
      <c r="A21" s="52"/>
      <c r="B21" s="4">
        <v>43043</v>
      </c>
      <c r="C21" s="37">
        <v>6.9</v>
      </c>
      <c r="H21" s="55"/>
    </row>
    <row r="22" spans="1:11" x14ac:dyDescent="0.25">
      <c r="A22" s="52"/>
      <c r="B22" s="2">
        <v>43762</v>
      </c>
      <c r="C22">
        <v>7.2</v>
      </c>
      <c r="H22" s="55"/>
      <c r="K22" s="4"/>
    </row>
    <row r="23" spans="1:11" x14ac:dyDescent="0.25">
      <c r="A23" s="52" t="s">
        <v>14</v>
      </c>
      <c r="B23" s="2">
        <v>42835</v>
      </c>
      <c r="C23">
        <v>6.1</v>
      </c>
      <c r="D23">
        <f>AVERAGE(C23:C28)</f>
        <v>10.603333333333333</v>
      </c>
      <c r="E23">
        <f>COUNT(C23:C28)</f>
        <v>6</v>
      </c>
      <c r="F23">
        <f>D40/D23</f>
        <v>0.36258079220370953</v>
      </c>
      <c r="G23">
        <f>E40/D23</f>
        <v>0.19491766014557588</v>
      </c>
      <c r="H23" s="55">
        <f>G2/D23</f>
        <v>154.49497352066356</v>
      </c>
      <c r="K23" s="4"/>
    </row>
    <row r="24" spans="1:11" x14ac:dyDescent="0.25">
      <c r="A24" s="52"/>
      <c r="B24" s="2">
        <v>43763</v>
      </c>
      <c r="C24">
        <v>6.9749999999999996</v>
      </c>
      <c r="H24" s="55"/>
    </row>
    <row r="25" spans="1:11" x14ac:dyDescent="0.25">
      <c r="A25" s="52"/>
      <c r="B25" s="2">
        <v>43763</v>
      </c>
      <c r="C25">
        <v>8.2219999999999995</v>
      </c>
      <c r="H25" s="55"/>
    </row>
    <row r="26" spans="1:11" ht="15.75" x14ac:dyDescent="0.25">
      <c r="A26" s="52"/>
      <c r="B26" s="58">
        <v>43147</v>
      </c>
      <c r="C26" s="59">
        <v>15.855</v>
      </c>
      <c r="H26" s="55"/>
    </row>
    <row r="27" spans="1:11" ht="15.75" x14ac:dyDescent="0.25">
      <c r="A27" s="52"/>
      <c r="B27" s="58">
        <v>43182</v>
      </c>
      <c r="C27" s="59">
        <v>17.454000000000001</v>
      </c>
      <c r="H27" s="55"/>
    </row>
    <row r="28" spans="1:11" ht="15.75" x14ac:dyDescent="0.25">
      <c r="A28" s="52"/>
      <c r="B28" s="58">
        <v>43182</v>
      </c>
      <c r="C28" s="59">
        <v>9.0139999999999993</v>
      </c>
      <c r="H28" s="55"/>
    </row>
    <row r="29" spans="1:11" x14ac:dyDescent="0.25">
      <c r="A29" s="52" t="s">
        <v>24</v>
      </c>
      <c r="B29" s="2">
        <v>42836</v>
      </c>
      <c r="C29">
        <v>5.4</v>
      </c>
      <c r="D29">
        <f>AVERAGE(C29:C31)</f>
        <v>11.392666666666665</v>
      </c>
      <c r="E29">
        <v>3</v>
      </c>
      <c r="F29">
        <f>D40/D29</f>
        <v>0.33745962314939443</v>
      </c>
      <c r="G29">
        <f>E40/D29</f>
        <v>0.18141291969192958</v>
      </c>
      <c r="H29" s="55">
        <f>G2/D29</f>
        <v>143.7908920268099</v>
      </c>
    </row>
    <row r="30" spans="1:11" ht="15.75" x14ac:dyDescent="0.25">
      <c r="A30" s="52"/>
      <c r="B30" s="58">
        <v>43253</v>
      </c>
      <c r="C30" s="59">
        <v>14.56</v>
      </c>
      <c r="H30" s="55"/>
    </row>
    <row r="31" spans="1:11" ht="15.75" x14ac:dyDescent="0.25">
      <c r="A31" s="52"/>
      <c r="B31" s="58">
        <v>43182</v>
      </c>
      <c r="C31" s="59">
        <v>14.218</v>
      </c>
      <c r="H31" s="55"/>
    </row>
    <row r="32" spans="1:11" x14ac:dyDescent="0.25">
      <c r="A32" s="52" t="s">
        <v>25</v>
      </c>
      <c r="B32" s="2">
        <v>42835</v>
      </c>
      <c r="C32">
        <v>6.1</v>
      </c>
      <c r="D32">
        <f>AVERAGE(C32:C37)</f>
        <v>13.582333333333333</v>
      </c>
      <c r="E32">
        <f>COUNT(C32:C37)</f>
        <v>6</v>
      </c>
      <c r="F32">
        <f>D40/D32</f>
        <v>0.28305629862321158</v>
      </c>
      <c r="G32">
        <f>E40/D32</f>
        <v>0.15216655874618423</v>
      </c>
      <c r="H32" s="55">
        <f>G2/D32</f>
        <v>120.60974078318178</v>
      </c>
    </row>
    <row r="33" spans="1:11" x14ac:dyDescent="0.25">
      <c r="A33" s="53"/>
      <c r="B33" s="43">
        <v>42835</v>
      </c>
      <c r="C33" s="30">
        <v>11</v>
      </c>
      <c r="D33" s="30"/>
      <c r="E33" s="30"/>
      <c r="F33" s="30"/>
      <c r="G33" s="30"/>
      <c r="H33" s="56"/>
    </row>
    <row r="34" spans="1:11" ht="15.75" x14ac:dyDescent="0.25">
      <c r="B34" s="58">
        <v>43253</v>
      </c>
      <c r="C34" s="59">
        <v>15.018000000000001</v>
      </c>
      <c r="H34" s="60"/>
    </row>
    <row r="35" spans="1:11" ht="15.75" x14ac:dyDescent="0.25">
      <c r="B35" s="58">
        <v>43182</v>
      </c>
      <c r="C35" s="59">
        <v>17.158000000000001</v>
      </c>
      <c r="H35" s="60"/>
    </row>
    <row r="36" spans="1:11" ht="15.75" x14ac:dyDescent="0.25">
      <c r="B36" s="58">
        <v>43182</v>
      </c>
      <c r="C36" s="59">
        <v>16.734999999999999</v>
      </c>
      <c r="H36" s="60"/>
    </row>
    <row r="37" spans="1:11" ht="15.75" x14ac:dyDescent="0.25">
      <c r="B37" s="58">
        <v>43147</v>
      </c>
      <c r="C37" s="59">
        <v>15.483000000000001</v>
      </c>
      <c r="H37" s="60"/>
    </row>
    <row r="39" spans="1:11" x14ac:dyDescent="0.25">
      <c r="A39" s="34" t="s">
        <v>26</v>
      </c>
    </row>
    <row r="40" spans="1:11" x14ac:dyDescent="0.25">
      <c r="B40" s="3">
        <v>43897</v>
      </c>
      <c r="C40" s="36">
        <v>1.4658</v>
      </c>
      <c r="D40" s="7">
        <f>AVERAGE(C40:C59)</f>
        <v>3.8445650000000002</v>
      </c>
      <c r="E40" s="7">
        <f>AVERAGE(C40:C50,C52,C56)</f>
        <v>2.0667769230769228</v>
      </c>
      <c r="F40" s="7">
        <f>AVERAGE(C40:C59)</f>
        <v>3.8445650000000002</v>
      </c>
    </row>
    <row r="41" spans="1:11" x14ac:dyDescent="0.25">
      <c r="B41" s="3">
        <v>43845</v>
      </c>
      <c r="C41" s="36">
        <v>2.4011999999999998</v>
      </c>
    </row>
    <row r="42" spans="1:11" ht="15.75" x14ac:dyDescent="0.25">
      <c r="B42" s="3">
        <v>43912</v>
      </c>
      <c r="C42" s="36">
        <v>1.4638</v>
      </c>
      <c r="I42" s="58"/>
      <c r="J42" s="57"/>
      <c r="K42" s="59"/>
    </row>
    <row r="43" spans="1:11" ht="15.75" x14ac:dyDescent="0.25">
      <c r="B43" s="4">
        <v>43904</v>
      </c>
      <c r="C43" s="36">
        <v>1.1819</v>
      </c>
      <c r="I43" s="58"/>
      <c r="J43" s="57"/>
      <c r="K43" s="59"/>
    </row>
    <row r="44" spans="1:11" ht="15.75" x14ac:dyDescent="0.25">
      <c r="B44" s="3">
        <v>43876</v>
      </c>
      <c r="C44" s="36">
        <v>1.7551000000000001</v>
      </c>
      <c r="H44" s="57"/>
      <c r="I44" s="58"/>
      <c r="J44" s="57"/>
      <c r="K44" s="59"/>
    </row>
    <row r="45" spans="1:11" ht="15.75" x14ac:dyDescent="0.25">
      <c r="B45" s="3">
        <v>43853</v>
      </c>
      <c r="C45" s="36">
        <v>1.9801</v>
      </c>
      <c r="H45" s="57"/>
      <c r="I45" s="58"/>
      <c r="J45" s="57"/>
      <c r="K45" s="59"/>
    </row>
    <row r="46" spans="1:11" x14ac:dyDescent="0.25">
      <c r="B46" s="3">
        <v>43838</v>
      </c>
      <c r="C46" s="36">
        <v>2.3744999999999998</v>
      </c>
    </row>
    <row r="47" spans="1:11" x14ac:dyDescent="0.25">
      <c r="B47" s="3">
        <v>43853</v>
      </c>
      <c r="C47" s="36">
        <v>2.0028999999999999</v>
      </c>
    </row>
    <row r="48" spans="1:11" x14ac:dyDescent="0.25">
      <c r="B48" s="3">
        <v>43939</v>
      </c>
      <c r="C48" s="36">
        <v>3.8024</v>
      </c>
    </row>
    <row r="49" spans="1:4" x14ac:dyDescent="0.25">
      <c r="B49" s="4">
        <v>43876</v>
      </c>
      <c r="C49" s="36">
        <v>1.7995000000000001</v>
      </c>
    </row>
    <row r="50" spans="1:4" x14ac:dyDescent="0.25">
      <c r="B50" s="4">
        <v>43889</v>
      </c>
      <c r="C50" s="36">
        <v>1.8815</v>
      </c>
    </row>
    <row r="51" spans="1:4" x14ac:dyDescent="0.25">
      <c r="B51" s="4">
        <v>43829</v>
      </c>
      <c r="C51" s="36">
        <v>7.0468000000000002</v>
      </c>
    </row>
    <row r="52" spans="1:4" x14ac:dyDescent="0.25">
      <c r="B52" s="4">
        <v>43939</v>
      </c>
      <c r="C52" s="36">
        <v>3.2955999999999999</v>
      </c>
    </row>
    <row r="53" spans="1:4" x14ac:dyDescent="0.25">
      <c r="B53" s="4">
        <v>43822</v>
      </c>
      <c r="C53" s="36">
        <v>9.5265000000000004</v>
      </c>
    </row>
    <row r="54" spans="1:4" x14ac:dyDescent="0.25">
      <c r="B54" s="4">
        <v>43822</v>
      </c>
      <c r="C54" s="36">
        <v>4.9428999999999998</v>
      </c>
    </row>
    <row r="55" spans="1:4" x14ac:dyDescent="0.25">
      <c r="B55" s="3">
        <v>43822</v>
      </c>
      <c r="C55" s="36">
        <v>9.8780000000000001</v>
      </c>
    </row>
    <row r="56" spans="1:4" x14ac:dyDescent="0.25">
      <c r="B56" s="3">
        <v>43918</v>
      </c>
      <c r="C56" s="36">
        <v>1.4638</v>
      </c>
    </row>
    <row r="57" spans="1:4" ht="15.75" x14ac:dyDescent="0.25">
      <c r="B57" s="58">
        <v>43147</v>
      </c>
      <c r="C57" s="59">
        <v>15.483000000000001</v>
      </c>
    </row>
    <row r="58" spans="1:4" ht="15.75" x14ac:dyDescent="0.25">
      <c r="B58" s="58">
        <v>43186</v>
      </c>
      <c r="C58" s="59">
        <v>1.226</v>
      </c>
    </row>
    <row r="59" spans="1:4" ht="15.75" x14ac:dyDescent="0.25">
      <c r="B59" s="58">
        <v>43186</v>
      </c>
      <c r="C59" s="59">
        <v>1.92</v>
      </c>
    </row>
    <row r="61" spans="1:4" x14ac:dyDescent="0.25">
      <c r="A61" s="34" t="s">
        <v>154</v>
      </c>
      <c r="D61">
        <v>1.702</v>
      </c>
    </row>
    <row r="63" spans="1:4" x14ac:dyDescent="0.25">
      <c r="D63" s="7">
        <f>AVERAGE(E40,D61)</f>
        <v>1.8843884615384614</v>
      </c>
    </row>
  </sheetData>
  <mergeCells count="2">
    <mergeCell ref="B1:C1"/>
    <mergeCell ref="A8:D8"/>
  </mergeCells>
  <conditionalFormatting sqref="C40:C5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C25 C10:C12 C29 C32:C3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:C5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:C25 C29 C32:C3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:C3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19B16-7139-4F37-A454-8069212103E0}">
  <dimension ref="A1:AD123"/>
  <sheetViews>
    <sheetView workbookViewId="0">
      <pane xSplit="8" ySplit="8" topLeftCell="I9" activePane="bottomRight" state="frozen"/>
      <selection pane="topRight" activeCell="G1" sqref="G1"/>
      <selection pane="bottomLeft" activeCell="A9" sqref="A9"/>
      <selection pane="bottomRight" activeCell="Q98" sqref="Q98"/>
    </sheetView>
  </sheetViews>
  <sheetFormatPr defaultRowHeight="15" x14ac:dyDescent="0.25"/>
  <cols>
    <col min="1" max="1" width="8" customWidth="1"/>
    <col min="2" max="3" width="22.5703125" customWidth="1"/>
    <col min="4" max="4" width="22.5703125" style="22" customWidth="1"/>
    <col min="5" max="6" width="12.28515625" customWidth="1"/>
    <col min="7" max="13" width="9.140625" customWidth="1"/>
    <col min="14" max="14" width="9.140625" style="37"/>
    <col min="19" max="19" width="12.28515625" customWidth="1"/>
    <col min="24" max="24" width="12.28515625" customWidth="1"/>
    <col min="30" max="30" width="33.7109375" customWidth="1"/>
  </cols>
  <sheetData>
    <row r="1" spans="1:30" x14ac:dyDescent="0.25">
      <c r="G1" s="63" t="s">
        <v>27</v>
      </c>
      <c r="H1" s="64"/>
      <c r="I1" s="64"/>
      <c r="J1" s="64"/>
      <c r="K1" s="64"/>
      <c r="L1" s="64"/>
      <c r="M1" s="63" t="s">
        <v>28</v>
      </c>
      <c r="N1" s="64"/>
      <c r="O1" s="64"/>
      <c r="P1" s="64"/>
      <c r="Q1" s="64"/>
      <c r="R1" s="64"/>
      <c r="S1" s="64"/>
      <c r="T1" s="64"/>
      <c r="AA1" s="8" t="s">
        <v>29</v>
      </c>
      <c r="AD1" s="8" t="s">
        <v>30</v>
      </c>
    </row>
    <row r="2" spans="1:30" x14ac:dyDescent="0.25">
      <c r="A2" s="1" t="s">
        <v>31</v>
      </c>
      <c r="B2" s="1" t="s">
        <v>17</v>
      </c>
      <c r="C2" s="1" t="s">
        <v>32</v>
      </c>
      <c r="D2" s="23" t="s">
        <v>33</v>
      </c>
      <c r="E2" s="1" t="s">
        <v>34</v>
      </c>
      <c r="F2" s="1" t="s">
        <v>35</v>
      </c>
      <c r="G2" s="8" t="s">
        <v>36</v>
      </c>
      <c r="H2" s="8" t="s">
        <v>37</v>
      </c>
      <c r="I2" s="8" t="s">
        <v>38</v>
      </c>
      <c r="J2" s="8" t="s">
        <v>39</v>
      </c>
      <c r="K2" s="8" t="s">
        <v>40</v>
      </c>
      <c r="L2" s="8" t="s">
        <v>41</v>
      </c>
      <c r="M2" s="8" t="s">
        <v>42</v>
      </c>
      <c r="N2" s="35" t="s">
        <v>43</v>
      </c>
      <c r="O2" s="8" t="s">
        <v>44</v>
      </c>
      <c r="P2" s="8" t="s">
        <v>45</v>
      </c>
      <c r="Q2" s="8" t="s">
        <v>46</v>
      </c>
      <c r="R2" s="8" t="s">
        <v>47</v>
      </c>
      <c r="S2" s="8" t="s">
        <v>48</v>
      </c>
      <c r="T2" s="8" t="s">
        <v>49</v>
      </c>
      <c r="U2" s="8" t="s">
        <v>50</v>
      </c>
      <c r="V2" s="8" t="s">
        <v>51</v>
      </c>
      <c r="W2" s="8" t="s">
        <v>52</v>
      </c>
      <c r="X2" s="8" t="s">
        <v>53</v>
      </c>
      <c r="Y2" s="8" t="s">
        <v>54</v>
      </c>
      <c r="Z2" s="8" t="s">
        <v>55</v>
      </c>
      <c r="AA2" s="8" t="s">
        <v>56</v>
      </c>
      <c r="AB2" s="8" t="s">
        <v>57</v>
      </c>
      <c r="AC2" s="8" t="s">
        <v>58</v>
      </c>
    </row>
    <row r="3" spans="1:30" x14ac:dyDescent="0.25">
      <c r="G3" s="8" t="s">
        <v>59</v>
      </c>
      <c r="H3" s="8" t="s">
        <v>59</v>
      </c>
      <c r="I3" s="8" t="s">
        <v>59</v>
      </c>
      <c r="J3" s="8" t="s">
        <v>59</v>
      </c>
      <c r="K3" s="8" t="s">
        <v>59</v>
      </c>
      <c r="L3" s="8" t="s">
        <v>59</v>
      </c>
      <c r="M3" s="8" t="s">
        <v>59</v>
      </c>
      <c r="N3" s="35" t="s">
        <v>59</v>
      </c>
      <c r="O3" s="8" t="s">
        <v>59</v>
      </c>
      <c r="P3" s="8" t="s">
        <v>59</v>
      </c>
      <c r="Q3" s="8" t="s">
        <v>59</v>
      </c>
      <c r="R3" s="8" t="s">
        <v>59</v>
      </c>
      <c r="S3" s="8" t="s">
        <v>59</v>
      </c>
      <c r="T3" s="8" t="s">
        <v>59</v>
      </c>
      <c r="U3" s="8" t="s">
        <v>60</v>
      </c>
      <c r="V3" s="8"/>
      <c r="W3" s="8"/>
      <c r="X3" s="8" t="s">
        <v>59</v>
      </c>
      <c r="Y3" s="8" t="s">
        <v>59</v>
      </c>
      <c r="Z3" s="8" t="s">
        <v>59</v>
      </c>
    </row>
    <row r="4" spans="1:30" x14ac:dyDescent="0.25">
      <c r="A4" t="s">
        <v>61</v>
      </c>
      <c r="B4" s="6" t="s">
        <v>62</v>
      </c>
      <c r="C4" s="6" t="s">
        <v>63</v>
      </c>
      <c r="D4" s="24">
        <v>2018</v>
      </c>
      <c r="E4" s="6" t="s">
        <v>64</v>
      </c>
      <c r="F4" s="6" t="s">
        <v>65</v>
      </c>
      <c r="G4" s="7">
        <v>7.3599999999999999E-2</v>
      </c>
      <c r="H4" s="7">
        <v>127.6728</v>
      </c>
      <c r="I4" s="7">
        <v>0.124</v>
      </c>
      <c r="J4" s="7">
        <v>1.2887999999999999</v>
      </c>
      <c r="K4" s="7">
        <v>3.4159999999999999</v>
      </c>
      <c r="L4" s="7">
        <v>9.1870999999999992</v>
      </c>
      <c r="M4" s="7">
        <v>0.20130000000000001</v>
      </c>
      <c r="N4" s="36">
        <v>6.2214</v>
      </c>
      <c r="O4" s="7">
        <v>0.12529999999999999</v>
      </c>
      <c r="P4" s="7">
        <v>3.6200000000000003E-2</v>
      </c>
      <c r="Q4" s="7">
        <v>1.5744</v>
      </c>
      <c r="R4" s="7">
        <v>1.2230000000000001</v>
      </c>
      <c r="S4" s="7" t="s">
        <v>66</v>
      </c>
      <c r="T4">
        <v>30.555402044467353</v>
      </c>
      <c r="AA4" s="10">
        <v>-5.2449599999999998</v>
      </c>
      <c r="AB4" s="10">
        <v>-33.391019725</v>
      </c>
      <c r="AC4" s="10">
        <f>AB4-8*AA4</f>
        <v>8.5686602749999992</v>
      </c>
    </row>
    <row r="5" spans="1:30" x14ac:dyDescent="0.25">
      <c r="A5" s="13"/>
      <c r="B5" s="4">
        <v>43012</v>
      </c>
      <c r="C5" s="4" t="s">
        <v>63</v>
      </c>
      <c r="D5" s="25">
        <v>2016</v>
      </c>
      <c r="E5" s="13" t="s">
        <v>64</v>
      </c>
      <c r="F5" s="13" t="s">
        <v>67</v>
      </c>
      <c r="G5" s="13"/>
      <c r="H5" s="13"/>
      <c r="AA5" s="12">
        <v>-5.1726633793758783</v>
      </c>
      <c r="AB5" s="12">
        <v>-32.716775685198527</v>
      </c>
      <c r="AC5" s="10">
        <f>AB5-8*AA5</f>
        <v>8.6645313498084988</v>
      </c>
    </row>
    <row r="6" spans="1:30" x14ac:dyDescent="0.25">
      <c r="A6" s="13"/>
      <c r="B6" s="4">
        <v>43012</v>
      </c>
      <c r="C6" s="4" t="s">
        <v>63</v>
      </c>
      <c r="D6" s="25">
        <v>2016</v>
      </c>
      <c r="E6" s="13" t="s">
        <v>64</v>
      </c>
      <c r="F6" s="13" t="s">
        <v>67</v>
      </c>
      <c r="G6" s="13"/>
      <c r="H6" s="13"/>
      <c r="N6" s="37">
        <v>6.1</v>
      </c>
      <c r="U6" s="31">
        <v>403</v>
      </c>
      <c r="V6" s="31">
        <v>29.8</v>
      </c>
      <c r="W6" s="31">
        <v>7.47</v>
      </c>
      <c r="X6" s="31" t="s">
        <v>68</v>
      </c>
      <c r="Y6" s="31">
        <v>1.7</v>
      </c>
      <c r="Z6" s="31">
        <v>10</v>
      </c>
      <c r="AC6" s="10"/>
      <c r="AD6" t="s">
        <v>69</v>
      </c>
    </row>
    <row r="7" spans="1:30" x14ac:dyDescent="0.25">
      <c r="A7" s="13"/>
      <c r="B7" s="4" t="s">
        <v>70</v>
      </c>
      <c r="C7" s="4" t="s">
        <v>71</v>
      </c>
      <c r="D7" s="25">
        <v>2017</v>
      </c>
      <c r="E7" s="16" t="s">
        <v>64</v>
      </c>
      <c r="F7" s="16" t="s">
        <v>67</v>
      </c>
      <c r="G7" s="13"/>
      <c r="H7" s="13"/>
      <c r="AA7" s="12">
        <v>-5.7546777989739812</v>
      </c>
      <c r="AB7" s="12">
        <v>-32.114153899686016</v>
      </c>
      <c r="AC7" s="10">
        <f t="shared" ref="AC7:AC24" si="0">AB7-8*AA7</f>
        <v>13.923268492105834</v>
      </c>
    </row>
    <row r="8" spans="1:30" x14ac:dyDescent="0.25">
      <c r="A8" s="13"/>
      <c r="B8" s="4" t="s">
        <v>72</v>
      </c>
      <c r="C8" s="4" t="s">
        <v>71</v>
      </c>
      <c r="D8" s="25">
        <v>2017</v>
      </c>
      <c r="E8" s="16" t="s">
        <v>64</v>
      </c>
      <c r="F8" s="16" t="s">
        <v>67</v>
      </c>
      <c r="G8" s="13"/>
      <c r="H8" s="13"/>
      <c r="AA8" s="12">
        <v>-5.736549813583478</v>
      </c>
      <c r="AB8" s="12">
        <v>-31.513334775449977</v>
      </c>
      <c r="AC8" s="10">
        <f t="shared" si="0"/>
        <v>14.379063733217848</v>
      </c>
    </row>
    <row r="9" spans="1:30" x14ac:dyDescent="0.25">
      <c r="A9" s="13"/>
      <c r="B9" s="4">
        <v>42720</v>
      </c>
      <c r="C9" s="4" t="s">
        <v>71</v>
      </c>
      <c r="D9" s="25">
        <v>2016</v>
      </c>
      <c r="E9" s="11" t="s">
        <v>73</v>
      </c>
      <c r="F9" s="11" t="s">
        <v>74</v>
      </c>
      <c r="G9" s="13"/>
      <c r="H9" s="13"/>
      <c r="AA9" s="12">
        <v>-4.5999999999999996</v>
      </c>
      <c r="AB9" s="12">
        <v>-24.4</v>
      </c>
      <c r="AC9" s="10">
        <f t="shared" si="0"/>
        <v>12.399999999999999</v>
      </c>
    </row>
    <row r="10" spans="1:30" x14ac:dyDescent="0.25">
      <c r="A10" s="13"/>
      <c r="B10" s="4">
        <v>42775</v>
      </c>
      <c r="C10" s="4" t="s">
        <v>71</v>
      </c>
      <c r="D10" s="25">
        <v>2016</v>
      </c>
      <c r="E10" s="11" t="s">
        <v>73</v>
      </c>
      <c r="F10" s="11" t="s">
        <v>74</v>
      </c>
      <c r="G10" s="13"/>
      <c r="H10" s="13"/>
      <c r="AA10" s="11">
        <v>-4.7210045154068485</v>
      </c>
      <c r="AB10" s="11">
        <v>-26.240030199335735</v>
      </c>
      <c r="AC10" s="10">
        <f t="shared" si="0"/>
        <v>11.528005923919054</v>
      </c>
    </row>
    <row r="11" spans="1:30" x14ac:dyDescent="0.25">
      <c r="A11" t="s">
        <v>75</v>
      </c>
      <c r="B11" s="6" t="s">
        <v>62</v>
      </c>
      <c r="C11" s="6" t="s">
        <v>63</v>
      </c>
      <c r="D11" s="24">
        <v>2018</v>
      </c>
      <c r="E11" s="6" t="s">
        <v>76</v>
      </c>
      <c r="F11" s="6" t="s">
        <v>65</v>
      </c>
      <c r="G11" s="7">
        <v>7.5800000000000006E-2</v>
      </c>
      <c r="H11" s="7">
        <v>91.275199999999998</v>
      </c>
      <c r="I11" s="7">
        <v>0.2621</v>
      </c>
      <c r="J11" s="7">
        <v>2.6362000000000001</v>
      </c>
      <c r="K11" s="7">
        <v>2.4502999999999999</v>
      </c>
      <c r="L11" s="7">
        <v>13.6518</v>
      </c>
      <c r="M11" s="7">
        <v>0.24160000000000001</v>
      </c>
      <c r="N11" s="36">
        <v>6.9752000000000001</v>
      </c>
      <c r="O11" s="7" t="s">
        <v>66</v>
      </c>
      <c r="P11" s="7">
        <v>3.1600000000000003E-2</v>
      </c>
      <c r="Q11" s="7">
        <v>1.3680000000000001</v>
      </c>
      <c r="R11" s="7">
        <v>2.3060999999999998</v>
      </c>
      <c r="S11" s="7">
        <v>6.5600000000000006E-2</v>
      </c>
      <c r="T11">
        <v>38.950923682716052</v>
      </c>
      <c r="AA11" s="10">
        <v>-4.4577035999999994</v>
      </c>
      <c r="AB11" s="10">
        <v>-30.460971824999994</v>
      </c>
      <c r="AC11" s="10">
        <f t="shared" si="0"/>
        <v>5.2006569750000011</v>
      </c>
    </row>
    <row r="12" spans="1:30" x14ac:dyDescent="0.25">
      <c r="A12" t="s">
        <v>77</v>
      </c>
      <c r="B12" s="4">
        <v>43763</v>
      </c>
      <c r="C12" s="6" t="s">
        <v>63</v>
      </c>
      <c r="D12" s="24">
        <v>2018</v>
      </c>
      <c r="E12" s="6" t="s">
        <v>76</v>
      </c>
      <c r="F12" s="6" t="s">
        <v>65</v>
      </c>
      <c r="G12" s="7">
        <v>3.27E-2</v>
      </c>
      <c r="H12" s="7">
        <v>170.60040000000001</v>
      </c>
      <c r="I12" s="7">
        <v>6.0400000000000002E-2</v>
      </c>
      <c r="J12" s="7">
        <v>4.1988000000000003</v>
      </c>
      <c r="K12" s="7">
        <v>4.5446999999999997</v>
      </c>
      <c r="L12" s="7">
        <v>7.0609999999999999</v>
      </c>
      <c r="T12">
        <v>49.152879268196791</v>
      </c>
      <c r="AA12" s="10">
        <v>-5.0625499999999999</v>
      </c>
      <c r="AB12" s="10">
        <v>-32.202766650000001</v>
      </c>
      <c r="AC12" s="10">
        <f t="shared" si="0"/>
        <v>8.2976333499999981</v>
      </c>
    </row>
    <row r="13" spans="1:30" x14ac:dyDescent="0.25">
      <c r="A13" s="13"/>
      <c r="B13" s="4">
        <v>42717</v>
      </c>
      <c r="C13" s="4" t="s">
        <v>71</v>
      </c>
      <c r="D13" s="25">
        <v>2016</v>
      </c>
      <c r="E13" s="13" t="s">
        <v>76</v>
      </c>
      <c r="F13" s="13" t="s">
        <v>78</v>
      </c>
      <c r="G13" s="13"/>
      <c r="H13" s="13"/>
      <c r="AA13" s="12">
        <v>-5.3503341132551778</v>
      </c>
      <c r="AB13" s="12">
        <v>-32.45010703932266</v>
      </c>
      <c r="AC13" s="10">
        <f t="shared" si="0"/>
        <v>10.352565866718763</v>
      </c>
    </row>
    <row r="14" spans="1:30" x14ac:dyDescent="0.25">
      <c r="A14" s="13"/>
      <c r="B14" s="4">
        <v>42717</v>
      </c>
      <c r="C14" s="4" t="s">
        <v>71</v>
      </c>
      <c r="D14" s="25">
        <v>2016</v>
      </c>
      <c r="E14" s="13" t="s">
        <v>76</v>
      </c>
      <c r="F14" s="13" t="s">
        <v>78</v>
      </c>
      <c r="G14" s="13"/>
      <c r="H14" s="13"/>
      <c r="AA14" s="12">
        <v>-5.345988129900709</v>
      </c>
      <c r="AB14" s="12">
        <v>-32.583743808076179</v>
      </c>
      <c r="AC14" s="10">
        <f t="shared" si="0"/>
        <v>10.184161231129494</v>
      </c>
    </row>
    <row r="15" spans="1:30" x14ac:dyDescent="0.25">
      <c r="A15" s="13"/>
      <c r="B15" s="4">
        <v>42774</v>
      </c>
      <c r="C15" s="4" t="s">
        <v>71</v>
      </c>
      <c r="D15" s="25">
        <v>2016</v>
      </c>
      <c r="E15" s="11" t="s">
        <v>76</v>
      </c>
      <c r="F15" s="11" t="s">
        <v>78</v>
      </c>
      <c r="G15" s="13"/>
      <c r="H15" s="13"/>
      <c r="AA15" s="11">
        <v>-5.2195183536536049</v>
      </c>
      <c r="AB15" s="11">
        <v>-33.290944332626708</v>
      </c>
      <c r="AC15" s="10">
        <f t="shared" si="0"/>
        <v>8.4652024966021315</v>
      </c>
    </row>
    <row r="16" spans="1:30" x14ac:dyDescent="0.25">
      <c r="A16" s="13"/>
      <c r="B16" s="4">
        <v>42836</v>
      </c>
      <c r="C16" s="4" t="s">
        <v>71</v>
      </c>
      <c r="D16" s="25">
        <v>2016</v>
      </c>
      <c r="E16" s="13" t="s">
        <v>76</v>
      </c>
      <c r="F16" s="13" t="s">
        <v>78</v>
      </c>
      <c r="G16" s="13"/>
      <c r="H16" s="13">
        <v>126</v>
      </c>
      <c r="J16">
        <v>0.5</v>
      </c>
      <c r="K16">
        <v>3</v>
      </c>
      <c r="L16">
        <v>6.2</v>
      </c>
      <c r="M16">
        <v>0.15</v>
      </c>
      <c r="N16" s="37">
        <v>7</v>
      </c>
      <c r="P16">
        <v>0.09</v>
      </c>
      <c r="U16">
        <v>397</v>
      </c>
      <c r="V16">
        <v>29.3</v>
      </c>
      <c r="W16">
        <v>8.1999999999999993</v>
      </c>
      <c r="X16">
        <v>0.5</v>
      </c>
      <c r="Y16">
        <v>2.69</v>
      </c>
      <c r="Z16">
        <v>1</v>
      </c>
      <c r="AA16" s="12">
        <v>-5.1974217616325795</v>
      </c>
      <c r="AB16" s="12">
        <v>-32.930600646953494</v>
      </c>
      <c r="AC16" s="10">
        <f t="shared" si="0"/>
        <v>8.6487734461071426</v>
      </c>
    </row>
    <row r="17" spans="1:29" x14ac:dyDescent="0.25">
      <c r="A17" s="13"/>
      <c r="B17" s="4" t="s">
        <v>72</v>
      </c>
      <c r="C17" s="4" t="s">
        <v>71</v>
      </c>
      <c r="D17" s="25">
        <v>2017</v>
      </c>
      <c r="E17" s="16" t="s">
        <v>76</v>
      </c>
      <c r="F17" s="16" t="s">
        <v>78</v>
      </c>
      <c r="G17" s="13"/>
      <c r="H17" s="13"/>
      <c r="AA17" s="12">
        <v>-5.6472456672429345</v>
      </c>
      <c r="AB17" s="12">
        <v>-31.386291683275218</v>
      </c>
      <c r="AC17" s="10">
        <f t="shared" si="0"/>
        <v>13.791673654668259</v>
      </c>
    </row>
    <row r="18" spans="1:29" x14ac:dyDescent="0.25">
      <c r="A18" s="13"/>
      <c r="B18" s="4">
        <v>42836</v>
      </c>
      <c r="C18" s="4" t="s">
        <v>71</v>
      </c>
      <c r="D18" s="25">
        <v>2016</v>
      </c>
      <c r="E18" s="13" t="s">
        <v>79</v>
      </c>
      <c r="F18" s="13" t="s">
        <v>74</v>
      </c>
      <c r="G18" s="13"/>
      <c r="H18" s="13"/>
      <c r="AA18" s="12">
        <v>-5.248791607127302</v>
      </c>
      <c r="AB18" s="12">
        <v>-32.664879058070198</v>
      </c>
      <c r="AC18" s="10">
        <f t="shared" si="0"/>
        <v>9.3254537989482174</v>
      </c>
    </row>
    <row r="19" spans="1:29" x14ac:dyDescent="0.25">
      <c r="A19" t="s">
        <v>80</v>
      </c>
      <c r="B19" s="4">
        <v>43764</v>
      </c>
      <c r="C19" s="6" t="s">
        <v>63</v>
      </c>
      <c r="D19" s="24">
        <v>2018</v>
      </c>
      <c r="E19" s="6" t="s">
        <v>81</v>
      </c>
      <c r="F19" s="6" t="s">
        <v>65</v>
      </c>
      <c r="G19" s="7">
        <v>7.5899999999999995E-2</v>
      </c>
      <c r="H19" s="7">
        <v>100.6433</v>
      </c>
      <c r="I19" s="7">
        <v>0.17979999999999999</v>
      </c>
      <c r="J19" s="7">
        <v>2.8365</v>
      </c>
      <c r="K19" s="7">
        <v>2.7014</v>
      </c>
      <c r="L19" s="7">
        <v>13.5412</v>
      </c>
      <c r="M19" s="7">
        <v>0.26150000000000001</v>
      </c>
      <c r="N19" s="36">
        <v>8.2218</v>
      </c>
      <c r="O19" s="7" t="s">
        <v>66</v>
      </c>
      <c r="P19" s="7">
        <v>3.1E-2</v>
      </c>
      <c r="Q19" s="7">
        <v>1.2532000000000001</v>
      </c>
      <c r="R19" s="7">
        <v>2.0489999999999999</v>
      </c>
      <c r="S19" s="7" t="s">
        <v>66</v>
      </c>
      <c r="T19">
        <v>38.413637806030728</v>
      </c>
      <c r="AA19" s="10">
        <v>-5.0386480000000002</v>
      </c>
      <c r="AB19" s="10">
        <v>-30.101790250000001</v>
      </c>
      <c r="AC19" s="10">
        <f t="shared" si="0"/>
        <v>10.207393750000001</v>
      </c>
    </row>
    <row r="20" spans="1:29" x14ac:dyDescent="0.25">
      <c r="A20" t="s">
        <v>82</v>
      </c>
      <c r="B20" s="4">
        <v>43764</v>
      </c>
      <c r="C20" s="6" t="s">
        <v>63</v>
      </c>
      <c r="D20" s="24">
        <v>2018</v>
      </c>
      <c r="E20" s="6" t="s">
        <v>81</v>
      </c>
      <c r="F20" s="6" t="s">
        <v>65</v>
      </c>
      <c r="G20" s="7">
        <v>2.2700000000000001E-2</v>
      </c>
      <c r="H20" s="7">
        <v>119.8597</v>
      </c>
      <c r="I20" s="7">
        <v>5.11E-2</v>
      </c>
      <c r="J20" s="7">
        <v>3.323</v>
      </c>
      <c r="K20" s="7">
        <v>3.2296</v>
      </c>
      <c r="L20" s="7">
        <v>5.7725999999999997</v>
      </c>
      <c r="M20" s="7">
        <v>0.2392</v>
      </c>
      <c r="N20" s="36">
        <v>7.2096999999999998</v>
      </c>
      <c r="O20" s="7" t="s">
        <v>66</v>
      </c>
      <c r="P20" s="7">
        <v>3.1600000000000003E-2</v>
      </c>
      <c r="Q20" s="7">
        <v>0.54930000000000001</v>
      </c>
      <c r="R20" s="7">
        <v>0.76249999999999996</v>
      </c>
      <c r="S20" s="7" t="s">
        <v>66</v>
      </c>
      <c r="T20">
        <v>36.524577135885608</v>
      </c>
      <c r="AA20" s="10">
        <v>-5.0082044000000003</v>
      </c>
      <c r="AB20" s="10">
        <v>-30.778948050000004</v>
      </c>
      <c r="AC20" s="10">
        <f t="shared" si="0"/>
        <v>9.2866871499999988</v>
      </c>
    </row>
    <row r="21" spans="1:29" x14ac:dyDescent="0.25">
      <c r="A21" s="21">
        <v>37</v>
      </c>
      <c r="B21" s="4">
        <v>44041</v>
      </c>
      <c r="C21" s="6" t="s">
        <v>63</v>
      </c>
      <c r="D21" s="24">
        <v>2019</v>
      </c>
      <c r="E21" s="6" t="s">
        <v>81</v>
      </c>
      <c r="F21" s="6" t="s">
        <v>65</v>
      </c>
      <c r="G21" s="7">
        <v>2.81E-2</v>
      </c>
      <c r="H21" s="7">
        <v>123.6168</v>
      </c>
      <c r="I21" s="7">
        <v>4.2799999999999998E-2</v>
      </c>
      <c r="J21" s="7">
        <v>3.3222999999999998</v>
      </c>
      <c r="K21" s="7">
        <v>3.3079999999999998</v>
      </c>
      <c r="L21" s="7">
        <v>4.4532999999999996</v>
      </c>
      <c r="T21">
        <v>34.270074465484761</v>
      </c>
      <c r="AA21" s="10">
        <v>-5.0293387999999997</v>
      </c>
      <c r="AB21" s="10">
        <v>-30.772990650000004</v>
      </c>
      <c r="AC21" s="10">
        <f t="shared" si="0"/>
        <v>9.4617197499999932</v>
      </c>
    </row>
    <row r="22" spans="1:29" x14ac:dyDescent="0.25">
      <c r="A22" t="s">
        <v>83</v>
      </c>
      <c r="B22" s="4">
        <v>44041</v>
      </c>
      <c r="C22" s="6" t="s">
        <v>63</v>
      </c>
      <c r="D22" s="24">
        <v>2019</v>
      </c>
      <c r="E22" s="6" t="s">
        <v>81</v>
      </c>
      <c r="F22" s="6" t="s">
        <v>65</v>
      </c>
      <c r="G22" s="7">
        <v>2.7300000000000001E-2</v>
      </c>
      <c r="H22" s="7">
        <v>86.997</v>
      </c>
      <c r="I22" s="7">
        <v>0.10979999999999999</v>
      </c>
      <c r="J22" s="7">
        <v>12.233499999999999</v>
      </c>
      <c r="K22" s="7">
        <v>2.5987</v>
      </c>
      <c r="L22" s="7" t="s">
        <v>84</v>
      </c>
      <c r="T22">
        <v>32.139477624723838</v>
      </c>
      <c r="AA22" s="10">
        <v>-4.8018923999999998</v>
      </c>
      <c r="AB22" s="10">
        <v>-30.386504325000011</v>
      </c>
      <c r="AC22" s="10">
        <f t="shared" si="0"/>
        <v>8.0286348749999874</v>
      </c>
    </row>
    <row r="23" spans="1:29" x14ac:dyDescent="0.25">
      <c r="A23" t="s">
        <v>85</v>
      </c>
      <c r="B23" s="3">
        <v>43764</v>
      </c>
      <c r="C23" s="6" t="s">
        <v>63</v>
      </c>
      <c r="D23" s="24">
        <v>2018</v>
      </c>
      <c r="E23" s="6" t="s">
        <v>81</v>
      </c>
      <c r="F23" s="6" t="s">
        <v>65</v>
      </c>
      <c r="G23" s="7">
        <v>2.9000000000000001E-2</v>
      </c>
      <c r="H23" s="7">
        <v>91.397400000000005</v>
      </c>
      <c r="I23" s="7">
        <v>0.23300000000000001</v>
      </c>
      <c r="J23" s="7">
        <v>0.64690000000000003</v>
      </c>
      <c r="K23" s="7">
        <v>3.0316000000000001</v>
      </c>
      <c r="L23" s="7">
        <v>6.7148000000000003</v>
      </c>
      <c r="T23">
        <v>35.042730962474515</v>
      </c>
      <c r="AA23" s="10">
        <v>-5.0914839999999995</v>
      </c>
      <c r="AB23" s="10">
        <v>-29.586226924999998</v>
      </c>
      <c r="AC23" s="10">
        <f t="shared" si="0"/>
        <v>11.145645074999997</v>
      </c>
    </row>
    <row r="24" spans="1:29" x14ac:dyDescent="0.25">
      <c r="A24" t="s">
        <v>86</v>
      </c>
      <c r="B24" s="3">
        <v>44041</v>
      </c>
      <c r="C24" s="6" t="s">
        <v>63</v>
      </c>
      <c r="D24" s="24">
        <v>2019</v>
      </c>
      <c r="E24" s="6" t="s">
        <v>81</v>
      </c>
      <c r="F24" s="6" t="s">
        <v>65</v>
      </c>
      <c r="G24" s="7">
        <v>3.4799999999999998E-2</v>
      </c>
      <c r="H24" s="7">
        <v>99.7804</v>
      </c>
      <c r="I24" s="7">
        <v>0.25009999999999999</v>
      </c>
      <c r="J24" s="7">
        <v>0.93530000000000002</v>
      </c>
      <c r="K24" s="7">
        <v>3.2755000000000001</v>
      </c>
      <c r="L24" s="7">
        <v>6.1711999999999998</v>
      </c>
      <c r="T24">
        <v>35.194497857472072</v>
      </c>
      <c r="AA24" s="10">
        <v>-4.9583875999999991</v>
      </c>
      <c r="AB24" s="10">
        <v>-30.223172274999996</v>
      </c>
      <c r="AC24" s="10">
        <f t="shared" si="0"/>
        <v>9.4439285249999969</v>
      </c>
    </row>
    <row r="25" spans="1:29" x14ac:dyDescent="0.25">
      <c r="A25" t="s">
        <v>87</v>
      </c>
      <c r="B25" s="4">
        <v>43764</v>
      </c>
      <c r="C25" s="6" t="s">
        <v>63</v>
      </c>
      <c r="D25" s="25">
        <v>2018</v>
      </c>
      <c r="E25" s="5" t="s">
        <v>81</v>
      </c>
      <c r="F25" s="6" t="s">
        <v>65</v>
      </c>
      <c r="G25" s="7" t="s">
        <v>84</v>
      </c>
      <c r="H25" s="7">
        <v>103.4421</v>
      </c>
      <c r="I25" s="7">
        <v>0.1232</v>
      </c>
      <c r="J25" s="7">
        <v>9.5890000000000004</v>
      </c>
      <c r="K25" s="7">
        <v>3.5198</v>
      </c>
      <c r="L25" s="7" t="s">
        <v>84</v>
      </c>
      <c r="T25">
        <v>32.63724609175032</v>
      </c>
      <c r="AC25" s="10"/>
    </row>
    <row r="26" spans="1:29" x14ac:dyDescent="0.25">
      <c r="A26" t="s">
        <v>88</v>
      </c>
      <c r="B26" s="4">
        <v>44041</v>
      </c>
      <c r="C26" s="6" t="s">
        <v>63</v>
      </c>
      <c r="D26" s="25">
        <v>2019</v>
      </c>
      <c r="E26" s="5" t="s">
        <v>81</v>
      </c>
      <c r="F26" s="6" t="s">
        <v>65</v>
      </c>
      <c r="G26" s="7">
        <v>2.53E-2</v>
      </c>
      <c r="H26" s="7">
        <v>103.318</v>
      </c>
      <c r="I26" s="7">
        <v>4.9700000000000001E-2</v>
      </c>
      <c r="J26" s="7">
        <v>0.74790000000000001</v>
      </c>
      <c r="K26" s="7">
        <v>3.2976000000000001</v>
      </c>
      <c r="L26" s="7">
        <v>6.4497</v>
      </c>
      <c r="T26">
        <v>35.793231127651694</v>
      </c>
      <c r="AC26" s="10"/>
    </row>
    <row r="27" spans="1:29" x14ac:dyDescent="0.25">
      <c r="A27" t="s">
        <v>89</v>
      </c>
      <c r="B27" s="4">
        <v>44041</v>
      </c>
      <c r="C27" s="6" t="s">
        <v>63</v>
      </c>
      <c r="D27" s="25">
        <v>2019</v>
      </c>
      <c r="E27" s="5" t="s">
        <v>81</v>
      </c>
      <c r="F27" s="6" t="s">
        <v>65</v>
      </c>
      <c r="G27" s="7">
        <v>2.92E-2</v>
      </c>
      <c r="H27" s="7">
        <v>115.49760000000001</v>
      </c>
      <c r="I27" s="7">
        <v>5.4899999999999997E-2</v>
      </c>
      <c r="J27" s="7">
        <v>1.0942000000000001</v>
      </c>
      <c r="K27" s="7">
        <v>3.6619999999999999</v>
      </c>
      <c r="L27" s="7">
        <v>6.1144999999999996</v>
      </c>
      <c r="T27">
        <v>37.22421798826371</v>
      </c>
      <c r="AC27" s="10"/>
    </row>
    <row r="28" spans="1:29" x14ac:dyDescent="0.25">
      <c r="A28" t="s">
        <v>90</v>
      </c>
      <c r="B28" s="4">
        <v>44041</v>
      </c>
      <c r="C28" s="6" t="s">
        <v>63</v>
      </c>
      <c r="D28" s="25">
        <v>2019</v>
      </c>
      <c r="E28" s="5" t="s">
        <v>81</v>
      </c>
      <c r="F28" s="6" t="s">
        <v>65</v>
      </c>
      <c r="G28" s="7" t="s">
        <v>84</v>
      </c>
      <c r="H28" s="7">
        <v>116.5172</v>
      </c>
      <c r="I28" s="7">
        <v>1.7100000000000001E-2</v>
      </c>
      <c r="J28" s="7">
        <v>7.5673000000000004</v>
      </c>
      <c r="K28" s="7">
        <v>3.8069999999999999</v>
      </c>
      <c r="L28" s="7" t="s">
        <v>84</v>
      </c>
      <c r="T28">
        <v>30.924191303892979</v>
      </c>
      <c r="AC28" s="10"/>
    </row>
    <row r="29" spans="1:29" x14ac:dyDescent="0.25">
      <c r="A29" s="13"/>
      <c r="B29" s="4">
        <v>42719</v>
      </c>
      <c r="C29" s="4" t="s">
        <v>71</v>
      </c>
      <c r="D29" s="25">
        <v>2016</v>
      </c>
      <c r="E29" s="13" t="s">
        <v>81</v>
      </c>
      <c r="F29" s="13" t="s">
        <v>78</v>
      </c>
      <c r="G29" s="13"/>
      <c r="H29" s="13"/>
      <c r="AA29" s="12">
        <v>-5.1350946249390166</v>
      </c>
      <c r="AB29" s="12">
        <v>-32.013285276952004</v>
      </c>
      <c r="AC29" s="10">
        <f t="shared" ref="AC29:AC60" si="1">AB29-8*AA29</f>
        <v>9.0674717225601285</v>
      </c>
    </row>
    <row r="30" spans="1:29" x14ac:dyDescent="0.25">
      <c r="A30" s="13"/>
      <c r="B30" s="4">
        <v>42719</v>
      </c>
      <c r="C30" s="4" t="s">
        <v>71</v>
      </c>
      <c r="D30" s="25">
        <v>2016</v>
      </c>
      <c r="E30" s="13" t="s">
        <v>81</v>
      </c>
      <c r="F30" s="13" t="s">
        <v>78</v>
      </c>
      <c r="G30" s="13"/>
      <c r="H30" s="13"/>
      <c r="AA30" s="12">
        <v>-5.3940625963348943</v>
      </c>
      <c r="AB30" s="12">
        <v>-33.863232743179481</v>
      </c>
      <c r="AC30" s="10">
        <f t="shared" si="1"/>
        <v>9.2892680274996735</v>
      </c>
    </row>
    <row r="31" spans="1:29" x14ac:dyDescent="0.25">
      <c r="A31" s="13"/>
      <c r="B31" s="4">
        <v>42774</v>
      </c>
      <c r="C31" s="4" t="s">
        <v>71</v>
      </c>
      <c r="D31" s="25">
        <v>2016</v>
      </c>
      <c r="E31" s="13" t="s">
        <v>81</v>
      </c>
      <c r="F31" s="13" t="s">
        <v>78</v>
      </c>
      <c r="G31" s="13"/>
      <c r="H31" s="13"/>
      <c r="AA31" s="12">
        <v>-6.7668629294239633</v>
      </c>
      <c r="AB31" s="12">
        <v>-43.896372169588133</v>
      </c>
      <c r="AC31" s="10">
        <f t="shared" si="1"/>
        <v>10.238531265803573</v>
      </c>
    </row>
    <row r="32" spans="1:29" x14ac:dyDescent="0.25">
      <c r="A32" s="13"/>
      <c r="B32" s="4">
        <v>42836</v>
      </c>
      <c r="C32" s="4" t="s">
        <v>71</v>
      </c>
      <c r="D32" s="25">
        <v>2016</v>
      </c>
      <c r="E32" s="13" t="s">
        <v>81</v>
      </c>
      <c r="F32" s="13" t="s">
        <v>78</v>
      </c>
      <c r="G32" s="13"/>
      <c r="H32" s="13"/>
      <c r="N32" s="37">
        <v>5.4</v>
      </c>
      <c r="AA32" s="12">
        <v>-5.269135505954333</v>
      </c>
      <c r="AB32" s="12">
        <v>-31.891092522371721</v>
      </c>
      <c r="AC32" s="10">
        <f t="shared" si="1"/>
        <v>10.261991525262943</v>
      </c>
    </row>
    <row r="33" spans="1:29" x14ac:dyDescent="0.25">
      <c r="A33" s="13"/>
      <c r="B33" s="4" t="s">
        <v>70</v>
      </c>
      <c r="C33" s="4" t="s">
        <v>71</v>
      </c>
      <c r="D33" s="25">
        <v>2017</v>
      </c>
      <c r="E33" s="13" t="s">
        <v>81</v>
      </c>
      <c r="F33" s="16" t="s">
        <v>78</v>
      </c>
      <c r="G33" s="13"/>
      <c r="H33" s="13"/>
      <c r="AA33" s="12">
        <v>-5.8925526656208422</v>
      </c>
      <c r="AB33" s="12">
        <v>-30.963536994013296</v>
      </c>
      <c r="AC33" s="10">
        <f t="shared" si="1"/>
        <v>16.176884330953442</v>
      </c>
    </row>
    <row r="34" spans="1:29" x14ac:dyDescent="0.25">
      <c r="A34" s="13"/>
      <c r="B34" s="4" t="s">
        <v>72</v>
      </c>
      <c r="C34" s="4" t="s">
        <v>71</v>
      </c>
      <c r="D34" s="25">
        <v>2017</v>
      </c>
      <c r="E34" s="16" t="s">
        <v>81</v>
      </c>
      <c r="F34" s="16" t="s">
        <v>78</v>
      </c>
      <c r="G34" s="13"/>
      <c r="H34" s="13"/>
      <c r="AA34" s="12">
        <v>-5.9153578899326131</v>
      </c>
      <c r="AB34" s="12">
        <v>-30.82767135827774</v>
      </c>
      <c r="AC34" s="10">
        <f t="shared" si="1"/>
        <v>16.495191761183165</v>
      </c>
    </row>
    <row r="35" spans="1:29" x14ac:dyDescent="0.25">
      <c r="A35" s="13"/>
      <c r="B35" s="4">
        <v>42774</v>
      </c>
      <c r="C35" s="4" t="s">
        <v>71</v>
      </c>
      <c r="D35" s="25">
        <v>2016</v>
      </c>
      <c r="E35" s="13" t="s">
        <v>91</v>
      </c>
      <c r="F35" s="13" t="s">
        <v>74</v>
      </c>
      <c r="G35" s="13"/>
      <c r="H35" s="13"/>
      <c r="AA35" s="12">
        <v>-5.2751153279878853</v>
      </c>
      <c r="AB35" s="12">
        <v>-32.984016726470657</v>
      </c>
      <c r="AC35" s="10">
        <f t="shared" si="1"/>
        <v>9.2169058974324258</v>
      </c>
    </row>
    <row r="36" spans="1:29" x14ac:dyDescent="0.25">
      <c r="A36" s="13"/>
      <c r="B36" s="4">
        <v>42835</v>
      </c>
      <c r="C36" s="4" t="s">
        <v>71</v>
      </c>
      <c r="D36" s="25">
        <v>2016</v>
      </c>
      <c r="E36" s="13" t="s">
        <v>91</v>
      </c>
      <c r="F36" s="13" t="s">
        <v>74</v>
      </c>
      <c r="G36" s="13"/>
      <c r="H36" s="13"/>
      <c r="AA36" s="12">
        <v>-5.3852321205552585</v>
      </c>
      <c r="AB36" s="12">
        <v>-33.558139580078574</v>
      </c>
      <c r="AC36" s="10">
        <f t="shared" si="1"/>
        <v>9.5237173843634935</v>
      </c>
    </row>
    <row r="37" spans="1:29" x14ac:dyDescent="0.25">
      <c r="A37" s="13"/>
      <c r="B37" s="4">
        <v>43012</v>
      </c>
      <c r="C37" s="4" t="s">
        <v>63</v>
      </c>
      <c r="D37" s="25">
        <v>2016</v>
      </c>
      <c r="E37" s="13" t="s">
        <v>92</v>
      </c>
      <c r="F37" s="13" t="s">
        <v>67</v>
      </c>
      <c r="G37" s="13"/>
      <c r="H37" s="13"/>
      <c r="AA37" s="12">
        <v>-5.4948175048053631</v>
      </c>
      <c r="AB37" s="12">
        <v>-34.590316690742299</v>
      </c>
      <c r="AC37" s="10">
        <f t="shared" si="1"/>
        <v>9.3682233477006065</v>
      </c>
    </row>
    <row r="38" spans="1:29" x14ac:dyDescent="0.25">
      <c r="A38" s="13"/>
      <c r="B38" s="4">
        <v>42836</v>
      </c>
      <c r="C38" s="4" t="s">
        <v>71</v>
      </c>
      <c r="D38" s="25">
        <v>2016</v>
      </c>
      <c r="E38" s="13" t="s">
        <v>93</v>
      </c>
      <c r="F38" s="13" t="s">
        <v>74</v>
      </c>
      <c r="G38" s="13"/>
      <c r="H38" s="13"/>
      <c r="AA38" s="12">
        <v>-5.3861832509936409</v>
      </c>
      <c r="AB38" s="12">
        <v>-33.319840546037568</v>
      </c>
      <c r="AC38" s="10">
        <f t="shared" si="1"/>
        <v>9.7696254619115592</v>
      </c>
    </row>
    <row r="39" spans="1:29" x14ac:dyDescent="0.25">
      <c r="A39" s="13"/>
      <c r="B39" s="4">
        <v>42717</v>
      </c>
      <c r="C39" s="4" t="s">
        <v>71</v>
      </c>
      <c r="D39" s="25">
        <v>2016</v>
      </c>
      <c r="E39" s="13" t="s">
        <v>94</v>
      </c>
      <c r="F39" s="13" t="s">
        <v>95</v>
      </c>
      <c r="G39" s="13"/>
      <c r="H39" s="13"/>
      <c r="AA39" s="12">
        <v>-5.9262512110158099</v>
      </c>
      <c r="AB39" s="12">
        <v>-31.925839569891082</v>
      </c>
      <c r="AC39" s="10">
        <f t="shared" si="1"/>
        <v>15.484170118235397</v>
      </c>
    </row>
    <row r="40" spans="1:29" x14ac:dyDescent="0.25">
      <c r="A40" s="13"/>
      <c r="B40" s="4">
        <v>42717</v>
      </c>
      <c r="C40" s="4" t="s">
        <v>71</v>
      </c>
      <c r="D40" s="25">
        <v>2016</v>
      </c>
      <c r="E40" s="13" t="s">
        <v>94</v>
      </c>
      <c r="F40" s="13" t="s">
        <v>95</v>
      </c>
      <c r="G40" s="13"/>
      <c r="H40" s="13"/>
      <c r="AA40" s="12">
        <v>-5.8594008270509335</v>
      </c>
      <c r="AB40" s="12">
        <v>-31.49562009877387</v>
      </c>
      <c r="AC40" s="10">
        <f t="shared" si="1"/>
        <v>15.379586517633598</v>
      </c>
    </row>
    <row r="41" spans="1:29" x14ac:dyDescent="0.25">
      <c r="A41" s="13"/>
      <c r="B41" s="4">
        <v>42737</v>
      </c>
      <c r="C41" s="4" t="s">
        <v>71</v>
      </c>
      <c r="D41" s="25">
        <v>2016</v>
      </c>
      <c r="E41" s="13" t="s">
        <v>94</v>
      </c>
      <c r="F41" s="13" t="s">
        <v>95</v>
      </c>
      <c r="G41" s="13"/>
      <c r="H41" s="13"/>
      <c r="AA41" s="12">
        <v>-3.5122549007793467</v>
      </c>
      <c r="AB41" s="12">
        <v>-16.129645286176483</v>
      </c>
      <c r="AC41" s="10">
        <f t="shared" si="1"/>
        <v>11.96839392005829</v>
      </c>
    </row>
    <row r="42" spans="1:29" x14ac:dyDescent="0.25">
      <c r="A42" s="13"/>
      <c r="B42" s="4">
        <v>42740</v>
      </c>
      <c r="C42" s="4" t="s">
        <v>71</v>
      </c>
      <c r="D42" s="25">
        <v>2016</v>
      </c>
      <c r="E42" s="13" t="s">
        <v>94</v>
      </c>
      <c r="F42" s="13" t="s">
        <v>95</v>
      </c>
      <c r="G42" s="13"/>
      <c r="H42" s="13"/>
      <c r="AA42" s="12">
        <v>-4.7178526522089292</v>
      </c>
      <c r="AB42" s="12">
        <v>-26.242913426951503</v>
      </c>
      <c r="AC42" s="10">
        <f t="shared" si="1"/>
        <v>11.499907790719931</v>
      </c>
    </row>
    <row r="43" spans="1:29" x14ac:dyDescent="0.25">
      <c r="A43" s="13"/>
      <c r="B43" s="4">
        <v>42750</v>
      </c>
      <c r="C43" s="4" t="s">
        <v>71</v>
      </c>
      <c r="D43" s="25">
        <v>2016</v>
      </c>
      <c r="E43" s="13" t="s">
        <v>94</v>
      </c>
      <c r="F43" s="13" t="s">
        <v>95</v>
      </c>
      <c r="G43" s="13"/>
      <c r="H43" s="13"/>
      <c r="AA43" s="12">
        <v>-5.4286044072934487</v>
      </c>
      <c r="AB43" s="12">
        <v>-30.550792839400714</v>
      </c>
      <c r="AC43" s="10">
        <f t="shared" si="1"/>
        <v>12.878042418946876</v>
      </c>
    </row>
    <row r="44" spans="1:29" x14ac:dyDescent="0.25">
      <c r="A44" s="13"/>
      <c r="B44" s="4">
        <v>42751</v>
      </c>
      <c r="C44" s="4" t="s">
        <v>71</v>
      </c>
      <c r="D44" s="25">
        <v>2016</v>
      </c>
      <c r="E44" s="13" t="s">
        <v>94</v>
      </c>
      <c r="F44" s="13" t="s">
        <v>95</v>
      </c>
      <c r="G44" s="13"/>
      <c r="H44" s="13"/>
      <c r="AA44" s="12">
        <v>-6.9169614464875835</v>
      </c>
      <c r="AB44" s="12">
        <v>-41.936898248564972</v>
      </c>
      <c r="AC44" s="10">
        <f t="shared" si="1"/>
        <v>13.398793323335696</v>
      </c>
    </row>
    <row r="45" spans="1:29" x14ac:dyDescent="0.25">
      <c r="A45" s="13"/>
      <c r="B45" s="4">
        <v>42754</v>
      </c>
      <c r="C45" s="4" t="s">
        <v>71</v>
      </c>
      <c r="D45" s="25">
        <v>2016</v>
      </c>
      <c r="E45" s="13" t="s">
        <v>94</v>
      </c>
      <c r="F45" s="13" t="s">
        <v>95</v>
      </c>
      <c r="G45" s="13"/>
      <c r="H45" s="13"/>
      <c r="AA45" s="12">
        <v>-11.358764823221646</v>
      </c>
      <c r="AB45" s="12">
        <v>-80.338839753511039</v>
      </c>
      <c r="AC45" s="10">
        <f t="shared" si="1"/>
        <v>10.531278832262132</v>
      </c>
    </row>
    <row r="46" spans="1:29" x14ac:dyDescent="0.25">
      <c r="A46" s="13"/>
      <c r="B46" s="4">
        <v>42857</v>
      </c>
      <c r="C46" s="4" t="s">
        <v>63</v>
      </c>
      <c r="D46" s="25">
        <v>2016</v>
      </c>
      <c r="E46" s="12" t="s">
        <v>94</v>
      </c>
      <c r="F46" s="13" t="s">
        <v>95</v>
      </c>
      <c r="G46" s="13"/>
      <c r="H46" s="13"/>
      <c r="AA46" s="11">
        <v>-3.7679168711564479</v>
      </c>
      <c r="AB46" s="11">
        <v>-16.000919784621615</v>
      </c>
      <c r="AC46" s="10">
        <f t="shared" si="1"/>
        <v>14.142415184629968</v>
      </c>
    </row>
    <row r="47" spans="1:29" x14ac:dyDescent="0.25">
      <c r="A47" s="13"/>
      <c r="B47" s="4">
        <v>42888</v>
      </c>
      <c r="C47" s="4" t="s">
        <v>63</v>
      </c>
      <c r="D47" s="25">
        <v>2016</v>
      </c>
      <c r="E47" s="12" t="s">
        <v>94</v>
      </c>
      <c r="F47" s="13" t="s">
        <v>95</v>
      </c>
      <c r="G47" s="13"/>
      <c r="H47" s="13"/>
      <c r="AA47" s="11">
        <v>-4.0852333291582053</v>
      </c>
      <c r="AB47" s="11">
        <v>-17.987354855885499</v>
      </c>
      <c r="AC47" s="10">
        <f t="shared" si="1"/>
        <v>14.694511777380143</v>
      </c>
    </row>
    <row r="48" spans="1:29" x14ac:dyDescent="0.25">
      <c r="A48" s="13"/>
      <c r="B48" s="4">
        <v>42888</v>
      </c>
      <c r="C48" s="4" t="s">
        <v>63</v>
      </c>
      <c r="D48" s="25">
        <v>2016</v>
      </c>
      <c r="E48" s="12" t="s">
        <v>94</v>
      </c>
      <c r="F48" s="13" t="s">
        <v>95</v>
      </c>
      <c r="G48" s="13"/>
      <c r="H48" s="13"/>
      <c r="AA48" s="12">
        <v>-4.0734494733999362</v>
      </c>
      <c r="AB48" s="12">
        <v>-17.734747591606805</v>
      </c>
      <c r="AC48" s="10">
        <f t="shared" si="1"/>
        <v>14.852848195592685</v>
      </c>
    </row>
    <row r="49" spans="1:29" x14ac:dyDescent="0.25">
      <c r="A49" s="13"/>
      <c r="B49" s="4">
        <v>42949</v>
      </c>
      <c r="C49" s="4" t="s">
        <v>63</v>
      </c>
      <c r="D49" s="25">
        <v>2016</v>
      </c>
      <c r="E49" s="12" t="s">
        <v>94</v>
      </c>
      <c r="F49" s="13" t="s">
        <v>95</v>
      </c>
      <c r="G49" s="13"/>
      <c r="H49" s="13"/>
      <c r="AA49" s="12">
        <v>-4.2718967384448039</v>
      </c>
      <c r="AB49" s="12">
        <v>-21.738554004166417</v>
      </c>
      <c r="AC49" s="10">
        <f t="shared" si="1"/>
        <v>12.436619903392014</v>
      </c>
    </row>
    <row r="50" spans="1:29" x14ac:dyDescent="0.25">
      <c r="A50" s="6"/>
      <c r="B50" s="4" t="s">
        <v>96</v>
      </c>
      <c r="C50" s="4" t="s">
        <v>71</v>
      </c>
      <c r="D50" s="25">
        <v>2016</v>
      </c>
      <c r="E50" s="13" t="s">
        <v>94</v>
      </c>
      <c r="F50" s="13" t="s">
        <v>95</v>
      </c>
      <c r="G50" s="13"/>
      <c r="H50" s="13"/>
      <c r="AA50" s="11">
        <v>-7.052005958701022</v>
      </c>
      <c r="AB50" s="11">
        <v>-42.141830568576879</v>
      </c>
      <c r="AC50" s="10">
        <f t="shared" si="1"/>
        <v>14.274217101031297</v>
      </c>
    </row>
    <row r="51" spans="1:29" x14ac:dyDescent="0.25">
      <c r="A51" s="6"/>
      <c r="B51" s="4" t="s">
        <v>96</v>
      </c>
      <c r="C51" s="4" t="s">
        <v>71</v>
      </c>
      <c r="D51" s="25">
        <v>2016</v>
      </c>
      <c r="E51" s="13" t="s">
        <v>94</v>
      </c>
      <c r="F51" s="13" t="s">
        <v>95</v>
      </c>
      <c r="G51" s="13"/>
      <c r="H51" s="13"/>
      <c r="AA51" s="12">
        <v>-3.736190042313785</v>
      </c>
      <c r="AB51" s="12">
        <v>-15.589610964606834</v>
      </c>
      <c r="AC51" s="10">
        <f t="shared" si="1"/>
        <v>14.299909373903446</v>
      </c>
    </row>
    <row r="52" spans="1:29" x14ac:dyDescent="0.25">
      <c r="A52" s="6"/>
      <c r="B52" s="4" t="s">
        <v>96</v>
      </c>
      <c r="C52" s="4" t="s">
        <v>71</v>
      </c>
      <c r="D52" s="25">
        <v>2016</v>
      </c>
      <c r="E52" s="13" t="s">
        <v>94</v>
      </c>
      <c r="F52" s="13" t="s">
        <v>95</v>
      </c>
      <c r="G52" s="13"/>
      <c r="H52" s="13"/>
      <c r="AA52" s="11">
        <v>-5.2520020825557552</v>
      </c>
      <c r="AB52" s="11">
        <v>-27.546812468272819</v>
      </c>
      <c r="AC52" s="10">
        <f t="shared" si="1"/>
        <v>14.469204192173223</v>
      </c>
    </row>
    <row r="53" spans="1:29" x14ac:dyDescent="0.25">
      <c r="A53" s="6"/>
      <c r="B53" s="4" t="s">
        <v>96</v>
      </c>
      <c r="C53" s="4" t="s">
        <v>71</v>
      </c>
      <c r="D53" s="25">
        <v>2016</v>
      </c>
      <c r="E53" s="13" t="s">
        <v>94</v>
      </c>
      <c r="F53" s="13" t="s">
        <v>95</v>
      </c>
      <c r="G53" s="13"/>
      <c r="H53" s="13"/>
      <c r="AA53" s="11">
        <v>-4.6766569243484692</v>
      </c>
      <c r="AB53" s="11">
        <v>-21.951485287818258</v>
      </c>
      <c r="AC53" s="10">
        <f t="shared" si="1"/>
        <v>15.461770106969496</v>
      </c>
    </row>
    <row r="54" spans="1:29" x14ac:dyDescent="0.25">
      <c r="A54" s="6"/>
      <c r="B54" s="4" t="s">
        <v>96</v>
      </c>
      <c r="C54" s="4" t="s">
        <v>71</v>
      </c>
      <c r="D54" s="25">
        <v>2016</v>
      </c>
      <c r="E54" s="13" t="s">
        <v>94</v>
      </c>
      <c r="F54" s="13" t="s">
        <v>95</v>
      </c>
      <c r="G54" s="13"/>
      <c r="H54" s="13"/>
      <c r="AA54" s="11">
        <v>-5.332097356726317</v>
      </c>
      <c r="AB54" s="11">
        <v>-30.960473472031936</v>
      </c>
      <c r="AC54" s="10">
        <f t="shared" si="1"/>
        <v>11.6963053817786</v>
      </c>
    </row>
    <row r="55" spans="1:29" x14ac:dyDescent="0.25">
      <c r="A55" s="15"/>
      <c r="B55" s="4" t="s">
        <v>96</v>
      </c>
      <c r="C55" s="4" t="s">
        <v>71</v>
      </c>
      <c r="D55" s="25">
        <v>2016</v>
      </c>
      <c r="E55" s="13" t="s">
        <v>94</v>
      </c>
      <c r="F55" s="13" t="s">
        <v>95</v>
      </c>
      <c r="G55" s="13"/>
      <c r="H55" s="13"/>
      <c r="AA55" s="11">
        <v>-6.3360008402632442</v>
      </c>
      <c r="AB55" s="11">
        <v>-38.109000464873475</v>
      </c>
      <c r="AC55" s="10">
        <f t="shared" si="1"/>
        <v>12.579006257232479</v>
      </c>
    </row>
    <row r="56" spans="1:29" x14ac:dyDescent="0.25">
      <c r="A56" s="15"/>
      <c r="B56" s="4" t="s">
        <v>96</v>
      </c>
      <c r="C56" s="4" t="s">
        <v>71</v>
      </c>
      <c r="D56" s="25">
        <v>2016</v>
      </c>
      <c r="E56" s="13" t="s">
        <v>94</v>
      </c>
      <c r="F56" s="13" t="s">
        <v>95</v>
      </c>
      <c r="G56" s="13"/>
      <c r="H56" s="13"/>
      <c r="AA56" s="11">
        <v>-4.7592559351574835</v>
      </c>
      <c r="AB56" s="11">
        <v>-21.407302443343511</v>
      </c>
      <c r="AC56" s="10">
        <f t="shared" si="1"/>
        <v>16.666745037916357</v>
      </c>
    </row>
    <row r="57" spans="1:29" x14ac:dyDescent="0.25">
      <c r="A57" s="15"/>
      <c r="B57" s="4" t="s">
        <v>96</v>
      </c>
      <c r="C57" s="4" t="s">
        <v>71</v>
      </c>
      <c r="D57" s="25">
        <v>2016</v>
      </c>
      <c r="E57" s="13" t="s">
        <v>94</v>
      </c>
      <c r="F57" s="13" t="s">
        <v>95</v>
      </c>
      <c r="G57" s="13"/>
      <c r="H57" s="13"/>
      <c r="AA57" s="12">
        <v>-4.8899289265733668</v>
      </c>
      <c r="AB57" s="12">
        <v>-22.312863521497036</v>
      </c>
      <c r="AC57" s="10">
        <f t="shared" si="1"/>
        <v>16.806567891089898</v>
      </c>
    </row>
    <row r="58" spans="1:29" x14ac:dyDescent="0.25">
      <c r="A58" s="13"/>
      <c r="B58" s="4" t="s">
        <v>96</v>
      </c>
      <c r="C58" s="4" t="s">
        <v>71</v>
      </c>
      <c r="D58" s="25">
        <v>2016</v>
      </c>
      <c r="E58" s="13" t="s">
        <v>94</v>
      </c>
      <c r="F58" s="13" t="s">
        <v>95</v>
      </c>
      <c r="G58" s="13"/>
      <c r="H58" s="13"/>
      <c r="AA58" s="12">
        <v>-6.4075280355503104</v>
      </c>
      <c r="AB58" s="12">
        <v>-37.789200836434404</v>
      </c>
      <c r="AC58" s="10">
        <f t="shared" si="1"/>
        <v>13.471023447968079</v>
      </c>
    </row>
    <row r="59" spans="1:29" x14ac:dyDescent="0.25">
      <c r="A59" s="13"/>
      <c r="B59" s="4" t="s">
        <v>96</v>
      </c>
      <c r="C59" s="4" t="s">
        <v>71</v>
      </c>
      <c r="D59" s="25">
        <v>2016</v>
      </c>
      <c r="E59" s="13" t="s">
        <v>94</v>
      </c>
      <c r="F59" s="13" t="s">
        <v>95</v>
      </c>
      <c r="G59" s="13"/>
      <c r="H59" s="13"/>
      <c r="AA59" s="12">
        <v>-7.8903591846745496</v>
      </c>
      <c r="AB59" s="12">
        <v>-47.492803738569805</v>
      </c>
      <c r="AC59" s="10">
        <f t="shared" si="1"/>
        <v>15.630069738826592</v>
      </c>
    </row>
    <row r="60" spans="1:29" x14ac:dyDescent="0.25">
      <c r="A60" s="13"/>
      <c r="B60" s="4" t="s">
        <v>97</v>
      </c>
      <c r="C60" s="4" t="s">
        <v>71</v>
      </c>
      <c r="D60" s="25">
        <v>2017</v>
      </c>
      <c r="E60" s="13" t="s">
        <v>94</v>
      </c>
      <c r="F60" s="13" t="s">
        <v>95</v>
      </c>
      <c r="G60" s="13"/>
      <c r="H60" s="13"/>
      <c r="AA60" s="12">
        <v>-7.0086087799622483</v>
      </c>
      <c r="AB60" s="12">
        <v>-38.607621991611978</v>
      </c>
      <c r="AC60" s="10">
        <f t="shared" si="1"/>
        <v>17.461248248086008</v>
      </c>
    </row>
    <row r="61" spans="1:29" x14ac:dyDescent="0.25">
      <c r="A61" s="13"/>
      <c r="B61" s="4" t="s">
        <v>97</v>
      </c>
      <c r="C61" s="4" t="s">
        <v>71</v>
      </c>
      <c r="D61" s="25">
        <v>2017</v>
      </c>
      <c r="E61" s="13" t="s">
        <v>94</v>
      </c>
      <c r="F61" s="13" t="s">
        <v>95</v>
      </c>
      <c r="G61" s="13"/>
      <c r="H61" s="13"/>
      <c r="AA61" s="12">
        <v>-6.9191470490683855</v>
      </c>
      <c r="AB61" s="12">
        <v>-38.198854568395461</v>
      </c>
      <c r="AC61" s="10">
        <f t="shared" ref="AC61:AC92" si="2">AB61-8*AA61</f>
        <v>17.154321824151623</v>
      </c>
    </row>
    <row r="62" spans="1:29" x14ac:dyDescent="0.25">
      <c r="A62" s="13"/>
      <c r="B62" s="4" t="s">
        <v>98</v>
      </c>
      <c r="C62" s="4" t="s">
        <v>71</v>
      </c>
      <c r="D62" s="25">
        <v>2017</v>
      </c>
      <c r="E62" s="13" t="s">
        <v>94</v>
      </c>
      <c r="F62" s="13" t="s">
        <v>95</v>
      </c>
      <c r="G62" s="13"/>
      <c r="H62" s="13"/>
      <c r="AA62" s="12">
        <v>-5.0520481166259827</v>
      </c>
      <c r="AB62" s="12">
        <v>-23.049628358412349</v>
      </c>
      <c r="AC62" s="10">
        <f t="shared" si="2"/>
        <v>17.366756574595513</v>
      </c>
    </row>
    <row r="63" spans="1:29" x14ac:dyDescent="0.25">
      <c r="A63" s="13"/>
      <c r="B63" s="4" t="s">
        <v>99</v>
      </c>
      <c r="C63" s="4" t="s">
        <v>71</v>
      </c>
      <c r="D63" s="25">
        <v>2017</v>
      </c>
      <c r="E63" s="13" t="s">
        <v>94</v>
      </c>
      <c r="F63" s="13" t="s">
        <v>95</v>
      </c>
      <c r="G63" s="13"/>
      <c r="H63" s="13"/>
      <c r="AA63" s="19">
        <v>-2.7356427828638381</v>
      </c>
      <c r="AB63" s="19">
        <v>-0.54223069578483774</v>
      </c>
      <c r="AC63" s="10">
        <f t="shared" si="2"/>
        <v>21.342911567125867</v>
      </c>
    </row>
    <row r="64" spans="1:29" x14ac:dyDescent="0.25">
      <c r="A64" s="13"/>
      <c r="B64" s="4">
        <v>43223</v>
      </c>
      <c r="C64" s="4" t="s">
        <v>71</v>
      </c>
      <c r="D64" s="25">
        <v>2017</v>
      </c>
      <c r="E64" s="13" t="s">
        <v>94</v>
      </c>
      <c r="F64" s="13" t="s">
        <v>95</v>
      </c>
      <c r="G64" s="13"/>
      <c r="H64" s="13"/>
      <c r="AA64" s="12">
        <v>-5.4648400343003054</v>
      </c>
      <c r="AB64" s="12">
        <v>-25.177203339025098</v>
      </c>
      <c r="AC64" s="10">
        <f t="shared" si="2"/>
        <v>18.541516935377345</v>
      </c>
    </row>
    <row r="65" spans="1:29" x14ac:dyDescent="0.25">
      <c r="A65" s="13"/>
      <c r="B65" s="4" t="s">
        <v>100</v>
      </c>
      <c r="C65" s="4" t="s">
        <v>71</v>
      </c>
      <c r="D65" s="25">
        <v>2017</v>
      </c>
      <c r="E65" s="13" t="s">
        <v>94</v>
      </c>
      <c r="F65" s="17" t="s">
        <v>95</v>
      </c>
      <c r="G65" s="13"/>
      <c r="H65" s="13"/>
      <c r="AA65" s="12">
        <v>-7.0196537982087506</v>
      </c>
      <c r="AB65" s="12">
        <v>-38.698463160859248</v>
      </c>
      <c r="AC65" s="10">
        <f t="shared" si="2"/>
        <v>17.458767224810757</v>
      </c>
    </row>
    <row r="66" spans="1:29" x14ac:dyDescent="0.25">
      <c r="A66" s="2" t="s">
        <v>101</v>
      </c>
      <c r="B66" s="3">
        <v>43897</v>
      </c>
      <c r="C66" s="3" t="s">
        <v>71</v>
      </c>
      <c r="D66" s="24">
        <v>2019</v>
      </c>
      <c r="E66" s="3" t="s">
        <v>94</v>
      </c>
      <c r="F66" s="3" t="s">
        <v>102</v>
      </c>
      <c r="G66" s="7" t="s">
        <v>84</v>
      </c>
      <c r="H66" s="7">
        <v>0.98709999999999998</v>
      </c>
      <c r="I66" s="7">
        <v>1.84E-2</v>
      </c>
      <c r="J66" s="7">
        <v>0.35949999999999999</v>
      </c>
      <c r="K66" s="7">
        <v>7.8600000000000003E-2</v>
      </c>
      <c r="L66" s="7">
        <v>1.7948</v>
      </c>
      <c r="M66" s="7">
        <v>3.2000000000000002E-3</v>
      </c>
      <c r="N66" s="36">
        <v>1.4658</v>
      </c>
      <c r="O66" s="7" t="s">
        <v>66</v>
      </c>
      <c r="P66" s="7" t="s">
        <v>66</v>
      </c>
      <c r="Q66" s="7">
        <v>1.7923</v>
      </c>
      <c r="R66" s="7">
        <v>0.90839999999999999</v>
      </c>
      <c r="S66" s="7">
        <v>0.16600000000000001</v>
      </c>
      <c r="T66">
        <v>0.79655009005008071</v>
      </c>
      <c r="AA66" s="10">
        <v>-5.0381447999999995</v>
      </c>
      <c r="AB66" s="10">
        <v>-27.606880775</v>
      </c>
      <c r="AC66" s="10">
        <f t="shared" si="2"/>
        <v>12.698277624999996</v>
      </c>
    </row>
    <row r="67" spans="1:29" x14ac:dyDescent="0.25">
      <c r="A67" t="s">
        <v>103</v>
      </c>
      <c r="B67" s="3">
        <v>43845</v>
      </c>
      <c r="C67" s="3" t="s">
        <v>71</v>
      </c>
      <c r="D67" s="24">
        <v>2019</v>
      </c>
      <c r="E67" s="3" t="s">
        <v>94</v>
      </c>
      <c r="F67" s="3" t="s">
        <v>102</v>
      </c>
      <c r="G67" s="7">
        <v>1.67E-2</v>
      </c>
      <c r="H67" s="7">
        <v>1.1753</v>
      </c>
      <c r="I67" s="7">
        <v>1.2800000000000001E-2</v>
      </c>
      <c r="J67" s="7">
        <v>0.37630000000000002</v>
      </c>
      <c r="K67" s="7">
        <v>0.40010000000000001</v>
      </c>
      <c r="L67" s="7">
        <v>1.6124000000000001</v>
      </c>
      <c r="M67" s="7">
        <v>1.5299999999999999E-2</v>
      </c>
      <c r="N67" s="36">
        <v>2.4011999999999998</v>
      </c>
      <c r="O67" s="7" t="s">
        <v>66</v>
      </c>
      <c r="P67" s="7" t="s">
        <v>66</v>
      </c>
      <c r="Q67" s="7">
        <v>0.69359999999999999</v>
      </c>
      <c r="R67" s="7">
        <v>0.82889999999999997</v>
      </c>
      <c r="S67" s="7">
        <v>6.2700000000000006E-2</v>
      </c>
      <c r="T67">
        <v>1.6121224417816387</v>
      </c>
      <c r="AA67" s="10">
        <v>-2.3362124</v>
      </c>
      <c r="AB67" s="10">
        <v>-5.6004934000000013</v>
      </c>
      <c r="AC67" s="10">
        <f t="shared" si="2"/>
        <v>13.089205799999998</v>
      </c>
    </row>
    <row r="68" spans="1:29" x14ac:dyDescent="0.25">
      <c r="A68" t="s">
        <v>104</v>
      </c>
      <c r="B68" s="3">
        <v>43912</v>
      </c>
      <c r="C68" s="3" t="s">
        <v>71</v>
      </c>
      <c r="D68" s="24">
        <v>2019</v>
      </c>
      <c r="E68" s="3" t="s">
        <v>94</v>
      </c>
      <c r="F68" s="3" t="s">
        <v>102</v>
      </c>
      <c r="G68" s="7" t="s">
        <v>84</v>
      </c>
      <c r="H68" s="7">
        <v>1.1301000000000001</v>
      </c>
      <c r="I68" s="7">
        <v>1.44E-2</v>
      </c>
      <c r="J68" s="7">
        <v>0.26850000000000002</v>
      </c>
      <c r="K68" s="7">
        <v>0.3967</v>
      </c>
      <c r="L68" s="7">
        <v>29.4513</v>
      </c>
      <c r="M68" s="7">
        <v>1.0699999999999999E-2</v>
      </c>
      <c r="N68" s="36">
        <v>1.4638</v>
      </c>
      <c r="O68" s="7" t="s">
        <v>66</v>
      </c>
      <c r="P68" s="7" t="s">
        <v>66</v>
      </c>
      <c r="Q68" s="7">
        <v>0.20200000000000001</v>
      </c>
      <c r="R68" s="7">
        <v>0.63160000000000005</v>
      </c>
      <c r="S68" s="7">
        <v>7.1800000000000003E-2</v>
      </c>
      <c r="T68">
        <v>81.634005461078672</v>
      </c>
      <c r="AA68" s="10">
        <v>-6.2667075999999993</v>
      </c>
      <c r="AB68" s="10">
        <v>-39.002394075000005</v>
      </c>
      <c r="AC68" s="10">
        <f t="shared" si="2"/>
        <v>11.131266724999989</v>
      </c>
    </row>
    <row r="69" spans="1:29" x14ac:dyDescent="0.25">
      <c r="A69" t="s">
        <v>105</v>
      </c>
      <c r="B69" s="4">
        <v>43904</v>
      </c>
      <c r="C69" s="3" t="s">
        <v>71</v>
      </c>
      <c r="D69" s="24">
        <v>2019</v>
      </c>
      <c r="E69" s="4" t="s">
        <v>94</v>
      </c>
      <c r="F69" s="3" t="s">
        <v>102</v>
      </c>
      <c r="G69" s="7">
        <v>2.01E-2</v>
      </c>
      <c r="H69" s="7">
        <v>5.9283999999999999</v>
      </c>
      <c r="I69" s="7">
        <v>4.4999999999999997E-3</v>
      </c>
      <c r="J69" s="7">
        <v>0.70979999999999999</v>
      </c>
      <c r="K69" s="7">
        <v>0.37</v>
      </c>
      <c r="L69" s="7">
        <v>1.1612</v>
      </c>
      <c r="M69" s="7">
        <v>1.8100000000000002E-2</v>
      </c>
      <c r="N69" s="36">
        <v>1.1819</v>
      </c>
      <c r="O69" s="7" t="s">
        <v>66</v>
      </c>
      <c r="P69" s="7" t="s">
        <v>66</v>
      </c>
      <c r="Q69" s="7">
        <v>0.78059999999999996</v>
      </c>
      <c r="R69" s="7">
        <v>1.2310000000000001</v>
      </c>
      <c r="S69" s="7">
        <v>0.15770000000000001</v>
      </c>
      <c r="T69">
        <v>2.2774537246012878</v>
      </c>
      <c r="AA69" s="10">
        <v>-8.7515091999999992</v>
      </c>
      <c r="AB69" s="10">
        <v>-61.770832200000001</v>
      </c>
      <c r="AC69" s="10">
        <f t="shared" si="2"/>
        <v>8.2412413999999927</v>
      </c>
    </row>
    <row r="70" spans="1:29" x14ac:dyDescent="0.25">
      <c r="A70" t="s">
        <v>106</v>
      </c>
      <c r="B70" s="3">
        <v>43876</v>
      </c>
      <c r="C70" s="3" t="s">
        <v>71</v>
      </c>
      <c r="D70" s="24">
        <v>2019</v>
      </c>
      <c r="E70" s="3" t="s">
        <v>94</v>
      </c>
      <c r="F70" s="3" t="s">
        <v>102</v>
      </c>
      <c r="G70" s="7">
        <v>1.95E-2</v>
      </c>
      <c r="H70" s="7">
        <v>3.0293999999999999</v>
      </c>
      <c r="I70" s="7">
        <v>2.86E-2</v>
      </c>
      <c r="J70" s="7">
        <v>1.0165999999999999</v>
      </c>
      <c r="K70" s="7">
        <v>0.55279999999999996</v>
      </c>
      <c r="L70" s="7">
        <v>1.2015</v>
      </c>
      <c r="M70" s="7">
        <v>7.4999999999999997E-3</v>
      </c>
      <c r="N70" s="36">
        <v>1.7551000000000001</v>
      </c>
      <c r="O70" s="7" t="s">
        <v>66</v>
      </c>
      <c r="P70" s="7">
        <v>3.1E-2</v>
      </c>
      <c r="Q70" s="7">
        <v>2.2092000000000001</v>
      </c>
      <c r="R70" s="7">
        <v>1.8875999999999999</v>
      </c>
      <c r="S70" s="7">
        <v>1.4317</v>
      </c>
      <c r="T70">
        <v>-1.4651147133175557</v>
      </c>
      <c r="AA70" s="10">
        <v>-5.6422363999999998</v>
      </c>
      <c r="AB70" s="10">
        <v>-42.744137725000002</v>
      </c>
      <c r="AC70" s="10">
        <f t="shared" si="2"/>
        <v>2.3937534749999969</v>
      </c>
    </row>
    <row r="71" spans="1:29" x14ac:dyDescent="0.25">
      <c r="A71" t="s">
        <v>107</v>
      </c>
      <c r="B71" s="3">
        <v>43845</v>
      </c>
      <c r="C71" s="3" t="s">
        <v>71</v>
      </c>
      <c r="D71" s="24">
        <v>2019</v>
      </c>
      <c r="E71" s="3" t="s">
        <v>94</v>
      </c>
      <c r="F71" s="3" t="s">
        <v>102</v>
      </c>
      <c r="G71" s="7">
        <v>1.2200000000000001E-2</v>
      </c>
      <c r="H71" s="7">
        <v>1.2750999999999999</v>
      </c>
      <c r="I71" s="7">
        <v>1.44E-2</v>
      </c>
      <c r="J71" s="7">
        <v>0.31</v>
      </c>
      <c r="K71" s="7">
        <v>0.58220000000000005</v>
      </c>
      <c r="L71" s="7">
        <v>1.5568</v>
      </c>
      <c r="M71" s="3" t="s">
        <v>108</v>
      </c>
      <c r="N71" s="38" t="s">
        <v>108</v>
      </c>
      <c r="O71" s="3" t="s">
        <v>108</v>
      </c>
      <c r="P71" s="3" t="s">
        <v>108</v>
      </c>
      <c r="Q71" s="3" t="s">
        <v>108</v>
      </c>
      <c r="R71" s="3" t="s">
        <v>108</v>
      </c>
      <c r="S71" s="3" t="s">
        <v>108</v>
      </c>
      <c r="T71" s="5" t="s">
        <v>108</v>
      </c>
      <c r="U71" s="5"/>
      <c r="V71" s="5"/>
      <c r="W71" s="5"/>
      <c r="X71" s="5"/>
      <c r="Y71" s="5"/>
      <c r="Z71" s="5"/>
      <c r="AA71" s="10">
        <v>-2.3943319999999995</v>
      </c>
      <c r="AB71" s="10">
        <v>-8.1582038000000026</v>
      </c>
      <c r="AC71" s="10">
        <f t="shared" si="2"/>
        <v>10.996452199999993</v>
      </c>
    </row>
    <row r="72" spans="1:29" x14ac:dyDescent="0.25">
      <c r="A72" t="s">
        <v>109</v>
      </c>
      <c r="B72" s="3">
        <v>43853</v>
      </c>
      <c r="C72" s="3" t="s">
        <v>71</v>
      </c>
      <c r="D72" s="24">
        <v>2019</v>
      </c>
      <c r="E72" s="3" t="s">
        <v>94</v>
      </c>
      <c r="F72" s="3" t="s">
        <v>102</v>
      </c>
      <c r="G72" s="7">
        <v>1.67E-2</v>
      </c>
      <c r="H72" s="7">
        <v>1.2490000000000001</v>
      </c>
      <c r="I72" s="7">
        <v>1.01E-2</v>
      </c>
      <c r="J72" s="7">
        <v>0.2883</v>
      </c>
      <c r="K72" s="7">
        <v>0.27350000000000002</v>
      </c>
      <c r="L72" s="7">
        <v>1.2492000000000001</v>
      </c>
      <c r="M72" s="7">
        <v>5.3E-3</v>
      </c>
      <c r="N72" s="36">
        <v>1.9801</v>
      </c>
      <c r="O72" s="7" t="s">
        <v>66</v>
      </c>
      <c r="P72" s="7">
        <v>3.1399999999999997E-2</v>
      </c>
      <c r="Q72" s="7">
        <v>0.63480000000000003</v>
      </c>
      <c r="R72" s="7">
        <v>0.86909999999999998</v>
      </c>
      <c r="S72" s="7">
        <v>6.6500000000000004E-2</v>
      </c>
      <c r="T72">
        <v>0.57767010800715313</v>
      </c>
      <c r="AA72" s="10">
        <v>-2.0836059999999996</v>
      </c>
      <c r="AB72" s="10">
        <v>-4.3370281499999965</v>
      </c>
      <c r="AC72" s="10">
        <f t="shared" si="2"/>
        <v>12.33181985</v>
      </c>
    </row>
    <row r="73" spans="1:29" x14ac:dyDescent="0.25">
      <c r="A73" t="s">
        <v>110</v>
      </c>
      <c r="B73" s="3">
        <v>43838</v>
      </c>
      <c r="C73" s="3" t="s">
        <v>71</v>
      </c>
      <c r="D73" s="24">
        <v>2019</v>
      </c>
      <c r="E73" s="3" t="s">
        <v>94</v>
      </c>
      <c r="F73" s="3" t="s">
        <v>102</v>
      </c>
      <c r="G73" s="7">
        <v>1.6799999999999999E-2</v>
      </c>
      <c r="H73" s="7">
        <v>0.75790000000000002</v>
      </c>
      <c r="I73" s="7">
        <v>2.7900000000000001E-2</v>
      </c>
      <c r="J73" s="7">
        <v>0.76700000000000002</v>
      </c>
      <c r="K73" s="7">
        <v>0.55210000000000004</v>
      </c>
      <c r="L73" s="7">
        <v>2.3050999999999999</v>
      </c>
      <c r="M73" s="7">
        <v>2.1499999999999998E-2</v>
      </c>
      <c r="N73" s="36">
        <v>2.3744999999999998</v>
      </c>
      <c r="O73" s="7" t="s">
        <v>66</v>
      </c>
      <c r="P73" s="7">
        <v>3.0499999999999999E-2</v>
      </c>
      <c r="Q73" s="7">
        <v>0.48199999999999998</v>
      </c>
      <c r="R73" s="7">
        <v>0.97729999999999995</v>
      </c>
      <c r="S73" s="7">
        <v>7.2400000000000006E-2</v>
      </c>
      <c r="T73">
        <v>5.0235541195037898</v>
      </c>
      <c r="AA73" s="10">
        <v>-4.5978448000000007</v>
      </c>
      <c r="AB73" s="10">
        <v>-31.105612150000006</v>
      </c>
      <c r="AC73" s="10">
        <f t="shared" si="2"/>
        <v>5.6771462499999998</v>
      </c>
    </row>
    <row r="74" spans="1:29" x14ac:dyDescent="0.25">
      <c r="A74" t="s">
        <v>111</v>
      </c>
      <c r="B74" s="3">
        <v>43853</v>
      </c>
      <c r="C74" s="3" t="s">
        <v>71</v>
      </c>
      <c r="D74" s="24">
        <v>2019</v>
      </c>
      <c r="E74" s="3" t="s">
        <v>94</v>
      </c>
      <c r="F74" s="3" t="s">
        <v>102</v>
      </c>
      <c r="G74" s="7">
        <v>1.5800000000000002E-2</v>
      </c>
      <c r="H74" s="7">
        <v>1.5165</v>
      </c>
      <c r="I74" s="7">
        <v>1.49E-2</v>
      </c>
      <c r="J74" s="7">
        <v>0.34789999999999999</v>
      </c>
      <c r="K74" s="7">
        <v>0.45490000000000003</v>
      </c>
      <c r="L74" s="7">
        <v>1.5175000000000001</v>
      </c>
      <c r="M74" s="7">
        <v>9.4999999999999998E-3</v>
      </c>
      <c r="N74" s="36">
        <v>2.0028999999999999</v>
      </c>
      <c r="O74" s="7" t="s">
        <v>66</v>
      </c>
      <c r="P74" s="7">
        <v>2.9899999999999999E-2</v>
      </c>
      <c r="Q74" s="7">
        <v>1.0553999999999999</v>
      </c>
      <c r="R74" s="7">
        <v>1.0589999999999999</v>
      </c>
      <c r="S74" s="7">
        <v>7.9500000000000001E-2</v>
      </c>
      <c r="T74">
        <v>1.7220674938044922</v>
      </c>
      <c r="AA74" s="10">
        <v>-1.3310703999999998</v>
      </c>
      <c r="AB74" s="10">
        <v>-4.2096887250000048</v>
      </c>
      <c r="AC74" s="10">
        <f t="shared" si="2"/>
        <v>6.4388744749999933</v>
      </c>
    </row>
    <row r="75" spans="1:29" x14ac:dyDescent="0.25">
      <c r="A75" t="s">
        <v>112</v>
      </c>
      <c r="B75" s="3">
        <v>43939</v>
      </c>
      <c r="C75" s="3" t="s">
        <v>71</v>
      </c>
      <c r="D75" s="24">
        <v>2019</v>
      </c>
      <c r="E75" s="3" t="s">
        <v>94</v>
      </c>
      <c r="F75" s="3" t="s">
        <v>102</v>
      </c>
      <c r="G75" s="7">
        <v>1.0699999999999999E-2</v>
      </c>
      <c r="H75" s="7">
        <v>2.5518000000000001</v>
      </c>
      <c r="I75" s="7">
        <v>1.03E-2</v>
      </c>
      <c r="J75" s="7">
        <v>2.5728</v>
      </c>
      <c r="K75" s="7">
        <v>0.43440000000000001</v>
      </c>
      <c r="L75" s="7">
        <v>5.2221000000000002</v>
      </c>
      <c r="M75" s="7">
        <v>3.0000000000000001E-3</v>
      </c>
      <c r="N75" s="36">
        <v>3.8024</v>
      </c>
      <c r="O75" s="7" t="s">
        <v>66</v>
      </c>
      <c r="P75" s="7">
        <v>3.3099999999999997E-2</v>
      </c>
      <c r="Q75" s="7">
        <v>1.2871999999999999</v>
      </c>
      <c r="R75" s="7">
        <v>2.4262999999999999</v>
      </c>
      <c r="S75" s="7">
        <v>3.0508000000000002</v>
      </c>
      <c r="T75">
        <v>5.5755335721152885</v>
      </c>
      <c r="AA75" s="10">
        <v>-3.8694627999999991</v>
      </c>
      <c r="AB75" s="10">
        <v>-18.346102474999999</v>
      </c>
      <c r="AC75" s="10">
        <f t="shared" si="2"/>
        <v>12.609599924999994</v>
      </c>
    </row>
    <row r="76" spans="1:29" x14ac:dyDescent="0.25">
      <c r="A76" s="5" t="s">
        <v>113</v>
      </c>
      <c r="B76" s="4">
        <v>43876</v>
      </c>
      <c r="C76" s="3" t="s">
        <v>71</v>
      </c>
      <c r="D76" s="24">
        <v>2019</v>
      </c>
      <c r="E76" s="4" t="s">
        <v>94</v>
      </c>
      <c r="F76" s="3" t="s">
        <v>102</v>
      </c>
      <c r="G76" s="7">
        <v>1.55E-2</v>
      </c>
      <c r="H76" s="7">
        <v>2.1926999999999999</v>
      </c>
      <c r="I76" s="7">
        <v>1.4E-2</v>
      </c>
      <c r="J76" s="7">
        <v>1.0711999999999999</v>
      </c>
      <c r="K76" s="7">
        <v>0.503</v>
      </c>
      <c r="L76" s="7">
        <v>1.0390999999999999</v>
      </c>
      <c r="M76" s="7">
        <v>3.1199999999999999E-2</v>
      </c>
      <c r="N76" s="36">
        <v>1.7995000000000001</v>
      </c>
      <c r="O76" s="7" t="s">
        <v>66</v>
      </c>
      <c r="P76" s="7">
        <v>3.09E-2</v>
      </c>
      <c r="Q76" s="7">
        <v>1.6077999999999999</v>
      </c>
      <c r="R76" s="7">
        <v>1.3304</v>
      </c>
      <c r="S76" s="7">
        <v>1.3373999999999999</v>
      </c>
      <c r="T76">
        <v>-1.1096763117641741</v>
      </c>
      <c r="AA76" s="10">
        <v>-7.3679607999999996</v>
      </c>
      <c r="AB76" s="10">
        <v>-48.848238699999996</v>
      </c>
      <c r="AC76" s="10">
        <f t="shared" si="2"/>
        <v>10.095447700000001</v>
      </c>
    </row>
    <row r="77" spans="1:29" x14ac:dyDescent="0.25">
      <c r="A77" s="5" t="s">
        <v>114</v>
      </c>
      <c r="B77" s="4">
        <v>43889</v>
      </c>
      <c r="C77" s="3" t="s">
        <v>71</v>
      </c>
      <c r="D77" s="24">
        <v>2019</v>
      </c>
      <c r="E77" s="4" t="s">
        <v>94</v>
      </c>
      <c r="F77" s="3" t="s">
        <v>102</v>
      </c>
      <c r="G77" s="7" t="s">
        <v>84</v>
      </c>
      <c r="H77" s="7">
        <v>0.78069999999999995</v>
      </c>
      <c r="I77" s="7">
        <v>5.1999999999999998E-3</v>
      </c>
      <c r="J77" s="7">
        <v>0.27389999999999998</v>
      </c>
      <c r="K77" s="7">
        <v>7.2900000000000006E-2</v>
      </c>
      <c r="L77" s="7">
        <v>2.1221000000000001</v>
      </c>
      <c r="M77" s="7">
        <v>2.3999999999999998E-3</v>
      </c>
      <c r="N77" s="36">
        <v>1.8815</v>
      </c>
      <c r="O77" s="7" t="s">
        <v>66</v>
      </c>
      <c r="P77" s="7">
        <v>2.9399999999999999E-2</v>
      </c>
      <c r="Q77" s="7">
        <v>0.52290000000000003</v>
      </c>
      <c r="R77" s="7">
        <v>0.79920000000000002</v>
      </c>
      <c r="S77" s="7">
        <v>6.5000000000000002E-2</v>
      </c>
      <c r="T77">
        <v>2.3309749325060074</v>
      </c>
      <c r="AA77" s="10">
        <v>-6.1809119999999993</v>
      </c>
      <c r="AB77" s="10">
        <v>-39.002642300000012</v>
      </c>
      <c r="AC77" s="10">
        <f t="shared" si="2"/>
        <v>10.444653699999982</v>
      </c>
    </row>
    <row r="78" spans="1:29" x14ac:dyDescent="0.25">
      <c r="A78" s="5" t="s">
        <v>115</v>
      </c>
      <c r="B78" s="4">
        <v>43829</v>
      </c>
      <c r="C78" s="3" t="s">
        <v>71</v>
      </c>
      <c r="D78" s="24">
        <v>2019</v>
      </c>
      <c r="E78" s="4" t="s">
        <v>94</v>
      </c>
      <c r="F78" s="3" t="s">
        <v>102</v>
      </c>
      <c r="G78" s="7">
        <v>1.06E-2</v>
      </c>
      <c r="H78" s="7">
        <v>2.8496999999999999</v>
      </c>
      <c r="I78" s="7">
        <v>9.7999999999999997E-3</v>
      </c>
      <c r="J78" s="7">
        <v>2.0064000000000002</v>
      </c>
      <c r="K78" s="7">
        <v>0.34350000000000003</v>
      </c>
      <c r="L78" s="7">
        <v>6.8163999999999998</v>
      </c>
      <c r="M78" s="7">
        <v>4.5199999999999997E-2</v>
      </c>
      <c r="N78" s="36">
        <v>7.0468000000000002</v>
      </c>
      <c r="O78" s="7" t="s">
        <v>66</v>
      </c>
      <c r="P78" s="7">
        <v>3.1099999999999999E-2</v>
      </c>
      <c r="Q78" s="7">
        <v>2.1124999999999998</v>
      </c>
      <c r="R78" s="7">
        <v>1.1993</v>
      </c>
      <c r="S78" s="7">
        <v>6.6600000000000006E-2</v>
      </c>
      <c r="T78">
        <v>8.717076235502061</v>
      </c>
      <c r="AA78" s="10">
        <v>-1.2150827999999998</v>
      </c>
      <c r="AB78" s="10">
        <v>3.2477349499999963</v>
      </c>
      <c r="AC78" s="10">
        <f t="shared" si="2"/>
        <v>12.968397349999995</v>
      </c>
    </row>
    <row r="79" spans="1:29" x14ac:dyDescent="0.25">
      <c r="A79" s="5" t="s">
        <v>116</v>
      </c>
      <c r="B79" s="4">
        <v>43939</v>
      </c>
      <c r="C79" s="3" t="s">
        <v>71</v>
      </c>
      <c r="D79" s="24">
        <v>2019</v>
      </c>
      <c r="E79" s="4" t="s">
        <v>94</v>
      </c>
      <c r="F79" s="3" t="s">
        <v>102</v>
      </c>
      <c r="G79" s="7">
        <v>9.1000000000000004E-3</v>
      </c>
      <c r="H79" s="7">
        <v>1.8444</v>
      </c>
      <c r="I79" s="7">
        <v>6.1000000000000004E-3</v>
      </c>
      <c r="J79" s="7">
        <v>2.4502000000000002</v>
      </c>
      <c r="K79" s="7">
        <v>0.38240000000000002</v>
      </c>
      <c r="L79" s="7">
        <v>1.4560999999999999</v>
      </c>
      <c r="M79" s="7">
        <v>7.4999999999999997E-3</v>
      </c>
      <c r="N79" s="36">
        <v>3.2955999999999999</v>
      </c>
      <c r="O79" s="7" t="s">
        <v>66</v>
      </c>
      <c r="P79" s="7">
        <v>3.3700000000000001E-2</v>
      </c>
      <c r="Q79" s="7">
        <v>1.9565999999999999</v>
      </c>
      <c r="R79" s="7">
        <v>2.4805000000000001</v>
      </c>
      <c r="S79" s="7">
        <v>3.1076000000000001</v>
      </c>
      <c r="T79">
        <v>-5.3749843624765168</v>
      </c>
      <c r="AA79" s="10">
        <v>-4.0259579999999993</v>
      </c>
      <c r="AB79" s="10">
        <v>-17.392918475000002</v>
      </c>
      <c r="AC79" s="10">
        <f t="shared" si="2"/>
        <v>14.814745524999992</v>
      </c>
    </row>
    <row r="80" spans="1:29" x14ac:dyDescent="0.25">
      <c r="A80" s="5" t="s">
        <v>117</v>
      </c>
      <c r="B80" s="4">
        <v>43822</v>
      </c>
      <c r="C80" s="3" t="s">
        <v>71</v>
      </c>
      <c r="D80" s="24">
        <v>2019</v>
      </c>
      <c r="E80" s="4" t="s">
        <v>94</v>
      </c>
      <c r="F80" s="3" t="s">
        <v>102</v>
      </c>
      <c r="G80" s="7" t="s">
        <v>84</v>
      </c>
      <c r="H80" s="7">
        <v>7.4617000000000004</v>
      </c>
      <c r="I80" s="7">
        <v>6.8999999999999999E-3</v>
      </c>
      <c r="J80" s="7">
        <v>2.2736000000000001</v>
      </c>
      <c r="K80" s="7">
        <v>0.27510000000000001</v>
      </c>
      <c r="L80" s="7">
        <v>8.2158999999999995</v>
      </c>
      <c r="M80" s="7">
        <v>0.57969999999999999</v>
      </c>
      <c r="N80" s="36">
        <v>9.5265000000000004</v>
      </c>
      <c r="O80" s="7" t="s">
        <v>66</v>
      </c>
      <c r="P80" s="7">
        <v>3.1199999999999999E-2</v>
      </c>
      <c r="Q80" s="7">
        <v>1.9651000000000001</v>
      </c>
      <c r="R80" s="7">
        <v>1.5499000000000001</v>
      </c>
      <c r="S80" s="7">
        <v>0.16969999999999999</v>
      </c>
      <c r="T80">
        <v>6.4613883724699903</v>
      </c>
      <c r="AA80" s="10">
        <v>-1.2032575999999997</v>
      </c>
      <c r="AB80" s="10">
        <v>5.4142427499999997</v>
      </c>
      <c r="AC80" s="10">
        <f t="shared" si="2"/>
        <v>15.040303549999997</v>
      </c>
    </row>
    <row r="81" spans="1:30" x14ac:dyDescent="0.25">
      <c r="A81" s="5" t="s">
        <v>118</v>
      </c>
      <c r="B81" s="4">
        <v>43822</v>
      </c>
      <c r="C81" s="3" t="s">
        <v>71</v>
      </c>
      <c r="D81" s="24">
        <v>2019</v>
      </c>
      <c r="E81" s="4" t="s">
        <v>94</v>
      </c>
      <c r="F81" s="3" t="s">
        <v>102</v>
      </c>
      <c r="G81" s="7" t="s">
        <v>84</v>
      </c>
      <c r="H81" s="7">
        <v>5.6612999999999998</v>
      </c>
      <c r="I81" s="7">
        <v>5.0000000000000001E-3</v>
      </c>
      <c r="J81" s="7">
        <v>0.98729999999999996</v>
      </c>
      <c r="K81" s="7">
        <v>0.20369999999999999</v>
      </c>
      <c r="L81" s="7">
        <v>3.1097000000000001</v>
      </c>
      <c r="M81" s="7">
        <v>0.50929999999999997</v>
      </c>
      <c r="N81" s="36">
        <v>4.9428999999999998</v>
      </c>
      <c r="O81" s="7" t="s">
        <v>66</v>
      </c>
      <c r="P81" s="7">
        <v>3.04E-2</v>
      </c>
      <c r="Q81" s="7">
        <v>1.5327</v>
      </c>
      <c r="R81" s="7">
        <v>1.1902999999999999</v>
      </c>
      <c r="S81" s="7">
        <v>0.125</v>
      </c>
      <c r="T81">
        <v>-1.3742205159104102</v>
      </c>
      <c r="AA81" s="10">
        <v>-1.1426219999999996</v>
      </c>
      <c r="AB81" s="10">
        <v>4.5107037499999976</v>
      </c>
      <c r="AC81" s="10">
        <f t="shared" si="2"/>
        <v>13.651679749999994</v>
      </c>
    </row>
    <row r="82" spans="1:30" x14ac:dyDescent="0.25">
      <c r="A82" t="s">
        <v>119</v>
      </c>
      <c r="B82" s="3">
        <v>43822</v>
      </c>
      <c r="C82" s="3" t="s">
        <v>71</v>
      </c>
      <c r="D82" s="24">
        <v>2019</v>
      </c>
      <c r="E82" s="3" t="s">
        <v>94</v>
      </c>
      <c r="F82" s="3" t="s">
        <v>102</v>
      </c>
      <c r="G82" s="7" t="s">
        <v>84</v>
      </c>
      <c r="H82" s="7">
        <v>6.5484999999999998</v>
      </c>
      <c r="I82" s="7">
        <v>3.5999999999999999E-3</v>
      </c>
      <c r="J82" s="7">
        <v>2.2000999999999999</v>
      </c>
      <c r="K82" s="7">
        <v>0.26860000000000001</v>
      </c>
      <c r="L82" s="7">
        <v>7.7111999999999998</v>
      </c>
      <c r="M82" s="7">
        <v>5.1200000000000002E-2</v>
      </c>
      <c r="N82" s="36">
        <v>9.8780000000000001</v>
      </c>
      <c r="O82" s="7" t="s">
        <v>66</v>
      </c>
      <c r="P82" s="7">
        <v>3.1600000000000003E-2</v>
      </c>
      <c r="Q82" s="7">
        <v>1.9864999999999999</v>
      </c>
      <c r="R82" s="7">
        <v>1.3885000000000001</v>
      </c>
      <c r="S82" s="7">
        <v>0.13619999999999999</v>
      </c>
      <c r="T82">
        <v>6.1397906240958671</v>
      </c>
      <c r="AA82" s="27">
        <v>-1.2294239999999999</v>
      </c>
      <c r="AB82" s="27">
        <v>4.7512337749999976</v>
      </c>
      <c r="AC82" s="10">
        <f t="shared" si="2"/>
        <v>14.586625774999996</v>
      </c>
    </row>
    <row r="83" spans="1:30" x14ac:dyDescent="0.25">
      <c r="A83" s="13"/>
      <c r="B83" s="4">
        <v>42719</v>
      </c>
      <c r="C83" s="4" t="s">
        <v>71</v>
      </c>
      <c r="D83" s="25">
        <v>2016</v>
      </c>
      <c r="E83" s="13" t="s">
        <v>94</v>
      </c>
      <c r="F83" s="13" t="s">
        <v>78</v>
      </c>
      <c r="G83" s="13"/>
      <c r="H83" s="13"/>
      <c r="AA83" s="33">
        <v>-5.0057589186029503</v>
      </c>
      <c r="AB83" s="33">
        <v>-31.365673459591207</v>
      </c>
      <c r="AC83" s="10">
        <f t="shared" si="2"/>
        <v>8.6803978892323954</v>
      </c>
    </row>
    <row r="84" spans="1:30" x14ac:dyDescent="0.25">
      <c r="A84" s="13"/>
      <c r="B84" s="4">
        <v>42719</v>
      </c>
      <c r="C84" s="4" t="s">
        <v>71</v>
      </c>
      <c r="D84" s="25">
        <v>2016</v>
      </c>
      <c r="E84" s="13" t="s">
        <v>94</v>
      </c>
      <c r="F84" s="13" t="s">
        <v>78</v>
      </c>
      <c r="G84" s="13"/>
      <c r="H84" s="13"/>
      <c r="AA84" s="12">
        <v>-5.1633374013017885</v>
      </c>
      <c r="AB84" s="12">
        <v>-31.868568391398469</v>
      </c>
      <c r="AC84" s="10">
        <f t="shared" si="2"/>
        <v>9.4381308190158393</v>
      </c>
    </row>
    <row r="85" spans="1:30" x14ac:dyDescent="0.25">
      <c r="A85" s="13"/>
      <c r="B85" s="4">
        <v>42774</v>
      </c>
      <c r="C85" s="4" t="s">
        <v>71</v>
      </c>
      <c r="D85" s="25">
        <v>2016</v>
      </c>
      <c r="E85" s="13" t="s">
        <v>94</v>
      </c>
      <c r="F85" s="13" t="s">
        <v>78</v>
      </c>
      <c r="G85" s="13"/>
      <c r="H85" s="13"/>
      <c r="AA85" s="12">
        <v>-5.4496738204260815</v>
      </c>
      <c r="AB85" s="12">
        <v>-34.346894580749733</v>
      </c>
      <c r="AC85" s="10">
        <f t="shared" si="2"/>
        <v>9.2504959826589186</v>
      </c>
    </row>
    <row r="86" spans="1:30" ht="30" x14ac:dyDescent="0.25">
      <c r="A86" s="13"/>
      <c r="B86" s="4">
        <v>42835</v>
      </c>
      <c r="C86" s="4" t="s">
        <v>71</v>
      </c>
      <c r="D86" s="25">
        <v>2016</v>
      </c>
      <c r="E86" s="13" t="s">
        <v>94</v>
      </c>
      <c r="F86" s="13" t="s">
        <v>78</v>
      </c>
      <c r="G86" s="13"/>
      <c r="H86" s="13"/>
      <c r="N86" s="37">
        <v>11</v>
      </c>
      <c r="O86">
        <v>1.3</v>
      </c>
      <c r="P86">
        <v>0.11</v>
      </c>
      <c r="U86" s="31">
        <v>512</v>
      </c>
      <c r="V86" s="31">
        <v>28</v>
      </c>
      <c r="W86" s="31">
        <v>7.24</v>
      </c>
      <c r="X86" s="31" t="s">
        <v>120</v>
      </c>
      <c r="Y86" s="31" t="s">
        <v>120</v>
      </c>
      <c r="Z86" s="31" t="s">
        <v>120</v>
      </c>
      <c r="AA86" s="12">
        <v>-5.2651877920394643</v>
      </c>
      <c r="AB86" s="12">
        <v>-33.236881684429747</v>
      </c>
      <c r="AC86" s="10">
        <f t="shared" si="2"/>
        <v>8.8846206518859674</v>
      </c>
      <c r="AD86" s="34" t="s">
        <v>121</v>
      </c>
    </row>
    <row r="87" spans="1:30" x14ac:dyDescent="0.25">
      <c r="A87" s="13"/>
      <c r="B87" s="4">
        <v>42835</v>
      </c>
      <c r="C87" s="4" t="s">
        <v>71</v>
      </c>
      <c r="D87" s="25">
        <v>2016</v>
      </c>
      <c r="E87" s="13" t="s">
        <v>94</v>
      </c>
      <c r="F87" s="13" t="s">
        <v>78</v>
      </c>
      <c r="G87" s="13"/>
      <c r="H87" s="13"/>
      <c r="N87" s="37">
        <v>6.1</v>
      </c>
      <c r="O87">
        <v>6.4</v>
      </c>
      <c r="P87">
        <v>0.1</v>
      </c>
      <c r="U87" s="31">
        <v>484</v>
      </c>
      <c r="V87" s="31">
        <v>28.4</v>
      </c>
      <c r="W87" s="31">
        <v>6.93</v>
      </c>
      <c r="X87" s="31">
        <v>0.88</v>
      </c>
      <c r="Y87" s="31">
        <v>0.8</v>
      </c>
      <c r="Z87" s="31">
        <v>2</v>
      </c>
      <c r="AA87" s="12">
        <v>-5.2807673155936001</v>
      </c>
      <c r="AB87" s="12">
        <v>-33.358990931883085</v>
      </c>
      <c r="AC87" s="10">
        <f t="shared" si="2"/>
        <v>8.8871475928657162</v>
      </c>
      <c r="AD87" s="34" t="s">
        <v>122</v>
      </c>
    </row>
    <row r="88" spans="1:30" x14ac:dyDescent="0.25">
      <c r="A88" s="13"/>
      <c r="B88" s="4" t="s">
        <v>70</v>
      </c>
      <c r="C88" s="4" t="s">
        <v>71</v>
      </c>
      <c r="D88" s="25">
        <v>2017</v>
      </c>
      <c r="E88" s="16" t="s">
        <v>94</v>
      </c>
      <c r="F88" s="16" t="s">
        <v>78</v>
      </c>
      <c r="G88" s="13"/>
      <c r="H88" s="13"/>
      <c r="AA88" s="12">
        <v>-5.7676132973437433</v>
      </c>
      <c r="AB88" s="12">
        <v>-32.062342006740352</v>
      </c>
      <c r="AC88" s="10">
        <f t="shared" si="2"/>
        <v>14.078564372009595</v>
      </c>
    </row>
    <row r="89" spans="1:30" x14ac:dyDescent="0.25">
      <c r="A89" s="13"/>
      <c r="B89" s="4" t="s">
        <v>72</v>
      </c>
      <c r="C89" s="4" t="s">
        <v>71</v>
      </c>
      <c r="D89" s="25">
        <v>2017</v>
      </c>
      <c r="E89" s="16" t="s">
        <v>94</v>
      </c>
      <c r="F89" s="16" t="s">
        <v>78</v>
      </c>
      <c r="G89" s="13"/>
      <c r="H89" s="13"/>
      <c r="AA89" s="12">
        <v>-5.7663909026003033</v>
      </c>
      <c r="AB89" s="12">
        <v>-31.631075800435212</v>
      </c>
      <c r="AC89" s="10">
        <f t="shared" si="2"/>
        <v>14.500051420367214</v>
      </c>
    </row>
    <row r="90" spans="1:30" x14ac:dyDescent="0.25">
      <c r="A90" t="s">
        <v>123</v>
      </c>
      <c r="B90" s="3">
        <v>43918</v>
      </c>
      <c r="C90" s="3" t="s">
        <v>71</v>
      </c>
      <c r="D90" s="24">
        <v>2019</v>
      </c>
      <c r="E90" s="3" t="s">
        <v>124</v>
      </c>
      <c r="F90" s="3" t="s">
        <v>102</v>
      </c>
      <c r="G90" s="7">
        <v>1.6500000000000001E-2</v>
      </c>
      <c r="H90" s="7">
        <v>1.1808000000000001</v>
      </c>
      <c r="I90" s="7">
        <v>4.8999999999999998E-3</v>
      </c>
      <c r="J90" s="7">
        <v>0.91100000000000003</v>
      </c>
      <c r="K90" s="7">
        <v>0.33179999999999998</v>
      </c>
      <c r="L90" s="7">
        <v>0.87329999999999997</v>
      </c>
      <c r="M90" s="7">
        <v>1.3100000000000001E-2</v>
      </c>
      <c r="N90" s="36">
        <v>1.4638</v>
      </c>
      <c r="O90" s="7" t="s">
        <v>66</v>
      </c>
      <c r="P90" s="7">
        <v>3.0200000000000001E-2</v>
      </c>
      <c r="Q90" s="7">
        <v>0.92379999999999995</v>
      </c>
      <c r="R90" s="7">
        <v>1.1869000000000001</v>
      </c>
      <c r="S90" s="7">
        <v>1.1571</v>
      </c>
      <c r="T90">
        <v>-0.93703250134999738</v>
      </c>
      <c r="AA90" s="10">
        <v>-2.6320939999999995</v>
      </c>
      <c r="AB90" s="10">
        <v>-8.9947220500000036</v>
      </c>
      <c r="AC90" s="10">
        <f t="shared" si="2"/>
        <v>12.062029949999992</v>
      </c>
    </row>
    <row r="91" spans="1:30" x14ac:dyDescent="0.25">
      <c r="A91" s="13"/>
      <c r="B91" s="4" t="s">
        <v>125</v>
      </c>
      <c r="C91" s="4" t="s">
        <v>71</v>
      </c>
      <c r="D91" s="25">
        <v>2016</v>
      </c>
      <c r="E91" s="13" t="s">
        <v>126</v>
      </c>
      <c r="F91" s="13" t="s">
        <v>67</v>
      </c>
      <c r="G91" s="13"/>
      <c r="H91" s="13"/>
      <c r="AA91" s="12">
        <v>-5.1783945049163549</v>
      </c>
      <c r="AB91" s="12">
        <v>-32.941417035809152</v>
      </c>
      <c r="AC91" s="10">
        <f t="shared" si="2"/>
        <v>8.4857390035216866</v>
      </c>
    </row>
    <row r="92" spans="1:30" x14ac:dyDescent="0.25">
      <c r="A92" s="13"/>
      <c r="B92" s="4" t="s">
        <v>125</v>
      </c>
      <c r="C92" s="4" t="s">
        <v>71</v>
      </c>
      <c r="D92" s="25">
        <v>2016</v>
      </c>
      <c r="E92" s="13" t="s">
        <v>126</v>
      </c>
      <c r="F92" s="11" t="s">
        <v>67</v>
      </c>
      <c r="G92" s="13"/>
      <c r="H92" s="13"/>
      <c r="AA92" s="12">
        <v>-5.2250516680765386</v>
      </c>
      <c r="AB92" s="12">
        <v>-32.99421949364374</v>
      </c>
      <c r="AC92" s="10">
        <f t="shared" si="2"/>
        <v>8.8061938509685689</v>
      </c>
    </row>
    <row r="93" spans="1:30" x14ac:dyDescent="0.25">
      <c r="A93" s="13"/>
      <c r="B93" s="4">
        <v>42949</v>
      </c>
      <c r="C93" s="4" t="s">
        <v>63</v>
      </c>
      <c r="D93" s="25">
        <v>2016</v>
      </c>
      <c r="E93" s="13" t="s">
        <v>126</v>
      </c>
      <c r="F93" s="11" t="s">
        <v>67</v>
      </c>
      <c r="G93" s="13"/>
      <c r="H93" s="13"/>
      <c r="AA93" s="11">
        <v>-5.2211291937157025</v>
      </c>
      <c r="AB93" s="11">
        <v>-33.230125351303315</v>
      </c>
      <c r="AC93" s="10">
        <f t="shared" ref="AC93:AC122" si="3">AB93-8*AA93</f>
        <v>8.5389081984223054</v>
      </c>
      <c r="AD93" t="s">
        <v>127</v>
      </c>
    </row>
    <row r="94" spans="1:30" x14ac:dyDescent="0.25">
      <c r="A94" s="13"/>
      <c r="B94" s="4">
        <v>43043</v>
      </c>
      <c r="C94" s="4" t="s">
        <v>71</v>
      </c>
      <c r="D94" s="25">
        <v>2017</v>
      </c>
      <c r="E94" s="13" t="s">
        <v>128</v>
      </c>
      <c r="F94" s="13" t="s">
        <v>67</v>
      </c>
      <c r="G94" s="13"/>
      <c r="H94" s="13"/>
      <c r="M94">
        <v>0.13</v>
      </c>
      <c r="N94" s="37">
        <v>6.8</v>
      </c>
      <c r="P94">
        <v>0.11</v>
      </c>
      <c r="Q94">
        <v>1.4</v>
      </c>
      <c r="R94">
        <v>4</v>
      </c>
      <c r="S94">
        <v>0.6</v>
      </c>
      <c r="U94" s="31">
        <v>501</v>
      </c>
      <c r="V94" s="31">
        <v>20.399999999999999</v>
      </c>
      <c r="W94" s="31">
        <v>7.4</v>
      </c>
      <c r="X94" s="31">
        <v>0.6</v>
      </c>
      <c r="Y94" s="31">
        <v>1.4</v>
      </c>
      <c r="Z94" s="31">
        <v>4</v>
      </c>
      <c r="AA94" s="12">
        <v>-5.2546474916945023</v>
      </c>
      <c r="AB94" s="12">
        <v>-33.292996361606853</v>
      </c>
      <c r="AC94" s="10">
        <f t="shared" si="3"/>
        <v>8.744183571949165</v>
      </c>
      <c r="AD94" t="s">
        <v>129</v>
      </c>
    </row>
    <row r="95" spans="1:30" x14ac:dyDescent="0.25">
      <c r="A95" s="13"/>
      <c r="B95" s="4">
        <v>43043</v>
      </c>
      <c r="C95" s="4" t="s">
        <v>71</v>
      </c>
      <c r="D95" s="25">
        <v>2017</v>
      </c>
      <c r="E95" s="13" t="s">
        <v>128</v>
      </c>
      <c r="F95" s="13" t="s">
        <v>67</v>
      </c>
      <c r="G95" s="13"/>
      <c r="H95" s="13"/>
      <c r="M95">
        <v>0.16</v>
      </c>
      <c r="N95" s="37">
        <v>6.9</v>
      </c>
      <c r="P95">
        <v>0.11</v>
      </c>
      <c r="Q95">
        <v>1.4</v>
      </c>
      <c r="AA95" s="12">
        <v>-5.2636442086748776</v>
      </c>
      <c r="AB95" s="12">
        <v>-33.346362591086262</v>
      </c>
      <c r="AC95" s="10">
        <f t="shared" si="3"/>
        <v>8.7627910783127589</v>
      </c>
      <c r="AD95" t="s">
        <v>130</v>
      </c>
    </row>
    <row r="96" spans="1:30" x14ac:dyDescent="0.25">
      <c r="A96" s="13"/>
      <c r="B96" s="4">
        <v>42949</v>
      </c>
      <c r="C96" s="4" t="s">
        <v>63</v>
      </c>
      <c r="D96" s="25">
        <v>2016</v>
      </c>
      <c r="E96" s="13" t="s">
        <v>131</v>
      </c>
      <c r="F96" s="13" t="s">
        <v>67</v>
      </c>
      <c r="G96" s="13"/>
      <c r="H96" s="13"/>
      <c r="AA96" s="12">
        <v>-5.3007997630577357</v>
      </c>
      <c r="AB96" s="12">
        <v>-33.396458439994149</v>
      </c>
      <c r="AC96" s="10">
        <f t="shared" si="3"/>
        <v>9.009939664467737</v>
      </c>
    </row>
    <row r="97" spans="1:30" x14ac:dyDescent="0.25">
      <c r="A97" s="13"/>
      <c r="B97" s="4">
        <v>43012</v>
      </c>
      <c r="C97" s="4" t="s">
        <v>63</v>
      </c>
      <c r="D97" s="25">
        <v>2016</v>
      </c>
      <c r="E97" s="13" t="s">
        <v>131</v>
      </c>
      <c r="F97" s="13" t="s">
        <v>67</v>
      </c>
      <c r="G97" s="13"/>
      <c r="H97" s="13"/>
      <c r="AA97" s="12">
        <v>-5.1479976362595625</v>
      </c>
      <c r="AB97" s="12">
        <v>-32.699219411683686</v>
      </c>
      <c r="AC97" s="10">
        <f t="shared" si="3"/>
        <v>8.4847616783928146</v>
      </c>
      <c r="AD97" t="s">
        <v>127</v>
      </c>
    </row>
    <row r="98" spans="1:30" x14ac:dyDescent="0.25">
      <c r="A98" t="s">
        <v>132</v>
      </c>
      <c r="B98" s="6" t="s">
        <v>62</v>
      </c>
      <c r="C98" s="6" t="s">
        <v>63</v>
      </c>
      <c r="D98" s="24">
        <v>2018</v>
      </c>
      <c r="E98" s="6" t="s">
        <v>133</v>
      </c>
      <c r="F98" s="6" t="s">
        <v>65</v>
      </c>
      <c r="G98" s="7">
        <v>6.5000000000000002E-2</v>
      </c>
      <c r="H98" s="7">
        <v>111.794</v>
      </c>
      <c r="I98" s="7">
        <v>0.1452</v>
      </c>
      <c r="J98" s="7">
        <v>1.1345000000000001</v>
      </c>
      <c r="K98" s="7">
        <v>3.0015000000000001</v>
      </c>
      <c r="L98" s="7">
        <v>9.0785</v>
      </c>
      <c r="M98" s="7">
        <v>2.4293999999999998</v>
      </c>
      <c r="N98" s="36">
        <v>16.2317</v>
      </c>
      <c r="O98" s="7">
        <v>4.274</v>
      </c>
      <c r="P98" s="7">
        <v>4.5199999999999997E-2</v>
      </c>
      <c r="Q98" s="7">
        <v>19.159700000000001</v>
      </c>
      <c r="R98" s="7">
        <v>2.2715000000000001</v>
      </c>
      <c r="S98" s="7">
        <v>0.1091</v>
      </c>
      <c r="T98">
        <v>-36.609519417125469</v>
      </c>
      <c r="AA98" s="10">
        <v>-4.9196411999999992</v>
      </c>
      <c r="AB98" s="10">
        <v>-31.934187200000004</v>
      </c>
      <c r="AC98" s="10">
        <f t="shared" si="3"/>
        <v>7.4229423999999895</v>
      </c>
    </row>
    <row r="99" spans="1:30" x14ac:dyDescent="0.25">
      <c r="A99" s="13"/>
      <c r="B99" s="4" t="s">
        <v>72</v>
      </c>
      <c r="C99" s="4" t="s">
        <v>71</v>
      </c>
      <c r="D99" s="25">
        <v>2017</v>
      </c>
      <c r="E99" s="17" t="s">
        <v>134</v>
      </c>
      <c r="F99" s="17" t="s">
        <v>95</v>
      </c>
      <c r="G99" s="13"/>
      <c r="H99" s="13"/>
      <c r="AA99" s="12">
        <v>-4.9211478294114421</v>
      </c>
      <c r="AB99" s="12">
        <v>-19.973787629196863</v>
      </c>
      <c r="AC99" s="10">
        <f t="shared" si="3"/>
        <v>19.395395006094674</v>
      </c>
    </row>
    <row r="100" spans="1:30" x14ac:dyDescent="0.25">
      <c r="A100" s="13"/>
      <c r="B100" s="4" t="s">
        <v>135</v>
      </c>
      <c r="C100" s="4" t="s">
        <v>71</v>
      </c>
      <c r="D100" s="25">
        <v>2017</v>
      </c>
      <c r="E100" s="17" t="s">
        <v>134</v>
      </c>
      <c r="F100" s="16" t="s">
        <v>95</v>
      </c>
      <c r="G100" s="13"/>
      <c r="H100" s="13"/>
      <c r="AA100" s="12">
        <v>-5.1944669293287156</v>
      </c>
      <c r="AB100" s="12">
        <v>-22.102538249893612</v>
      </c>
      <c r="AC100" s="10">
        <f t="shared" si="3"/>
        <v>19.453197184736112</v>
      </c>
    </row>
    <row r="101" spans="1:30" x14ac:dyDescent="0.25">
      <c r="A101" s="13"/>
      <c r="B101" s="4" t="s">
        <v>135</v>
      </c>
      <c r="C101" s="4" t="s">
        <v>71</v>
      </c>
      <c r="D101" s="25">
        <v>2017</v>
      </c>
      <c r="E101" s="17" t="s">
        <v>134</v>
      </c>
      <c r="F101" s="16" t="s">
        <v>95</v>
      </c>
      <c r="G101" s="13"/>
      <c r="H101" s="13"/>
      <c r="U101" s="32"/>
      <c r="V101" s="32"/>
      <c r="W101" s="32"/>
      <c r="X101" s="32"/>
      <c r="Y101" s="32"/>
      <c r="Z101" s="32"/>
      <c r="AA101" s="12">
        <v>-5.1851897162828422</v>
      </c>
      <c r="AB101" s="12">
        <v>-22.123987319060888</v>
      </c>
      <c r="AC101" s="10">
        <f t="shared" si="3"/>
        <v>19.35753041120185</v>
      </c>
      <c r="AD101" s="32"/>
    </row>
    <row r="102" spans="1:30" x14ac:dyDescent="0.25">
      <c r="A102" s="2" t="s">
        <v>136</v>
      </c>
      <c r="B102" s="3">
        <v>43876</v>
      </c>
      <c r="C102" s="3" t="s">
        <v>71</v>
      </c>
      <c r="D102" s="24">
        <v>2019</v>
      </c>
      <c r="E102" s="3" t="s">
        <v>134</v>
      </c>
      <c r="F102" s="3" t="s">
        <v>102</v>
      </c>
      <c r="G102" s="7">
        <v>1.6E-2</v>
      </c>
      <c r="H102" s="7">
        <v>2.9624999999999999</v>
      </c>
      <c r="I102" s="7">
        <v>1.38E-2</v>
      </c>
      <c r="J102" s="7">
        <v>0.246</v>
      </c>
      <c r="K102" s="7">
        <v>0.61319999999999997</v>
      </c>
      <c r="L102" s="7">
        <v>1.0597000000000001</v>
      </c>
      <c r="M102" s="7">
        <v>1.4500000000000001E-2</v>
      </c>
      <c r="N102" s="36">
        <v>1.4823999999999999</v>
      </c>
      <c r="O102" s="7" t="s">
        <v>66</v>
      </c>
      <c r="P102" s="7" t="s">
        <v>66</v>
      </c>
      <c r="Q102" s="7">
        <v>1.4662999999999999</v>
      </c>
      <c r="R102" s="7">
        <v>0.59019999999999995</v>
      </c>
      <c r="S102" s="7">
        <v>7.9100000000000004E-2</v>
      </c>
      <c r="T102">
        <v>1.8698292269968368</v>
      </c>
      <c r="U102" s="32"/>
      <c r="V102" s="32"/>
      <c r="W102" s="32"/>
      <c r="X102" s="32"/>
      <c r="Y102" s="32"/>
      <c r="Z102" s="32"/>
      <c r="AA102" s="10">
        <v>-3.0014427999999995</v>
      </c>
      <c r="AB102" s="10">
        <v>-13.190221000000005</v>
      </c>
      <c r="AC102" s="10">
        <f t="shared" si="3"/>
        <v>10.821321399999992</v>
      </c>
      <c r="AD102" s="32"/>
    </row>
    <row r="103" spans="1:30" x14ac:dyDescent="0.25">
      <c r="A103" t="s">
        <v>137</v>
      </c>
      <c r="B103" s="4">
        <v>43904</v>
      </c>
      <c r="C103" s="3" t="s">
        <v>71</v>
      </c>
      <c r="D103" s="24">
        <v>2019</v>
      </c>
      <c r="E103" s="4" t="s">
        <v>134</v>
      </c>
      <c r="F103" s="3" t="s">
        <v>102</v>
      </c>
      <c r="G103" s="7" t="s">
        <v>84</v>
      </c>
      <c r="H103" s="7">
        <v>3.0684999999999998</v>
      </c>
      <c r="I103" s="7">
        <v>4.1000000000000003E-3</v>
      </c>
      <c r="J103" s="7">
        <v>0.19389999999999999</v>
      </c>
      <c r="K103" s="7">
        <v>6.5299999999999997E-2</v>
      </c>
      <c r="L103" s="7">
        <v>1.7497</v>
      </c>
      <c r="M103" s="7">
        <v>2.3E-3</v>
      </c>
      <c r="N103" s="36">
        <v>0.93089999999999995</v>
      </c>
      <c r="O103" s="7" t="s">
        <v>66</v>
      </c>
      <c r="P103" s="7" t="s">
        <v>66</v>
      </c>
      <c r="Q103" s="7">
        <v>0.60060000000000002</v>
      </c>
      <c r="R103" s="7">
        <v>0.65510000000000002</v>
      </c>
      <c r="S103" s="7">
        <v>6.3799999999999996E-2</v>
      </c>
      <c r="T103">
        <v>2.796729659829067</v>
      </c>
      <c r="AA103" s="10">
        <v>-9.3322019999999988</v>
      </c>
      <c r="AB103" s="10">
        <v>-64.238933375000002</v>
      </c>
      <c r="AC103" s="10">
        <f t="shared" si="3"/>
        <v>10.418682624999988</v>
      </c>
    </row>
    <row r="104" spans="1:30" x14ac:dyDescent="0.25">
      <c r="A104" t="s">
        <v>138</v>
      </c>
      <c r="B104" s="3">
        <v>43869</v>
      </c>
      <c r="C104" s="3" t="s">
        <v>71</v>
      </c>
      <c r="D104" s="24">
        <v>2019</v>
      </c>
      <c r="E104" s="3" t="s">
        <v>134</v>
      </c>
      <c r="F104" s="3" t="s">
        <v>102</v>
      </c>
      <c r="G104" s="7">
        <v>1.6500000000000001E-2</v>
      </c>
      <c r="H104" s="7">
        <v>9.8030000000000008</v>
      </c>
      <c r="I104" s="7">
        <v>2.5999999999999999E-3</v>
      </c>
      <c r="J104" s="7">
        <v>0.61329999999999996</v>
      </c>
      <c r="K104" s="7">
        <v>0.49309999999999998</v>
      </c>
      <c r="L104" s="7">
        <v>12.919700000000001</v>
      </c>
      <c r="M104" s="7">
        <v>1.21E-2</v>
      </c>
      <c r="N104" s="36">
        <v>1.9679</v>
      </c>
      <c r="O104" s="7" t="s">
        <v>66</v>
      </c>
      <c r="P104" s="7" t="s">
        <v>66</v>
      </c>
      <c r="Q104" s="7">
        <v>0.46</v>
      </c>
      <c r="R104" s="7">
        <v>1.286</v>
      </c>
      <c r="S104" s="7">
        <v>8.7900000000000006E-2</v>
      </c>
      <c r="T104">
        <v>34.771799899895946</v>
      </c>
      <c r="AA104" s="10">
        <v>-2.6602731999999998</v>
      </c>
      <c r="AB104" s="10">
        <v>-7.6073925249999981</v>
      </c>
      <c r="AC104" s="10">
        <f t="shared" si="3"/>
        <v>13.674793075</v>
      </c>
    </row>
    <row r="105" spans="1:30" x14ac:dyDescent="0.25">
      <c r="A105" t="s">
        <v>139</v>
      </c>
      <c r="B105" s="3">
        <v>43845</v>
      </c>
      <c r="C105" s="3" t="s">
        <v>71</v>
      </c>
      <c r="D105" s="24">
        <v>2019</v>
      </c>
      <c r="E105" s="3" t="s">
        <v>134</v>
      </c>
      <c r="F105" s="3" t="s">
        <v>102</v>
      </c>
      <c r="G105" s="7">
        <v>1.55E-2</v>
      </c>
      <c r="H105" s="7">
        <v>3.6577999999999999</v>
      </c>
      <c r="I105" s="7">
        <v>3.8999999999999998E-3</v>
      </c>
      <c r="J105" s="7">
        <v>0.43469999999999998</v>
      </c>
      <c r="K105" s="7">
        <v>0.2843</v>
      </c>
      <c r="L105" s="7">
        <v>1.079</v>
      </c>
      <c r="M105" s="7">
        <v>7.4999999999999997E-3</v>
      </c>
      <c r="N105" s="36">
        <v>1.8302</v>
      </c>
      <c r="O105" s="7" t="s">
        <v>66</v>
      </c>
      <c r="P105" s="7" t="s">
        <v>66</v>
      </c>
      <c r="Q105" s="7">
        <v>1.8106</v>
      </c>
      <c r="R105" s="7">
        <v>1.0759000000000001</v>
      </c>
      <c r="S105" s="7">
        <v>0.1012</v>
      </c>
      <c r="T105">
        <v>-0.69750971198029865</v>
      </c>
      <c r="AA105" s="10">
        <v>-3.7207672000000001</v>
      </c>
      <c r="AB105" s="10">
        <v>-17.105473925000002</v>
      </c>
      <c r="AC105" s="10">
        <f t="shared" si="3"/>
        <v>12.660663674999999</v>
      </c>
    </row>
    <row r="106" spans="1:30" x14ac:dyDescent="0.25">
      <c r="A106" t="s">
        <v>140</v>
      </c>
      <c r="B106" s="3">
        <v>43889</v>
      </c>
      <c r="C106" s="3" t="s">
        <v>71</v>
      </c>
      <c r="D106" s="24">
        <v>2019</v>
      </c>
      <c r="E106" s="3" t="s">
        <v>134</v>
      </c>
      <c r="F106" s="3" t="s">
        <v>102</v>
      </c>
      <c r="G106" s="7">
        <v>1.6400000000000001E-2</v>
      </c>
      <c r="H106" s="7">
        <v>3.8917000000000002</v>
      </c>
      <c r="I106" s="7">
        <v>4.4000000000000003E-3</v>
      </c>
      <c r="J106" s="7">
        <v>0.36149999999999999</v>
      </c>
      <c r="K106" s="7">
        <v>0.25800000000000001</v>
      </c>
      <c r="L106" s="7">
        <v>65.148899999999998</v>
      </c>
      <c r="M106" s="7">
        <v>7.7999999999999996E-3</v>
      </c>
      <c r="N106" s="36">
        <v>1.133</v>
      </c>
      <c r="O106" s="7" t="s">
        <v>66</v>
      </c>
      <c r="P106" s="7" t="s">
        <v>66</v>
      </c>
      <c r="Q106" s="7">
        <v>2.1648000000000001</v>
      </c>
      <c r="R106" s="7">
        <v>0.81620000000000004</v>
      </c>
      <c r="S106" s="7">
        <v>6.7000000000000004E-2</v>
      </c>
      <c r="T106">
        <v>179.62845186540693</v>
      </c>
      <c r="AA106" s="10">
        <v>-4.1414423999999999</v>
      </c>
      <c r="AB106" s="10">
        <v>-35.122389099999999</v>
      </c>
      <c r="AC106" s="10">
        <f t="shared" si="3"/>
        <v>-1.9908499000000006</v>
      </c>
    </row>
    <row r="107" spans="1:30" x14ac:dyDescent="0.25">
      <c r="A107" t="s">
        <v>141</v>
      </c>
      <c r="B107" s="3">
        <v>43932</v>
      </c>
      <c r="C107" s="3" t="s">
        <v>71</v>
      </c>
      <c r="D107" s="24">
        <v>2019</v>
      </c>
      <c r="E107" s="3" t="s">
        <v>134</v>
      </c>
      <c r="F107" s="3" t="s">
        <v>102</v>
      </c>
      <c r="G107" s="7" t="s">
        <v>84</v>
      </c>
      <c r="H107" s="7">
        <v>3.1381999999999999</v>
      </c>
      <c r="I107" s="7">
        <v>5.7000000000000002E-3</v>
      </c>
      <c r="J107" s="7">
        <v>0.49919999999999998</v>
      </c>
      <c r="K107" s="7">
        <v>0.42120000000000002</v>
      </c>
      <c r="L107" s="7">
        <v>1.0383</v>
      </c>
      <c r="M107" s="7">
        <v>7.1000000000000004E-3</v>
      </c>
      <c r="N107" s="36">
        <v>2.2364999999999999</v>
      </c>
      <c r="O107" s="7">
        <v>0.1699</v>
      </c>
      <c r="P107" s="7" t="s">
        <v>66</v>
      </c>
      <c r="Q107" s="7">
        <v>4.9237000000000002</v>
      </c>
      <c r="R107" s="7">
        <v>1.1115999999999999</v>
      </c>
      <c r="S107" s="7">
        <v>9.5899999999999999E-2</v>
      </c>
      <c r="T107">
        <v>-4.6970309268404788</v>
      </c>
      <c r="AA107" s="10">
        <v>-8.1378567999999998</v>
      </c>
      <c r="AB107" s="10">
        <v>-57.816359725000005</v>
      </c>
      <c r="AC107" s="10">
        <f t="shared" si="3"/>
        <v>7.286494674999993</v>
      </c>
    </row>
    <row r="108" spans="1:30" x14ac:dyDescent="0.25">
      <c r="A108" t="s">
        <v>142</v>
      </c>
      <c r="B108" s="3">
        <v>43912</v>
      </c>
      <c r="C108" s="3" t="s">
        <v>71</v>
      </c>
      <c r="D108" s="24">
        <v>2019</v>
      </c>
      <c r="E108" s="3" t="s">
        <v>134</v>
      </c>
      <c r="F108" s="3" t="s">
        <v>102</v>
      </c>
      <c r="G108" s="7">
        <v>1.6E-2</v>
      </c>
      <c r="H108" s="7">
        <v>2.2355999999999998</v>
      </c>
      <c r="I108" s="7">
        <v>6.8999999999999999E-3</v>
      </c>
      <c r="J108" s="7">
        <v>0.31230000000000002</v>
      </c>
      <c r="K108" s="7">
        <v>0.31890000000000002</v>
      </c>
      <c r="L108" s="7">
        <v>1.2885</v>
      </c>
      <c r="M108" s="7">
        <v>6.7999999999999996E-3</v>
      </c>
      <c r="N108" s="36">
        <v>1.0545</v>
      </c>
      <c r="O108" s="7" t="s">
        <v>66</v>
      </c>
      <c r="P108" s="7" t="s">
        <v>66</v>
      </c>
      <c r="Q108" s="7">
        <v>0.53979999999999995</v>
      </c>
      <c r="R108" s="7">
        <v>0.67800000000000005</v>
      </c>
      <c r="S108" s="7">
        <v>6.7299999999999999E-2</v>
      </c>
      <c r="T108">
        <v>2.7746459754246615</v>
      </c>
      <c r="AA108" s="10">
        <v>-6.947285599999999</v>
      </c>
      <c r="AB108" s="10">
        <v>-38.327966750000002</v>
      </c>
      <c r="AC108" s="10">
        <f t="shared" si="3"/>
        <v>17.25031804999999</v>
      </c>
    </row>
    <row r="109" spans="1:30" x14ac:dyDescent="0.25">
      <c r="A109" t="s">
        <v>143</v>
      </c>
      <c r="B109" s="3">
        <v>43883</v>
      </c>
      <c r="C109" s="3" t="s">
        <v>71</v>
      </c>
      <c r="D109" s="24">
        <v>2019</v>
      </c>
      <c r="E109" s="3" t="s">
        <v>134</v>
      </c>
      <c r="F109" s="3" t="s">
        <v>102</v>
      </c>
      <c r="G109" s="7">
        <v>2.0199999999999999E-2</v>
      </c>
      <c r="H109" s="7">
        <v>4.9405000000000001</v>
      </c>
      <c r="I109" s="7">
        <v>4.5999999999999999E-3</v>
      </c>
      <c r="J109" s="7">
        <v>0.46200000000000002</v>
      </c>
      <c r="K109" s="7">
        <v>0.36359999999999998</v>
      </c>
      <c r="L109" s="7">
        <v>1.1013999999999999</v>
      </c>
      <c r="M109" s="7">
        <v>1.37E-2</v>
      </c>
      <c r="N109" s="36">
        <v>1.9681</v>
      </c>
      <c r="O109" s="7" t="s">
        <v>66</v>
      </c>
      <c r="P109" s="7">
        <v>3.0099999999999998E-2</v>
      </c>
      <c r="Q109" s="7">
        <v>0.92900000000000005</v>
      </c>
      <c r="R109" s="7">
        <v>0.9335</v>
      </c>
      <c r="S109" s="7">
        <v>7.3300000000000004E-2</v>
      </c>
      <c r="T109">
        <v>0.53815530979410042</v>
      </c>
      <c r="AA109" s="10">
        <v>-7.0451579999999998</v>
      </c>
      <c r="AB109" s="10">
        <v>-52.58998235</v>
      </c>
      <c r="AC109" s="10">
        <f t="shared" si="3"/>
        <v>3.7712816499999988</v>
      </c>
    </row>
    <row r="110" spans="1:30" x14ac:dyDescent="0.25">
      <c r="A110" t="s">
        <v>144</v>
      </c>
      <c r="B110" s="3">
        <v>43829</v>
      </c>
      <c r="C110" s="3" t="s">
        <v>71</v>
      </c>
      <c r="D110" s="24">
        <v>2019</v>
      </c>
      <c r="E110" s="3" t="s">
        <v>134</v>
      </c>
      <c r="F110" s="3" t="s">
        <v>102</v>
      </c>
      <c r="G110" s="7">
        <v>2.7699999999999999E-2</v>
      </c>
      <c r="H110" s="7">
        <v>3.1737000000000002</v>
      </c>
      <c r="I110" s="7">
        <v>5.1999999999999998E-3</v>
      </c>
      <c r="J110" s="7">
        <v>0.88649999999999995</v>
      </c>
      <c r="K110" s="7">
        <v>0.18509999999999999</v>
      </c>
      <c r="L110" s="7">
        <v>5.5880000000000001</v>
      </c>
      <c r="M110" s="7">
        <v>3.0999999999999999E-3</v>
      </c>
      <c r="N110" s="36">
        <v>3.0465</v>
      </c>
      <c r="O110" s="7">
        <v>2.08</v>
      </c>
      <c r="P110" s="7" t="s">
        <v>66</v>
      </c>
      <c r="Q110" s="7">
        <v>28.048999999999999</v>
      </c>
      <c r="R110" s="7">
        <v>0.78520000000000001</v>
      </c>
      <c r="S110" s="7">
        <v>6.9099999999999995E-2</v>
      </c>
      <c r="T110">
        <v>17.96781706671884</v>
      </c>
      <c r="AA110" s="10">
        <v>-2.2906727999999998</v>
      </c>
      <c r="AB110" s="10">
        <v>-23.341878825000002</v>
      </c>
      <c r="AC110" s="10">
        <f t="shared" si="3"/>
        <v>-5.0164964250000033</v>
      </c>
    </row>
    <row r="111" spans="1:30" x14ac:dyDescent="0.25">
      <c r="A111" t="s">
        <v>145</v>
      </c>
      <c r="B111" s="3">
        <v>43836</v>
      </c>
      <c r="C111" s="3" t="s">
        <v>71</v>
      </c>
      <c r="D111" s="24">
        <v>2019</v>
      </c>
      <c r="E111" s="3" t="s">
        <v>134</v>
      </c>
      <c r="F111" s="3" t="s">
        <v>102</v>
      </c>
      <c r="G111" s="7">
        <v>2.3300000000000001E-2</v>
      </c>
      <c r="H111" s="7">
        <v>3.5167000000000002</v>
      </c>
      <c r="I111" s="7">
        <v>1.7999999999999999E-2</v>
      </c>
      <c r="J111" s="7">
        <v>48.835900000000002</v>
      </c>
      <c r="K111" s="7">
        <v>0.3347</v>
      </c>
      <c r="L111" s="7">
        <v>1.9611000000000001</v>
      </c>
      <c r="M111" s="7">
        <v>7.7000000000000002E-3</v>
      </c>
      <c r="N111" s="36">
        <v>2.0028999999999999</v>
      </c>
      <c r="O111" s="7">
        <v>0.1288</v>
      </c>
      <c r="P111" s="7" t="s">
        <v>66</v>
      </c>
      <c r="Q111" s="7">
        <v>3.5964999999999998</v>
      </c>
      <c r="R111" s="7">
        <v>0.88859999999999995</v>
      </c>
      <c r="S111" s="7">
        <v>9.7199999999999995E-2</v>
      </c>
      <c r="T111" s="9">
        <v>83.387888985407358</v>
      </c>
      <c r="U111" s="9"/>
      <c r="V111" s="9"/>
      <c r="W111" s="9"/>
      <c r="X111" s="9"/>
      <c r="Y111" s="9"/>
      <c r="Z111" s="9"/>
      <c r="AA111" s="10">
        <v>-7.7632243999999995</v>
      </c>
      <c r="AB111" s="10">
        <v>-55.601696275000002</v>
      </c>
      <c r="AC111" s="10">
        <f t="shared" si="3"/>
        <v>6.5040989249999939</v>
      </c>
    </row>
    <row r="112" spans="1:30" x14ac:dyDescent="0.25">
      <c r="A112" s="5" t="s">
        <v>146</v>
      </c>
      <c r="B112" s="4">
        <v>43897</v>
      </c>
      <c r="C112" s="3" t="s">
        <v>71</v>
      </c>
      <c r="D112" s="24">
        <v>2019</v>
      </c>
      <c r="E112" s="4" t="s">
        <v>134</v>
      </c>
      <c r="F112" s="3" t="s">
        <v>102</v>
      </c>
      <c r="G112" s="7">
        <v>1.6E-2</v>
      </c>
      <c r="H112" s="7">
        <v>2.7557</v>
      </c>
      <c r="I112" s="7">
        <v>1.55E-2</v>
      </c>
      <c r="J112" s="7">
        <v>0.24310000000000001</v>
      </c>
      <c r="K112" s="7">
        <v>0.38690000000000002</v>
      </c>
      <c r="L112" s="7">
        <v>0.70009999999999994</v>
      </c>
      <c r="M112" s="7">
        <v>3.6999999999999998E-2</v>
      </c>
      <c r="N112" s="36">
        <v>1.2697000000000001</v>
      </c>
      <c r="O112" s="7" t="s">
        <v>66</v>
      </c>
      <c r="P112" s="7" t="s">
        <v>66</v>
      </c>
      <c r="Q112" s="7">
        <v>0.47660000000000002</v>
      </c>
      <c r="R112" s="7">
        <v>0.70879999999999999</v>
      </c>
      <c r="S112" s="7">
        <v>6.6100000000000006E-2</v>
      </c>
      <c r="T112">
        <v>4.2833319344573484</v>
      </c>
      <c r="AA112" s="10">
        <v>-5.5574471999999995</v>
      </c>
      <c r="AB112" s="10">
        <v>-36.800141875000001</v>
      </c>
      <c r="AC112" s="10">
        <f t="shared" si="3"/>
        <v>7.6594357249999945</v>
      </c>
    </row>
    <row r="113" spans="1:29" x14ac:dyDescent="0.25">
      <c r="A113" t="s">
        <v>147</v>
      </c>
      <c r="B113" s="3">
        <v>43822</v>
      </c>
      <c r="C113" s="3" t="s">
        <v>71</v>
      </c>
      <c r="D113" s="24">
        <v>2019</v>
      </c>
      <c r="E113" s="3" t="s">
        <v>134</v>
      </c>
      <c r="F113" s="3" t="s">
        <v>102</v>
      </c>
      <c r="G113" s="7">
        <v>1.8200000000000001E-2</v>
      </c>
      <c r="H113" s="7">
        <v>17.338200000000001</v>
      </c>
      <c r="I113" s="7">
        <v>2.29E-2</v>
      </c>
      <c r="J113" s="7">
        <v>0.67479999999999996</v>
      </c>
      <c r="K113" s="7">
        <v>0.49419999999999997</v>
      </c>
      <c r="L113" s="7">
        <v>1.8895</v>
      </c>
      <c r="M113" s="7">
        <v>7.4700000000000003E-2</v>
      </c>
      <c r="N113" s="36">
        <v>2.6240000000000001</v>
      </c>
      <c r="O113" s="7">
        <v>3.11</v>
      </c>
      <c r="P113" s="7">
        <v>3.1E-2</v>
      </c>
      <c r="Q113" s="7">
        <v>19.673500000000001</v>
      </c>
      <c r="R113" s="7">
        <v>2.5398000000000001</v>
      </c>
      <c r="S113" s="7">
        <v>0.10489999999999999</v>
      </c>
      <c r="T113">
        <v>-33.614995161172452</v>
      </c>
      <c r="AA113" s="10">
        <v>0.49453920000000018</v>
      </c>
      <c r="AB113" s="10">
        <v>8.5773739249999998</v>
      </c>
      <c r="AC113" s="10">
        <f t="shared" si="3"/>
        <v>4.6210603249999984</v>
      </c>
    </row>
    <row r="114" spans="1:29" x14ac:dyDescent="0.25">
      <c r="A114" s="13"/>
      <c r="B114" s="4" t="s">
        <v>148</v>
      </c>
      <c r="C114" s="4" t="s">
        <v>71</v>
      </c>
      <c r="D114" s="25">
        <v>2016</v>
      </c>
      <c r="E114" s="13" t="s">
        <v>149</v>
      </c>
      <c r="F114" s="13" t="s">
        <v>95</v>
      </c>
      <c r="G114" s="13"/>
      <c r="H114" s="13"/>
      <c r="AA114" s="12">
        <v>-6.4997227407468916</v>
      </c>
      <c r="AB114" s="12">
        <v>-39.337012945014067</v>
      </c>
      <c r="AC114" s="10">
        <f t="shared" si="3"/>
        <v>12.660768980961066</v>
      </c>
    </row>
    <row r="115" spans="1:29" x14ac:dyDescent="0.25">
      <c r="A115" s="14"/>
      <c r="B115" s="4" t="s">
        <v>150</v>
      </c>
      <c r="C115" s="4" t="s">
        <v>71</v>
      </c>
      <c r="D115" s="25">
        <v>2017</v>
      </c>
      <c r="E115" s="13" t="s">
        <v>149</v>
      </c>
      <c r="F115" s="13" t="s">
        <v>95</v>
      </c>
      <c r="G115" s="13"/>
      <c r="H115" s="13"/>
      <c r="AA115" s="12">
        <v>-5.3584322107129765</v>
      </c>
      <c r="AB115" s="12">
        <v>-30.38679235353213</v>
      </c>
      <c r="AC115" s="10">
        <f t="shared" si="3"/>
        <v>12.480665332171682</v>
      </c>
    </row>
    <row r="116" spans="1:29" x14ac:dyDescent="0.25">
      <c r="A116" s="14"/>
      <c r="B116" s="4" t="s">
        <v>151</v>
      </c>
      <c r="C116" s="4" t="s">
        <v>71</v>
      </c>
      <c r="D116" s="25">
        <v>2016</v>
      </c>
      <c r="E116" s="13" t="s">
        <v>149</v>
      </c>
      <c r="F116" s="13" t="s">
        <v>95</v>
      </c>
      <c r="G116" s="13"/>
      <c r="H116" s="13"/>
      <c r="AA116" s="12">
        <v>-6.6832226169869884</v>
      </c>
      <c r="AB116" s="12">
        <v>-40.539037447528685</v>
      </c>
      <c r="AC116" s="10">
        <f t="shared" si="3"/>
        <v>12.926743488367222</v>
      </c>
    </row>
    <row r="117" spans="1:29" x14ac:dyDescent="0.25">
      <c r="A117" s="14"/>
      <c r="B117" s="4" t="s">
        <v>151</v>
      </c>
      <c r="C117" s="4" t="s">
        <v>71</v>
      </c>
      <c r="D117" s="25">
        <v>2016</v>
      </c>
      <c r="E117" s="13" t="s">
        <v>149</v>
      </c>
      <c r="F117" s="13" t="s">
        <v>95</v>
      </c>
      <c r="G117" s="13"/>
      <c r="H117" s="13"/>
      <c r="U117" s="32"/>
      <c r="V117" s="32"/>
      <c r="W117" s="32"/>
      <c r="X117" s="32"/>
      <c r="Y117" s="32"/>
      <c r="Z117" s="32"/>
      <c r="AA117" s="12">
        <v>-6.6047963245699126</v>
      </c>
      <c r="AB117" s="12">
        <v>-40.192576378319785</v>
      </c>
      <c r="AC117" s="10">
        <f t="shared" si="3"/>
        <v>12.645794218239516</v>
      </c>
    </row>
    <row r="118" spans="1:29" x14ac:dyDescent="0.25">
      <c r="A118" s="4"/>
      <c r="B118" s="4" t="s">
        <v>151</v>
      </c>
      <c r="C118" s="4" t="s">
        <v>71</v>
      </c>
      <c r="D118" s="25">
        <v>2016</v>
      </c>
      <c r="E118" s="13" t="s">
        <v>149</v>
      </c>
      <c r="F118" s="13" t="s">
        <v>95</v>
      </c>
      <c r="G118" s="13"/>
      <c r="H118" s="13"/>
      <c r="U118" s="32"/>
      <c r="V118" s="32"/>
      <c r="W118" s="32"/>
      <c r="X118" s="32"/>
      <c r="Y118" s="32"/>
      <c r="Z118" s="32"/>
      <c r="AA118" s="12">
        <v>-6.6410261993606365</v>
      </c>
      <c r="AB118" s="12">
        <v>-40.13595976689146</v>
      </c>
      <c r="AC118" s="10">
        <f t="shared" si="3"/>
        <v>12.992249827993632</v>
      </c>
    </row>
    <row r="119" spans="1:29" x14ac:dyDescent="0.25">
      <c r="A119" s="6"/>
      <c r="B119" s="4" t="s">
        <v>151</v>
      </c>
      <c r="C119" s="4" t="s">
        <v>71</v>
      </c>
      <c r="D119" s="25">
        <v>2016</v>
      </c>
      <c r="E119" s="13" t="s">
        <v>149</v>
      </c>
      <c r="F119" s="13" t="s">
        <v>95</v>
      </c>
      <c r="G119" s="13"/>
      <c r="H119" s="13"/>
      <c r="AA119" s="12">
        <v>-6.6972002778151971</v>
      </c>
      <c r="AB119" s="12">
        <v>-40.352727834890729</v>
      </c>
      <c r="AC119" s="10">
        <f t="shared" si="3"/>
        <v>13.224874387630848</v>
      </c>
    </row>
    <row r="120" spans="1:29" x14ac:dyDescent="0.25">
      <c r="A120" s="6"/>
      <c r="B120" s="4" t="s">
        <v>151</v>
      </c>
      <c r="C120" s="4" t="s">
        <v>71</v>
      </c>
      <c r="D120" s="25">
        <v>2016</v>
      </c>
      <c r="E120" s="13" t="s">
        <v>149</v>
      </c>
      <c r="F120" s="13" t="s">
        <v>95</v>
      </c>
      <c r="G120" s="13"/>
      <c r="H120" s="13"/>
      <c r="AA120" s="12">
        <v>-6.6222875846394551</v>
      </c>
      <c r="AB120" s="12">
        <v>-40.214997863020045</v>
      </c>
      <c r="AC120" s="10">
        <f t="shared" si="3"/>
        <v>12.763302814095596</v>
      </c>
    </row>
    <row r="121" spans="1:29" x14ac:dyDescent="0.25">
      <c r="A121" s="6"/>
      <c r="B121" s="4" t="s">
        <v>152</v>
      </c>
      <c r="C121" s="4" t="s">
        <v>71</v>
      </c>
      <c r="D121" s="25">
        <v>2016</v>
      </c>
      <c r="E121" s="13" t="s">
        <v>149</v>
      </c>
      <c r="F121" s="13" t="s">
        <v>95</v>
      </c>
      <c r="G121" s="13"/>
      <c r="H121" s="13"/>
      <c r="AA121" s="11">
        <v>-8.6836281308375494</v>
      </c>
      <c r="AB121" s="11">
        <v>-56.875485017986151</v>
      </c>
      <c r="AC121" s="10">
        <f t="shared" si="3"/>
        <v>12.593540028714244</v>
      </c>
    </row>
    <row r="122" spans="1:29" x14ac:dyDescent="0.25">
      <c r="A122" s="13"/>
      <c r="B122" s="4" t="s">
        <v>100</v>
      </c>
      <c r="C122" s="4" t="s">
        <v>71</v>
      </c>
      <c r="D122" s="25">
        <v>2017</v>
      </c>
      <c r="E122" s="16" t="s">
        <v>153</v>
      </c>
      <c r="F122" s="18" t="s">
        <v>67</v>
      </c>
      <c r="G122" s="13"/>
      <c r="H122" s="13"/>
      <c r="AA122" s="20">
        <v>-5.2328627295571621</v>
      </c>
      <c r="AB122" s="20">
        <v>-29.416349652949037</v>
      </c>
      <c r="AC122" s="10">
        <f t="shared" si="3"/>
        <v>12.44655218350826</v>
      </c>
    </row>
    <row r="123" spans="1:29" x14ac:dyDescent="0.25">
      <c r="A123" s="13"/>
      <c r="B123" s="13"/>
      <c r="C123" s="13"/>
      <c r="D123" s="26"/>
      <c r="E123" s="13"/>
      <c r="F123" s="13"/>
      <c r="G123" s="13"/>
      <c r="H123" s="13"/>
    </row>
  </sheetData>
  <sortState xmlns:xlrd2="http://schemas.microsoft.com/office/spreadsheetml/2017/richdata2" ref="A4:AD123">
    <sortCondition ref="E4:E123"/>
  </sortState>
  <mergeCells count="2">
    <mergeCell ref="G1:L1"/>
    <mergeCell ref="M1:T1"/>
  </mergeCells>
  <conditionalFormatting sqref="Q9:Q1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CMB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Penny Godwin</dc:creator>
  <cp:keywords/>
  <dc:description/>
  <cp:lastModifiedBy>Penny Godwin</cp:lastModifiedBy>
  <cp:revision/>
  <dcterms:created xsi:type="dcterms:W3CDTF">2023-08-18T02:05:00Z</dcterms:created>
  <dcterms:modified xsi:type="dcterms:W3CDTF">2024-01-21T11:02:50Z</dcterms:modified>
  <cp:category/>
  <cp:contentStatus/>
</cp:coreProperties>
</file>