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" yWindow="-15" windowWidth="26160" windowHeight="10305" tabRatio="328" activeTab="1"/>
  </bookViews>
  <sheets>
    <sheet name="Properties" sheetId="1" r:id="rId1"/>
    <sheet name="Estimates" sheetId="2" r:id="rId2"/>
  </sheets>
  <calcPr calcId="125725"/>
</workbook>
</file>

<file path=xl/calcChain.xml><?xml version="1.0" encoding="utf-8"?>
<calcChain xmlns="http://schemas.openxmlformats.org/spreadsheetml/2006/main">
  <c r="U22" i="2"/>
  <c r="U23"/>
  <c r="U9"/>
  <c r="T11"/>
  <c r="U11" s="1"/>
  <c r="T12"/>
  <c r="U12" s="1"/>
  <c r="T13"/>
  <c r="U13" s="1"/>
  <c r="T16"/>
  <c r="U16" s="1"/>
  <c r="T17"/>
  <c r="U17" s="1"/>
  <c r="T18"/>
  <c r="U18" s="1"/>
  <c r="T19"/>
  <c r="U19" s="1"/>
  <c r="T20"/>
  <c r="U20" s="1"/>
  <c r="T21"/>
  <c r="U21" s="1"/>
  <c r="T22"/>
  <c r="T23"/>
  <c r="T10"/>
  <c r="U10" s="1"/>
  <c r="M9"/>
  <c r="N9" s="1"/>
  <c r="O9" s="1"/>
  <c r="P9" s="1"/>
  <c r="E24"/>
  <c r="F24"/>
  <c r="G24"/>
  <c r="H24"/>
  <c r="B24"/>
  <c r="N11"/>
  <c r="N12"/>
  <c r="N13"/>
  <c r="N14"/>
  <c r="N15"/>
  <c r="N16"/>
  <c r="N17"/>
  <c r="N18"/>
  <c r="N19"/>
  <c r="N20"/>
  <c r="N21"/>
  <c r="N22"/>
  <c r="N23"/>
  <c r="N10"/>
  <c r="A11"/>
  <c r="A12"/>
  <c r="A13"/>
  <c r="A14"/>
  <c r="A15"/>
  <c r="A16"/>
  <c r="A17"/>
  <c r="A18"/>
  <c r="A19"/>
  <c r="A20"/>
  <c r="A21"/>
  <c r="A22"/>
  <c r="A23"/>
  <c r="A10"/>
  <c r="C11"/>
  <c r="I11" s="1"/>
  <c r="C12"/>
  <c r="I12" s="1"/>
  <c r="C13"/>
  <c r="D13" s="1"/>
  <c r="C14"/>
  <c r="I14" s="1"/>
  <c r="C15"/>
  <c r="I15" s="1"/>
  <c r="C16"/>
  <c r="I16" s="1"/>
  <c r="C17"/>
  <c r="I17" s="1"/>
  <c r="C18"/>
  <c r="D18" s="1"/>
  <c r="C19"/>
  <c r="I19" s="1"/>
  <c r="C20"/>
  <c r="I20" s="1"/>
  <c r="C21"/>
  <c r="D21" s="1"/>
  <c r="C22"/>
  <c r="I22" s="1"/>
  <c r="C23"/>
  <c r="C10"/>
  <c r="I10" s="1"/>
  <c r="N24" l="1"/>
  <c r="C24"/>
  <c r="D19"/>
  <c r="J19" s="1"/>
  <c r="D16"/>
  <c r="J16" s="1"/>
  <c r="D17"/>
  <c r="J17" s="1"/>
  <c r="D10"/>
  <c r="D12"/>
  <c r="J12" s="1"/>
  <c r="D20"/>
  <c r="J20" s="1"/>
  <c r="I18"/>
  <c r="J18" s="1"/>
  <c r="D22"/>
  <c r="D14"/>
  <c r="J14" s="1"/>
  <c r="D23"/>
  <c r="D15"/>
  <c r="J15" s="1"/>
  <c r="I21"/>
  <c r="J21" s="1"/>
  <c r="I13"/>
  <c r="J13" s="1"/>
  <c r="I23"/>
  <c r="J22"/>
  <c r="D11"/>
  <c r="J11" s="1"/>
  <c r="I24" l="1"/>
  <c r="K16"/>
  <c r="M16" s="1"/>
  <c r="Q16"/>
  <c r="O16"/>
  <c r="R16"/>
  <c r="P16"/>
  <c r="S16"/>
  <c r="K11"/>
  <c r="O11"/>
  <c r="R11"/>
  <c r="P11"/>
  <c r="S11"/>
  <c r="Q11"/>
  <c r="K14"/>
  <c r="M14" s="1"/>
  <c r="P14"/>
  <c r="S14"/>
  <c r="Q14"/>
  <c r="O14"/>
  <c r="R14"/>
  <c r="K15"/>
  <c r="S15"/>
  <c r="Q15"/>
  <c r="O15"/>
  <c r="R15"/>
  <c r="P15"/>
  <c r="K17"/>
  <c r="M17" s="1"/>
  <c r="Q17"/>
  <c r="O17"/>
  <c r="R17"/>
  <c r="P17"/>
  <c r="S17"/>
  <c r="K21"/>
  <c r="O21"/>
  <c r="R21"/>
  <c r="P21"/>
  <c r="S21"/>
  <c r="Q21"/>
  <c r="K12"/>
  <c r="M12" s="1"/>
  <c r="R12"/>
  <c r="P12"/>
  <c r="S12"/>
  <c r="Q12"/>
  <c r="O12"/>
  <c r="K13"/>
  <c r="M13" s="1"/>
  <c r="P13"/>
  <c r="S13"/>
  <c r="Q13"/>
  <c r="R13"/>
  <c r="O13"/>
  <c r="K20"/>
  <c r="M20" s="1"/>
  <c r="O20"/>
  <c r="R20"/>
  <c r="P20"/>
  <c r="Q20"/>
  <c r="S20"/>
  <c r="K22"/>
  <c r="R22"/>
  <c r="P22"/>
  <c r="S22"/>
  <c r="Q22"/>
  <c r="O22"/>
  <c r="D24"/>
  <c r="J23"/>
  <c r="J10"/>
  <c r="K19"/>
  <c r="M19" s="1"/>
  <c r="S19"/>
  <c r="Q19"/>
  <c r="O19"/>
  <c r="R19"/>
  <c r="P19"/>
  <c r="K18"/>
  <c r="M18" s="1"/>
  <c r="Q18"/>
  <c r="S18"/>
  <c r="P18"/>
  <c r="R18"/>
  <c r="O18"/>
  <c r="M22"/>
  <c r="M21"/>
  <c r="M11"/>
  <c r="K10"/>
  <c r="P10"/>
  <c r="Q10"/>
  <c r="R10"/>
  <c r="S10"/>
  <c r="V19" l="1"/>
  <c r="L14"/>
  <c r="M15"/>
  <c r="L15"/>
  <c r="T15" s="1"/>
  <c r="U15" s="1"/>
  <c r="K23"/>
  <c r="M23" s="1"/>
  <c r="P23"/>
  <c r="S23"/>
  <c r="S24" s="1"/>
  <c r="Q23"/>
  <c r="Q24" s="1"/>
  <c r="O23"/>
  <c r="R23"/>
  <c r="R24" s="1"/>
  <c r="J24"/>
  <c r="O10"/>
  <c r="P24"/>
  <c r="M10"/>
  <c r="V16" l="1"/>
  <c r="V22"/>
  <c r="V13"/>
  <c r="V21"/>
  <c r="V10"/>
  <c r="V23"/>
  <c r="V17"/>
  <c r="V15"/>
  <c r="T24"/>
  <c r="T14"/>
  <c r="U14" s="1"/>
  <c r="U24" s="1"/>
  <c r="V12"/>
  <c r="V11"/>
  <c r="V20"/>
  <c r="V18"/>
  <c r="L24"/>
  <c r="O24"/>
  <c r="M24"/>
  <c r="K24"/>
  <c r="V14" l="1"/>
  <c r="V24" s="1"/>
</calcChain>
</file>

<file path=xl/sharedStrings.xml><?xml version="1.0" encoding="utf-8"?>
<sst xmlns="http://schemas.openxmlformats.org/spreadsheetml/2006/main" count="95" uniqueCount="58">
  <si>
    <t>3620 Dixie hwy</t>
  </si>
  <si>
    <t xml:space="preserve"> </t>
  </si>
  <si>
    <t xml:space="preserve"> Palm Bay</t>
  </si>
  <si>
    <t xml:space="preserve"> FL</t>
  </si>
  <si>
    <t>2797 Myers drive</t>
  </si>
  <si>
    <t>2793 Myers Dr</t>
  </si>
  <si>
    <t>746 Bernard Street</t>
  </si>
  <si>
    <t xml:space="preserve"> Cocoa</t>
  </si>
  <si>
    <t>210 Lura lane</t>
  </si>
  <si>
    <t xml:space="preserve"> Merritt Island</t>
  </si>
  <si>
    <t>735 Thomas lane</t>
  </si>
  <si>
    <t>1135 Pine Valley Lane</t>
  </si>
  <si>
    <t xml:space="preserve"> Titusville</t>
  </si>
  <si>
    <t>3325 Daryl Terrace</t>
  </si>
  <si>
    <t>111 Grannis Av</t>
  </si>
  <si>
    <t>117 Grannis av</t>
  </si>
  <si>
    <t>105 Sky Lane</t>
  </si>
  <si>
    <t>455 Lincoln Av</t>
  </si>
  <si>
    <t>1221 Jackson St</t>
  </si>
  <si>
    <t>910 S Park Avenue</t>
  </si>
  <si>
    <t>Address1</t>
  </si>
  <si>
    <t xml:space="preserve"> Address2</t>
  </si>
  <si>
    <t>City</t>
  </si>
  <si>
    <t>State</t>
  </si>
  <si>
    <t>Zip Code</t>
  </si>
  <si>
    <t>Year Built</t>
  </si>
  <si>
    <t>Building Size</t>
  </si>
  <si>
    <t xml:space="preserve"> Units</t>
  </si>
  <si>
    <t>Bedrooms</t>
  </si>
  <si>
    <t>Bathrooms</t>
  </si>
  <si>
    <t>Rent/Yr</t>
  </si>
  <si>
    <t>Rent/Mo</t>
  </si>
  <si>
    <t>Vacancies</t>
  </si>
  <si>
    <t>Vacancy &amp; Bad Debt Percent</t>
  </si>
  <si>
    <t>Maintenance</t>
  </si>
  <si>
    <t>Utilities</t>
  </si>
  <si>
    <t>Prop Tax</t>
  </si>
  <si>
    <t>Insurance</t>
  </si>
  <si>
    <t>Mgt Fees</t>
  </si>
  <si>
    <t>NOI</t>
  </si>
  <si>
    <t>5 Year IRR</t>
  </si>
  <si>
    <t>Income Value</t>
  </si>
  <si>
    <t>Market Value</t>
  </si>
  <si>
    <t>Repair Cost</t>
  </si>
  <si>
    <t>Income Value Cap Rate</t>
  </si>
  <si>
    <t>Purchase</t>
  </si>
  <si>
    <t>Year 1</t>
  </si>
  <si>
    <t>Year 2</t>
  </si>
  <si>
    <t>Year 3</t>
  </si>
  <si>
    <t>Year 4</t>
  </si>
  <si>
    <t>Year 5</t>
  </si>
  <si>
    <t>Sale</t>
  </si>
  <si>
    <t>Purchase Date</t>
  </si>
  <si>
    <t>House Price Inflation</t>
  </si>
  <si>
    <t>Total</t>
  </si>
  <si>
    <t>Rehab Repair Cost / St Ft</t>
  </si>
  <si>
    <t>Sale Costs</t>
  </si>
  <si>
    <t>Disposition Costs</t>
  </si>
</sst>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0" fontId="0" fillId="0" borderId="0" xfId="0" applyNumberForma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4" fontId="0" fillId="0" borderId="0" xfId="0" applyNumberFormat="1"/>
    <xf numFmtId="0" fontId="16" fillId="0" borderId="0" xfId="0" applyFont="1"/>
    <xf numFmtId="165" fontId="16" fillId="0" borderId="0" xfId="0" applyNumberFormat="1" applyFont="1"/>
    <xf numFmtId="10" fontId="16" fillId="0" borderId="0" xfId="0" applyNumberFormat="1" applyFont="1"/>
    <xf numFmtId="14" fontId="16" fillId="0" borderId="0" xfId="0" applyNumberFormat="1" applyFon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workbookViewId="0">
      <selection activeCell="L25" sqref="L25"/>
    </sheetView>
  </sheetViews>
  <sheetFormatPr defaultRowHeight="15"/>
  <cols>
    <col min="1" max="1" width="23.5703125" customWidth="1"/>
    <col min="2" max="2" width="9.140625" customWidth="1"/>
    <col min="3" max="3" width="15.7109375" customWidth="1"/>
    <col min="6" max="6" width="9" customWidth="1"/>
    <col min="7" max="7" width="8.28515625" customWidth="1"/>
    <col min="9" max="9" width="10.5703125" customWidth="1"/>
  </cols>
  <sheetData>
    <row r="1" spans="1:10">
      <c r="A1" s="6" t="s">
        <v>20</v>
      </c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</row>
    <row r="2" spans="1:10">
      <c r="A2" t="s">
        <v>0</v>
      </c>
      <c r="B2" t="s">
        <v>1</v>
      </c>
      <c r="C2" t="s">
        <v>2</v>
      </c>
      <c r="D2" t="s">
        <v>3</v>
      </c>
      <c r="E2">
        <v>32905</v>
      </c>
      <c r="F2">
        <v>1952</v>
      </c>
      <c r="G2" s="10">
        <v>616</v>
      </c>
      <c r="H2">
        <v>1</v>
      </c>
      <c r="I2">
        <v>2</v>
      </c>
      <c r="J2">
        <v>1</v>
      </c>
    </row>
    <row r="3" spans="1:10">
      <c r="A3" t="s">
        <v>4</v>
      </c>
      <c r="B3" t="s">
        <v>1</v>
      </c>
      <c r="C3" t="s">
        <v>2</v>
      </c>
      <c r="D3" t="s">
        <v>3</v>
      </c>
      <c r="E3">
        <v>32905</v>
      </c>
      <c r="F3">
        <v>1952</v>
      </c>
      <c r="G3" s="10">
        <v>600</v>
      </c>
      <c r="H3">
        <v>1</v>
      </c>
      <c r="I3">
        <v>2</v>
      </c>
      <c r="J3">
        <v>1</v>
      </c>
    </row>
    <row r="4" spans="1:10">
      <c r="A4" t="s">
        <v>5</v>
      </c>
      <c r="B4" t="s">
        <v>1</v>
      </c>
      <c r="C4" t="s">
        <v>2</v>
      </c>
      <c r="D4" t="s">
        <v>3</v>
      </c>
      <c r="E4">
        <v>32905</v>
      </c>
      <c r="F4">
        <v>1955</v>
      </c>
      <c r="G4" s="10">
        <v>616</v>
      </c>
      <c r="H4">
        <v>1</v>
      </c>
      <c r="I4">
        <v>2</v>
      </c>
      <c r="J4">
        <v>1</v>
      </c>
    </row>
    <row r="5" spans="1:10">
      <c r="A5" t="s">
        <v>6</v>
      </c>
      <c r="B5" t="s">
        <v>1</v>
      </c>
      <c r="C5" t="s">
        <v>7</v>
      </c>
      <c r="D5" t="s">
        <v>3</v>
      </c>
      <c r="E5">
        <v>32922</v>
      </c>
      <c r="F5">
        <v>1966</v>
      </c>
      <c r="G5" s="10">
        <v>2000</v>
      </c>
      <c r="H5">
        <v>2</v>
      </c>
      <c r="I5">
        <v>4</v>
      </c>
      <c r="J5">
        <v>4</v>
      </c>
    </row>
    <row r="6" spans="1:10">
      <c r="A6" t="s">
        <v>8</v>
      </c>
      <c r="B6" t="s">
        <v>1</v>
      </c>
      <c r="C6" t="s">
        <v>9</v>
      </c>
      <c r="D6" t="s">
        <v>3</v>
      </c>
      <c r="E6">
        <v>32953</v>
      </c>
      <c r="F6">
        <v>1963</v>
      </c>
      <c r="G6" s="10">
        <v>1000</v>
      </c>
      <c r="H6">
        <v>1</v>
      </c>
      <c r="I6">
        <v>3</v>
      </c>
      <c r="J6">
        <v>1</v>
      </c>
    </row>
    <row r="7" spans="1:10">
      <c r="A7" t="s">
        <v>10</v>
      </c>
      <c r="B7" t="s">
        <v>1</v>
      </c>
      <c r="C7" t="s">
        <v>7</v>
      </c>
      <c r="D7" t="s">
        <v>3</v>
      </c>
      <c r="E7">
        <v>32922</v>
      </c>
      <c r="F7">
        <v>1966</v>
      </c>
      <c r="G7" s="10">
        <v>2000</v>
      </c>
      <c r="H7">
        <v>2</v>
      </c>
      <c r="I7">
        <v>4</v>
      </c>
      <c r="J7">
        <v>4</v>
      </c>
    </row>
    <row r="8" spans="1:10">
      <c r="A8" t="s">
        <v>11</v>
      </c>
      <c r="B8" t="s">
        <v>1</v>
      </c>
      <c r="C8" t="s">
        <v>12</v>
      </c>
      <c r="D8" t="s">
        <v>3</v>
      </c>
      <c r="E8">
        <v>32780</v>
      </c>
      <c r="F8">
        <v>1970</v>
      </c>
      <c r="G8" s="10">
        <v>1300</v>
      </c>
      <c r="H8">
        <v>1</v>
      </c>
      <c r="I8">
        <v>4</v>
      </c>
      <c r="J8">
        <v>1.5</v>
      </c>
    </row>
    <row r="9" spans="1:10">
      <c r="A9" t="s">
        <v>13</v>
      </c>
      <c r="B9" t="s">
        <v>1</v>
      </c>
      <c r="C9" t="s">
        <v>12</v>
      </c>
      <c r="D9" t="s">
        <v>3</v>
      </c>
      <c r="E9">
        <v>32796</v>
      </c>
      <c r="F9">
        <v>1970</v>
      </c>
      <c r="G9" s="10">
        <v>1000</v>
      </c>
      <c r="H9">
        <v>1</v>
      </c>
      <c r="I9">
        <v>3</v>
      </c>
      <c r="J9">
        <v>1</v>
      </c>
    </row>
    <row r="10" spans="1:10">
      <c r="A10" t="s">
        <v>14</v>
      </c>
      <c r="B10" t="s">
        <v>1</v>
      </c>
      <c r="C10" t="s">
        <v>12</v>
      </c>
      <c r="D10" t="s">
        <v>3</v>
      </c>
      <c r="E10">
        <v>32796</v>
      </c>
      <c r="F10">
        <v>1965</v>
      </c>
      <c r="G10" s="10">
        <v>2800</v>
      </c>
      <c r="H10">
        <v>3</v>
      </c>
      <c r="I10">
        <v>6</v>
      </c>
      <c r="J10">
        <v>3</v>
      </c>
    </row>
    <row r="11" spans="1:10">
      <c r="A11" t="s">
        <v>15</v>
      </c>
      <c r="B11" t="s">
        <v>1</v>
      </c>
      <c r="C11" t="s">
        <v>12</v>
      </c>
      <c r="D11" t="s">
        <v>3</v>
      </c>
      <c r="E11">
        <v>32796</v>
      </c>
      <c r="F11">
        <v>1963</v>
      </c>
      <c r="G11" s="10">
        <v>2800</v>
      </c>
      <c r="H11">
        <v>3</v>
      </c>
      <c r="I11">
        <v>6</v>
      </c>
      <c r="J11">
        <v>3</v>
      </c>
    </row>
    <row r="12" spans="1:10">
      <c r="A12" t="s">
        <v>16</v>
      </c>
      <c r="B12" t="s">
        <v>1</v>
      </c>
      <c r="C12" t="s">
        <v>12</v>
      </c>
      <c r="D12" t="s">
        <v>3</v>
      </c>
      <c r="E12">
        <v>32796</v>
      </c>
      <c r="F12">
        <v>1957</v>
      </c>
      <c r="G12" s="10">
        <v>1000</v>
      </c>
      <c r="H12">
        <v>1</v>
      </c>
      <c r="I12">
        <v>3</v>
      </c>
      <c r="J12">
        <v>1</v>
      </c>
    </row>
    <row r="13" spans="1:10">
      <c r="A13" t="s">
        <v>17</v>
      </c>
      <c r="B13" t="s">
        <v>1</v>
      </c>
      <c r="C13" t="s">
        <v>9</v>
      </c>
      <c r="D13" t="s">
        <v>3</v>
      </c>
      <c r="E13">
        <v>32953</v>
      </c>
      <c r="F13">
        <v>1949</v>
      </c>
      <c r="G13" s="10">
        <v>1000</v>
      </c>
      <c r="H13">
        <v>1</v>
      </c>
      <c r="I13">
        <v>3</v>
      </c>
      <c r="J13">
        <v>1</v>
      </c>
    </row>
    <row r="14" spans="1:10">
      <c r="A14" t="s">
        <v>18</v>
      </c>
      <c r="B14" t="s">
        <v>1</v>
      </c>
      <c r="C14" t="s">
        <v>7</v>
      </c>
      <c r="D14" t="s">
        <v>3</v>
      </c>
      <c r="E14">
        <v>32922</v>
      </c>
      <c r="F14">
        <v>1955</v>
      </c>
      <c r="G14" s="10">
        <v>1600</v>
      </c>
      <c r="H14">
        <v>1</v>
      </c>
      <c r="I14">
        <v>4</v>
      </c>
      <c r="J14">
        <v>2</v>
      </c>
    </row>
    <row r="15" spans="1:10">
      <c r="A15" t="s">
        <v>19</v>
      </c>
      <c r="B15" t="s">
        <v>1</v>
      </c>
      <c r="C15" t="s">
        <v>12</v>
      </c>
      <c r="D15" t="s">
        <v>3</v>
      </c>
      <c r="E15">
        <v>32780</v>
      </c>
      <c r="F15">
        <v>1958</v>
      </c>
      <c r="G15" s="10">
        <v>1000</v>
      </c>
      <c r="H15">
        <v>1</v>
      </c>
      <c r="I15">
        <v>3</v>
      </c>
      <c r="J1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4"/>
  <sheetViews>
    <sheetView tabSelected="1" workbookViewId="0">
      <selection sqref="A1:W1048576"/>
    </sheetView>
  </sheetViews>
  <sheetFormatPr defaultRowHeight="15"/>
  <cols>
    <col min="1" max="1" width="29.140625" customWidth="1"/>
    <col min="2" max="2" width="9.7109375" customWidth="1"/>
    <col min="3" max="3" width="10.140625" bestFit="1" customWidth="1"/>
    <col min="4" max="4" width="7.7109375" customWidth="1"/>
    <col min="5" max="9" width="9.140625" customWidth="1"/>
    <col min="11" max="11" width="10.7109375" customWidth="1"/>
    <col min="12" max="12" width="11" customWidth="1"/>
    <col min="13" max="13" width="11.140625" customWidth="1"/>
    <col min="14" max="14" width="11.42578125" customWidth="1"/>
    <col min="15" max="15" width="10.7109375" customWidth="1"/>
    <col min="16" max="16" width="10.85546875" customWidth="1"/>
    <col min="17" max="17" width="9.85546875" customWidth="1"/>
    <col min="18" max="18" width="9.5703125" customWidth="1"/>
    <col min="19" max="19" width="9.42578125" customWidth="1"/>
    <col min="20" max="20" width="9.5703125" customWidth="1"/>
    <col min="21" max="21" width="9.7109375" customWidth="1"/>
  </cols>
  <sheetData>
    <row r="1" spans="1:22">
      <c r="A1" s="6" t="s">
        <v>33</v>
      </c>
      <c r="B1" s="4">
        <v>0.15</v>
      </c>
    </row>
    <row r="2" spans="1:22">
      <c r="A2" s="6" t="s">
        <v>44</v>
      </c>
      <c r="B2" s="1">
        <v>0.08</v>
      </c>
    </row>
    <row r="3" spans="1:22">
      <c r="A3" s="6" t="s">
        <v>55</v>
      </c>
      <c r="B3" s="2">
        <v>10.5</v>
      </c>
    </row>
    <row r="4" spans="1:22">
      <c r="A4" s="6" t="s">
        <v>52</v>
      </c>
      <c r="B4" s="5">
        <v>41153</v>
      </c>
    </row>
    <row r="5" spans="1:22">
      <c r="A5" s="6" t="s">
        <v>53</v>
      </c>
      <c r="B5" s="1">
        <v>0.08</v>
      </c>
    </row>
    <row r="6" spans="1:22">
      <c r="A6" s="6" t="s">
        <v>57</v>
      </c>
      <c r="B6" s="1">
        <v>0.1</v>
      </c>
    </row>
    <row r="8" spans="1:22">
      <c r="A8" s="6" t="s">
        <v>20</v>
      </c>
      <c r="B8" s="6" t="s">
        <v>31</v>
      </c>
      <c r="C8" s="6" t="s">
        <v>30</v>
      </c>
      <c r="D8" s="6" t="s">
        <v>32</v>
      </c>
      <c r="E8" s="6" t="s">
        <v>34</v>
      </c>
      <c r="F8" s="6" t="s">
        <v>35</v>
      </c>
      <c r="G8" s="6" t="s">
        <v>36</v>
      </c>
      <c r="H8" s="6" t="s">
        <v>37</v>
      </c>
      <c r="I8" s="6" t="s">
        <v>38</v>
      </c>
      <c r="J8" s="6" t="s">
        <v>39</v>
      </c>
      <c r="K8" s="6" t="s">
        <v>41</v>
      </c>
      <c r="L8" s="6" t="s">
        <v>42</v>
      </c>
      <c r="M8" s="6" t="s">
        <v>45</v>
      </c>
      <c r="N8" s="6" t="s">
        <v>43</v>
      </c>
      <c r="O8" s="6" t="s">
        <v>46</v>
      </c>
      <c r="P8" s="6" t="s">
        <v>47</v>
      </c>
      <c r="Q8" s="6" t="s">
        <v>48</v>
      </c>
      <c r="R8" s="6" t="s">
        <v>49</v>
      </c>
      <c r="S8" s="6" t="s">
        <v>50</v>
      </c>
      <c r="T8" s="6" t="s">
        <v>51</v>
      </c>
      <c r="U8" s="6" t="s">
        <v>56</v>
      </c>
      <c r="V8" s="6" t="s">
        <v>40</v>
      </c>
    </row>
    <row r="9" spans="1:22">
      <c r="M9" s="9">
        <f>B4</f>
        <v>41153</v>
      </c>
      <c r="N9" s="9">
        <f>EDATE(M9,2)</f>
        <v>41214</v>
      </c>
      <c r="O9" s="9">
        <f>EDATE(N9,12)</f>
        <v>41579</v>
      </c>
      <c r="P9" s="9">
        <f>EDATE(O9,12)</f>
        <v>41944</v>
      </c>
      <c r="Q9" s="9">
        <v>42005</v>
      </c>
      <c r="R9" s="9">
        <v>42370</v>
      </c>
      <c r="S9" s="9">
        <v>42736</v>
      </c>
      <c r="T9" s="9">
        <v>42737</v>
      </c>
      <c r="U9" s="9">
        <f>T9</f>
        <v>42737</v>
      </c>
    </row>
    <row r="10" spans="1:22">
      <c r="A10" t="str">
        <f>Properties!A2</f>
        <v>3620 Dixie hwy</v>
      </c>
      <c r="B10" s="3">
        <v>580</v>
      </c>
      <c r="C10" s="3">
        <f t="shared" ref="C10:C23" si="0">B10*12</f>
        <v>6960</v>
      </c>
      <c r="D10" s="3">
        <f t="shared" ref="D10:D23" si="1">C10*$B$1</f>
        <v>1044</v>
      </c>
      <c r="E10" s="3">
        <v>1230</v>
      </c>
      <c r="F10" s="3">
        <v>900</v>
      </c>
      <c r="G10" s="3">
        <v>780</v>
      </c>
      <c r="H10" s="3">
        <v>687</v>
      </c>
      <c r="I10" s="3">
        <f t="shared" ref="I10:I23" si="2">C10*0.1</f>
        <v>696</v>
      </c>
      <c r="J10" s="3">
        <f t="shared" ref="J10:J23" si="3">C10-D10-E10-F10-G10-H10-I10</f>
        <v>1623</v>
      </c>
      <c r="K10" s="3">
        <f t="shared" ref="K10:K23" si="4">J10/$B$2</f>
        <v>20287.5</v>
      </c>
      <c r="L10" s="3">
        <v>24000</v>
      </c>
      <c r="M10" s="3">
        <f t="shared" ref="M10:M23" si="5">0-K10-N10</f>
        <v>-13819.5</v>
      </c>
      <c r="N10" s="3">
        <f>0-(Properties!G2*$B$3)</f>
        <v>-6468</v>
      </c>
      <c r="O10" s="3">
        <f t="shared" ref="O10:O23" si="6">J10</f>
        <v>1623</v>
      </c>
      <c r="P10" s="3">
        <f t="shared" ref="P10:P23" si="7">J10</f>
        <v>1623</v>
      </c>
      <c r="Q10" s="3">
        <f t="shared" ref="Q10:Q23" si="8">J10</f>
        <v>1623</v>
      </c>
      <c r="R10" s="3">
        <f t="shared" ref="R10:R23" si="9">J10</f>
        <v>1623</v>
      </c>
      <c r="S10" s="3">
        <f t="shared" ref="S10:S23" si="10">J10</f>
        <v>1623</v>
      </c>
      <c r="T10" s="3">
        <f t="shared" ref="T10:T23" si="11">FV($B$5,5,0,0-L10,0)</f>
        <v>35263.87384320001</v>
      </c>
      <c r="U10" s="3">
        <f t="shared" ref="U10:U23" si="12">0-(T10*$B$6)</f>
        <v>-3526.3873843200013</v>
      </c>
      <c r="V10" s="1">
        <f t="shared" ref="V10:V23" si="13">XIRR(M10:U10,$M$9:$U$9,0.1)</f>
        <v>0.19011703133583066</v>
      </c>
    </row>
    <row r="11" spans="1:22">
      <c r="A11" t="str">
        <f>Properties!A3</f>
        <v>2797 Myers drive</v>
      </c>
      <c r="B11" s="3">
        <v>650</v>
      </c>
      <c r="C11" s="3">
        <f t="shared" si="0"/>
        <v>7800</v>
      </c>
      <c r="D11" s="3">
        <f t="shared" si="1"/>
        <v>1170</v>
      </c>
      <c r="E11" s="3">
        <v>1030</v>
      </c>
      <c r="F11" s="3">
        <v>750</v>
      </c>
      <c r="G11" s="3">
        <v>334</v>
      </c>
      <c r="H11" s="3">
        <v>871</v>
      </c>
      <c r="I11" s="3">
        <f t="shared" si="2"/>
        <v>780</v>
      </c>
      <c r="J11" s="3">
        <f t="shared" si="3"/>
        <v>2865</v>
      </c>
      <c r="K11" s="3">
        <f t="shared" si="4"/>
        <v>35812.5</v>
      </c>
      <c r="L11" s="3">
        <v>24000</v>
      </c>
      <c r="M11" s="3">
        <f t="shared" si="5"/>
        <v>-29512.5</v>
      </c>
      <c r="N11" s="3">
        <f>0-(Properties!G3*$B$3)</f>
        <v>-6300</v>
      </c>
      <c r="O11" s="3">
        <f t="shared" si="6"/>
        <v>2865</v>
      </c>
      <c r="P11" s="3">
        <f t="shared" si="7"/>
        <v>2865</v>
      </c>
      <c r="Q11" s="3">
        <f t="shared" si="8"/>
        <v>2865</v>
      </c>
      <c r="R11" s="3">
        <f t="shared" si="9"/>
        <v>2865</v>
      </c>
      <c r="S11" s="3">
        <f t="shared" si="10"/>
        <v>2865</v>
      </c>
      <c r="T11" s="3">
        <f t="shared" si="11"/>
        <v>35263.87384320001</v>
      </c>
      <c r="U11" s="3">
        <f t="shared" si="12"/>
        <v>-3526.3873843200013</v>
      </c>
      <c r="V11" s="1">
        <f t="shared" si="13"/>
        <v>6.9287803769111631E-2</v>
      </c>
    </row>
    <row r="12" spans="1:22">
      <c r="A12" t="str">
        <f>Properties!A4</f>
        <v>2793 Myers Dr</v>
      </c>
      <c r="B12" s="3">
        <v>650</v>
      </c>
      <c r="C12" s="3">
        <f t="shared" si="0"/>
        <v>7800</v>
      </c>
      <c r="D12" s="3">
        <f t="shared" si="1"/>
        <v>1170</v>
      </c>
      <c r="E12" s="3">
        <v>1030</v>
      </c>
      <c r="F12" s="3">
        <v>1000</v>
      </c>
      <c r="G12" s="3">
        <v>580</v>
      </c>
      <c r="H12" s="3">
        <v>735</v>
      </c>
      <c r="I12" s="3">
        <f t="shared" si="2"/>
        <v>780</v>
      </c>
      <c r="J12" s="3">
        <f t="shared" si="3"/>
        <v>2505</v>
      </c>
      <c r="K12" s="3">
        <f t="shared" si="4"/>
        <v>31312.5</v>
      </c>
      <c r="L12" s="3">
        <v>24000</v>
      </c>
      <c r="M12" s="3">
        <f t="shared" si="5"/>
        <v>-24844.5</v>
      </c>
      <c r="N12" s="3">
        <f>0-(Properties!G4*$B$3)</f>
        <v>-6468</v>
      </c>
      <c r="O12" s="3">
        <f t="shared" si="6"/>
        <v>2505</v>
      </c>
      <c r="P12" s="3">
        <f t="shared" si="7"/>
        <v>2505</v>
      </c>
      <c r="Q12" s="3">
        <f t="shared" si="8"/>
        <v>2505</v>
      </c>
      <c r="R12" s="3">
        <f t="shared" si="9"/>
        <v>2505</v>
      </c>
      <c r="S12" s="3">
        <f t="shared" si="10"/>
        <v>2505</v>
      </c>
      <c r="T12" s="3">
        <f t="shared" si="11"/>
        <v>35263.87384320001</v>
      </c>
      <c r="U12" s="3">
        <f t="shared" si="12"/>
        <v>-3526.3873843200013</v>
      </c>
      <c r="V12" s="1">
        <f t="shared" si="13"/>
        <v>9.5646110177040097E-2</v>
      </c>
    </row>
    <row r="13" spans="1:22">
      <c r="A13" t="str">
        <f>Properties!A5</f>
        <v>746 Bernard Street</v>
      </c>
      <c r="B13" s="3">
        <v>1435</v>
      </c>
      <c r="C13" s="3">
        <f t="shared" si="0"/>
        <v>17220</v>
      </c>
      <c r="D13" s="3">
        <f t="shared" si="1"/>
        <v>2583</v>
      </c>
      <c r="E13" s="3">
        <v>2306</v>
      </c>
      <c r="F13" s="3">
        <v>800</v>
      </c>
      <c r="G13" s="3">
        <v>1486</v>
      </c>
      <c r="H13" s="3">
        <v>1590</v>
      </c>
      <c r="I13" s="3">
        <f t="shared" si="2"/>
        <v>1722</v>
      </c>
      <c r="J13" s="3">
        <f t="shared" si="3"/>
        <v>6733</v>
      </c>
      <c r="K13" s="3">
        <f t="shared" si="4"/>
        <v>84162.5</v>
      </c>
      <c r="L13" s="3">
        <v>70000</v>
      </c>
      <c r="M13" s="3">
        <f t="shared" si="5"/>
        <v>-63162.5</v>
      </c>
      <c r="N13" s="3">
        <f>0-(Properties!G5*$B$3)</f>
        <v>-21000</v>
      </c>
      <c r="O13" s="3">
        <f t="shared" si="6"/>
        <v>6733</v>
      </c>
      <c r="P13" s="3">
        <f t="shared" si="7"/>
        <v>6733</v>
      </c>
      <c r="Q13" s="3">
        <f t="shared" si="8"/>
        <v>6733</v>
      </c>
      <c r="R13" s="3">
        <f t="shared" si="9"/>
        <v>6733</v>
      </c>
      <c r="S13" s="3">
        <f t="shared" si="10"/>
        <v>6733</v>
      </c>
      <c r="T13" s="3">
        <f t="shared" si="11"/>
        <v>102852.96537600002</v>
      </c>
      <c r="U13" s="3">
        <f t="shared" si="12"/>
        <v>-10285.296537600003</v>
      </c>
      <c r="V13" s="1">
        <f t="shared" si="13"/>
        <v>0.11245731711387635</v>
      </c>
    </row>
    <row r="14" spans="1:22">
      <c r="A14" t="str">
        <f>Properties!A6</f>
        <v>210 Lura lane</v>
      </c>
      <c r="B14" s="3">
        <v>725</v>
      </c>
      <c r="C14" s="3">
        <f t="shared" si="0"/>
        <v>8700</v>
      </c>
      <c r="D14" s="3">
        <f t="shared" si="1"/>
        <v>1305</v>
      </c>
      <c r="E14" s="3">
        <v>400</v>
      </c>
      <c r="F14" s="3">
        <v>351</v>
      </c>
      <c r="G14" s="3">
        <v>819</v>
      </c>
      <c r="H14" s="3">
        <v>1500</v>
      </c>
      <c r="I14" s="3">
        <f t="shared" si="2"/>
        <v>870</v>
      </c>
      <c r="J14" s="3">
        <f t="shared" si="3"/>
        <v>3455</v>
      </c>
      <c r="K14" s="3">
        <f t="shared" si="4"/>
        <v>43187.5</v>
      </c>
      <c r="L14" s="3">
        <f>K14</f>
        <v>43187.5</v>
      </c>
      <c r="M14" s="3">
        <f t="shared" si="5"/>
        <v>-32687.5</v>
      </c>
      <c r="N14" s="3">
        <f>0-(Properties!G6*$B$3)</f>
        <v>-10500</v>
      </c>
      <c r="O14" s="3">
        <f t="shared" si="6"/>
        <v>3455</v>
      </c>
      <c r="P14" s="3">
        <f t="shared" si="7"/>
        <v>3455</v>
      </c>
      <c r="Q14" s="3">
        <f t="shared" si="8"/>
        <v>3455</v>
      </c>
      <c r="R14" s="3">
        <f t="shared" si="9"/>
        <v>3455</v>
      </c>
      <c r="S14" s="3">
        <f t="shared" si="10"/>
        <v>3455</v>
      </c>
      <c r="T14" s="3">
        <f t="shared" si="11"/>
        <v>63456.606316800011</v>
      </c>
      <c r="U14" s="3">
        <f t="shared" si="12"/>
        <v>-6345.6606316800016</v>
      </c>
      <c r="V14" s="1">
        <f t="shared" si="13"/>
        <v>0.15160178542137148</v>
      </c>
    </row>
    <row r="15" spans="1:22">
      <c r="A15" t="str">
        <f>Properties!A7</f>
        <v>735 Thomas lane</v>
      </c>
      <c r="B15" s="3">
        <v>1310</v>
      </c>
      <c r="C15" s="3">
        <f t="shared" si="0"/>
        <v>15720</v>
      </c>
      <c r="D15" s="3">
        <f t="shared" si="1"/>
        <v>2358</v>
      </c>
      <c r="E15" s="3">
        <v>2306</v>
      </c>
      <c r="F15" s="3">
        <v>800</v>
      </c>
      <c r="G15" s="3">
        <v>1486</v>
      </c>
      <c r="H15" s="3">
        <v>1590</v>
      </c>
      <c r="I15" s="3">
        <f t="shared" si="2"/>
        <v>1572</v>
      </c>
      <c r="J15" s="3">
        <f t="shared" si="3"/>
        <v>5608</v>
      </c>
      <c r="K15" s="3">
        <f t="shared" si="4"/>
        <v>70100</v>
      </c>
      <c r="L15" s="3">
        <f>K15</f>
        <v>70100</v>
      </c>
      <c r="M15" s="3">
        <f t="shared" si="5"/>
        <v>-49100</v>
      </c>
      <c r="N15" s="3">
        <f>0-(Properties!G7*$B$3)</f>
        <v>-21000</v>
      </c>
      <c r="O15" s="3">
        <f t="shared" si="6"/>
        <v>5608</v>
      </c>
      <c r="P15" s="3">
        <f t="shared" si="7"/>
        <v>5608</v>
      </c>
      <c r="Q15" s="3">
        <f t="shared" si="8"/>
        <v>5608</v>
      </c>
      <c r="R15" s="3">
        <f t="shared" si="9"/>
        <v>5608</v>
      </c>
      <c r="S15" s="3">
        <f t="shared" si="10"/>
        <v>5608</v>
      </c>
      <c r="T15" s="3">
        <f t="shared" si="11"/>
        <v>102999.89818368002</v>
      </c>
      <c r="U15" s="3">
        <f t="shared" si="12"/>
        <v>-10299.989818368003</v>
      </c>
      <c r="V15" s="1">
        <f t="shared" si="13"/>
        <v>0.15200549960136417</v>
      </c>
    </row>
    <row r="16" spans="1:22">
      <c r="A16" t="str">
        <f>Properties!A8</f>
        <v>1135 Pine Valley Lane</v>
      </c>
      <c r="B16" s="3">
        <v>800</v>
      </c>
      <c r="C16" s="3">
        <f t="shared" si="0"/>
        <v>9600</v>
      </c>
      <c r="D16" s="3">
        <f t="shared" si="1"/>
        <v>1440</v>
      </c>
      <c r="E16" s="3">
        <v>1000</v>
      </c>
      <c r="F16" s="3">
        <v>1000</v>
      </c>
      <c r="G16" s="3">
        <v>1137</v>
      </c>
      <c r="H16" s="3">
        <v>1311</v>
      </c>
      <c r="I16" s="3">
        <f t="shared" si="2"/>
        <v>960</v>
      </c>
      <c r="J16" s="3">
        <f t="shared" si="3"/>
        <v>2752</v>
      </c>
      <c r="K16" s="3">
        <f t="shared" si="4"/>
        <v>34400</v>
      </c>
      <c r="L16" s="3">
        <v>45000</v>
      </c>
      <c r="M16" s="3">
        <f t="shared" si="5"/>
        <v>-20750</v>
      </c>
      <c r="N16" s="3">
        <f>0-(Properties!G8*$B$3)</f>
        <v>-13650</v>
      </c>
      <c r="O16" s="3">
        <f t="shared" si="6"/>
        <v>2752</v>
      </c>
      <c r="P16" s="3">
        <f t="shared" si="7"/>
        <v>2752</v>
      </c>
      <c r="Q16" s="3">
        <f t="shared" si="8"/>
        <v>2752</v>
      </c>
      <c r="R16" s="3">
        <f t="shared" si="9"/>
        <v>2752</v>
      </c>
      <c r="S16" s="3">
        <f t="shared" si="10"/>
        <v>2752</v>
      </c>
      <c r="T16" s="3">
        <f t="shared" si="11"/>
        <v>66119.763456000015</v>
      </c>
      <c r="U16" s="3">
        <f t="shared" si="12"/>
        <v>-6611.9763456000019</v>
      </c>
      <c r="V16" s="1">
        <f t="shared" si="13"/>
        <v>0.21462060809135439</v>
      </c>
    </row>
    <row r="17" spans="1:22">
      <c r="A17" t="str">
        <f>Properties!A9</f>
        <v>3325 Daryl Terrace</v>
      </c>
      <c r="B17" s="3">
        <v>750</v>
      </c>
      <c r="C17" s="3">
        <f t="shared" si="0"/>
        <v>9000</v>
      </c>
      <c r="D17" s="3">
        <f t="shared" si="1"/>
        <v>1350</v>
      </c>
      <c r="E17" s="3">
        <v>700</v>
      </c>
      <c r="F17" s="3">
        <v>388</v>
      </c>
      <c r="G17" s="3">
        <v>1184</v>
      </c>
      <c r="H17" s="3">
        <v>1055</v>
      </c>
      <c r="I17" s="3">
        <f t="shared" si="2"/>
        <v>900</v>
      </c>
      <c r="J17" s="3">
        <f t="shared" si="3"/>
        <v>3423</v>
      </c>
      <c r="K17" s="3">
        <f t="shared" si="4"/>
        <v>42787.5</v>
      </c>
      <c r="L17" s="3">
        <v>45000</v>
      </c>
      <c r="M17" s="3">
        <f t="shared" si="5"/>
        <v>-32287.5</v>
      </c>
      <c r="N17" s="3">
        <f>0-(Properties!G9*$B$3)</f>
        <v>-10500</v>
      </c>
      <c r="O17" s="3">
        <f t="shared" si="6"/>
        <v>3423</v>
      </c>
      <c r="P17" s="3">
        <f t="shared" si="7"/>
        <v>3423</v>
      </c>
      <c r="Q17" s="3">
        <f t="shared" si="8"/>
        <v>3423</v>
      </c>
      <c r="R17" s="3">
        <f t="shared" si="9"/>
        <v>3423</v>
      </c>
      <c r="S17" s="3">
        <f t="shared" si="10"/>
        <v>3423</v>
      </c>
      <c r="T17" s="3">
        <f t="shared" si="11"/>
        <v>66119.763456000015</v>
      </c>
      <c r="U17" s="3">
        <f t="shared" si="12"/>
        <v>-6611.9763456000019</v>
      </c>
      <c r="V17" s="1">
        <f t="shared" si="13"/>
        <v>0.16275734305381775</v>
      </c>
    </row>
    <row r="18" spans="1:22">
      <c r="A18" t="str">
        <f>Properties!A10</f>
        <v>111 Grannis Av</v>
      </c>
      <c r="B18" s="3">
        <v>1875</v>
      </c>
      <c r="C18" s="3">
        <f t="shared" si="0"/>
        <v>22500</v>
      </c>
      <c r="D18" s="3">
        <f t="shared" si="1"/>
        <v>3375</v>
      </c>
      <c r="E18" s="3">
        <v>1000</v>
      </c>
      <c r="F18" s="3">
        <v>1600</v>
      </c>
      <c r="G18" s="3">
        <v>2289</v>
      </c>
      <c r="H18" s="3">
        <v>2800</v>
      </c>
      <c r="I18" s="3">
        <f t="shared" si="2"/>
        <v>2250</v>
      </c>
      <c r="J18" s="3">
        <f t="shared" si="3"/>
        <v>9186</v>
      </c>
      <c r="K18" s="3">
        <f t="shared" si="4"/>
        <v>114825</v>
      </c>
      <c r="L18" s="3">
        <v>65000</v>
      </c>
      <c r="M18" s="3">
        <f t="shared" si="5"/>
        <v>-85425</v>
      </c>
      <c r="N18" s="3">
        <f>0-(Properties!G10*$B$3)</f>
        <v>-29400</v>
      </c>
      <c r="O18" s="3">
        <f t="shared" si="6"/>
        <v>9186</v>
      </c>
      <c r="P18" s="3">
        <f t="shared" si="7"/>
        <v>9186</v>
      </c>
      <c r="Q18" s="3">
        <f t="shared" si="8"/>
        <v>9186</v>
      </c>
      <c r="R18" s="3">
        <f t="shared" si="9"/>
        <v>9186</v>
      </c>
      <c r="S18" s="3">
        <f t="shared" si="10"/>
        <v>9186</v>
      </c>
      <c r="T18" s="3">
        <f t="shared" si="11"/>
        <v>95506.324992000023</v>
      </c>
      <c r="U18" s="3">
        <f t="shared" si="12"/>
        <v>-9550.6324992000027</v>
      </c>
      <c r="V18" s="1">
        <f t="shared" si="13"/>
        <v>3.8202473521232599E-2</v>
      </c>
    </row>
    <row r="19" spans="1:22">
      <c r="A19" t="str">
        <f>Properties!A11</f>
        <v>117 Grannis av</v>
      </c>
      <c r="B19" s="3">
        <v>1965</v>
      </c>
      <c r="C19" s="3">
        <f t="shared" si="0"/>
        <v>23580</v>
      </c>
      <c r="D19" s="3">
        <f t="shared" si="1"/>
        <v>3537</v>
      </c>
      <c r="E19" s="3">
        <v>1000</v>
      </c>
      <c r="F19" s="3">
        <v>2000</v>
      </c>
      <c r="G19" s="3">
        <v>2289</v>
      </c>
      <c r="H19" s="3">
        <v>2800</v>
      </c>
      <c r="I19" s="3">
        <f t="shared" si="2"/>
        <v>2358</v>
      </c>
      <c r="J19" s="3">
        <f t="shared" si="3"/>
        <v>9596</v>
      </c>
      <c r="K19" s="3">
        <f t="shared" si="4"/>
        <v>119950</v>
      </c>
      <c r="L19" s="3">
        <v>65000</v>
      </c>
      <c r="M19" s="3">
        <f t="shared" si="5"/>
        <v>-90550</v>
      </c>
      <c r="N19" s="3">
        <f>0-(Properties!G11*$B$3)</f>
        <v>-29400</v>
      </c>
      <c r="O19" s="3">
        <f t="shared" si="6"/>
        <v>9596</v>
      </c>
      <c r="P19" s="3">
        <f t="shared" si="7"/>
        <v>9596</v>
      </c>
      <c r="Q19" s="3">
        <f t="shared" si="8"/>
        <v>9596</v>
      </c>
      <c r="R19" s="3">
        <f t="shared" si="9"/>
        <v>9596</v>
      </c>
      <c r="S19" s="3">
        <f t="shared" si="10"/>
        <v>9596</v>
      </c>
      <c r="T19" s="3">
        <f t="shared" si="11"/>
        <v>95506.324992000023</v>
      </c>
      <c r="U19" s="3">
        <f t="shared" si="12"/>
        <v>-9550.6324992000027</v>
      </c>
      <c r="V19" s="1">
        <f t="shared" si="13"/>
        <v>3.039009869098663E-2</v>
      </c>
    </row>
    <row r="20" spans="1:22">
      <c r="A20" t="str">
        <f>Properties!A12</f>
        <v>105 Sky Lane</v>
      </c>
      <c r="B20" s="3">
        <v>735</v>
      </c>
      <c r="C20" s="3">
        <f t="shared" si="0"/>
        <v>8820</v>
      </c>
      <c r="D20" s="3">
        <f t="shared" si="1"/>
        <v>1323</v>
      </c>
      <c r="E20" s="3">
        <v>600</v>
      </c>
      <c r="F20" s="3">
        <v>80</v>
      </c>
      <c r="G20" s="3">
        <v>1000</v>
      </c>
      <c r="H20" s="3">
        <v>1100</v>
      </c>
      <c r="I20" s="3">
        <f t="shared" si="2"/>
        <v>882</v>
      </c>
      <c r="J20" s="3">
        <f t="shared" si="3"/>
        <v>3835</v>
      </c>
      <c r="K20" s="3">
        <f t="shared" si="4"/>
        <v>47937.5</v>
      </c>
      <c r="L20" s="3">
        <v>45000</v>
      </c>
      <c r="M20" s="3">
        <f t="shared" si="5"/>
        <v>-37437.5</v>
      </c>
      <c r="N20" s="3">
        <f>0-(Properties!G12*$B$3)</f>
        <v>-10500</v>
      </c>
      <c r="O20" s="3">
        <f t="shared" si="6"/>
        <v>3835</v>
      </c>
      <c r="P20" s="3">
        <f t="shared" si="7"/>
        <v>3835</v>
      </c>
      <c r="Q20" s="3">
        <f t="shared" si="8"/>
        <v>3835</v>
      </c>
      <c r="R20" s="3">
        <f t="shared" si="9"/>
        <v>3835</v>
      </c>
      <c r="S20" s="3">
        <f t="shared" si="10"/>
        <v>3835</v>
      </c>
      <c r="T20" s="3">
        <f t="shared" si="11"/>
        <v>66119.763456000015</v>
      </c>
      <c r="U20" s="3">
        <f t="shared" si="12"/>
        <v>-6611.9763456000019</v>
      </c>
      <c r="V20" s="1">
        <f t="shared" si="13"/>
        <v>0.13773106932640078</v>
      </c>
    </row>
    <row r="21" spans="1:22">
      <c r="A21" t="str">
        <f>Properties!A13</f>
        <v>455 Lincoln Av</v>
      </c>
      <c r="B21" s="3">
        <v>720</v>
      </c>
      <c r="C21" s="3">
        <f t="shared" si="0"/>
        <v>8640</v>
      </c>
      <c r="D21" s="3">
        <f t="shared" si="1"/>
        <v>1296</v>
      </c>
      <c r="E21" s="3">
        <v>1000</v>
      </c>
      <c r="F21" s="3">
        <v>500</v>
      </c>
      <c r="G21" s="3">
        <v>780</v>
      </c>
      <c r="H21" s="3">
        <v>1350</v>
      </c>
      <c r="I21" s="3">
        <f t="shared" si="2"/>
        <v>864</v>
      </c>
      <c r="J21" s="3">
        <f t="shared" si="3"/>
        <v>2850</v>
      </c>
      <c r="K21" s="3">
        <f t="shared" si="4"/>
        <v>35625</v>
      </c>
      <c r="L21" s="3">
        <v>40000</v>
      </c>
      <c r="M21" s="3">
        <f t="shared" si="5"/>
        <v>-25125</v>
      </c>
      <c r="N21" s="3">
        <f>0-(Properties!G13*$B$3)</f>
        <v>-10500</v>
      </c>
      <c r="O21" s="3">
        <f t="shared" si="6"/>
        <v>2850</v>
      </c>
      <c r="P21" s="3">
        <f t="shared" si="7"/>
        <v>2850</v>
      </c>
      <c r="Q21" s="3">
        <f t="shared" si="8"/>
        <v>2850</v>
      </c>
      <c r="R21" s="3">
        <f t="shared" si="9"/>
        <v>2850</v>
      </c>
      <c r="S21" s="3">
        <f t="shared" si="10"/>
        <v>2850</v>
      </c>
      <c r="T21" s="3">
        <f t="shared" si="11"/>
        <v>58773.123072000017</v>
      </c>
      <c r="U21" s="3">
        <f t="shared" si="12"/>
        <v>-5877.3123072000017</v>
      </c>
      <c r="V21" s="1">
        <f t="shared" si="13"/>
        <v>0.1778962671756745</v>
      </c>
    </row>
    <row r="22" spans="1:22">
      <c r="A22" t="str">
        <f>Properties!A14</f>
        <v>1221 Jackson St</v>
      </c>
      <c r="B22" s="3">
        <v>730</v>
      </c>
      <c r="C22" s="3">
        <f t="shared" si="0"/>
        <v>8760</v>
      </c>
      <c r="D22" s="3">
        <f t="shared" si="1"/>
        <v>1314</v>
      </c>
      <c r="E22" s="3">
        <v>1000</v>
      </c>
      <c r="F22" s="3">
        <v>30</v>
      </c>
      <c r="G22" s="3">
        <v>1287</v>
      </c>
      <c r="H22" s="3">
        <v>1618</v>
      </c>
      <c r="I22" s="3">
        <f t="shared" si="2"/>
        <v>876</v>
      </c>
      <c r="J22" s="3">
        <f t="shared" si="3"/>
        <v>2635</v>
      </c>
      <c r="K22" s="3">
        <f t="shared" si="4"/>
        <v>32937.5</v>
      </c>
      <c r="L22" s="3">
        <v>40000</v>
      </c>
      <c r="M22" s="3">
        <f t="shared" si="5"/>
        <v>-16137.5</v>
      </c>
      <c r="N22" s="3">
        <f>0-(Properties!G14*$B$3)</f>
        <v>-16800</v>
      </c>
      <c r="O22" s="3">
        <f t="shared" si="6"/>
        <v>2635</v>
      </c>
      <c r="P22" s="3">
        <f t="shared" si="7"/>
        <v>2635</v>
      </c>
      <c r="Q22" s="3">
        <f t="shared" si="8"/>
        <v>2635</v>
      </c>
      <c r="R22" s="3">
        <f t="shared" si="9"/>
        <v>2635</v>
      </c>
      <c r="S22" s="3">
        <f t="shared" si="10"/>
        <v>2635</v>
      </c>
      <c r="T22" s="3">
        <f t="shared" si="11"/>
        <v>58773.123072000017</v>
      </c>
      <c r="U22" s="3">
        <f t="shared" si="12"/>
        <v>-5877.3123072000017</v>
      </c>
      <c r="V22" s="1">
        <f t="shared" si="13"/>
        <v>0.19803614020347596</v>
      </c>
    </row>
    <row r="23" spans="1:22">
      <c r="A23" t="str">
        <f>Properties!A15</f>
        <v>910 S Park Avenue</v>
      </c>
      <c r="B23" s="3">
        <v>700</v>
      </c>
      <c r="C23" s="3">
        <f t="shared" si="0"/>
        <v>8400</v>
      </c>
      <c r="D23" s="3">
        <f t="shared" si="1"/>
        <v>1260</v>
      </c>
      <c r="E23" s="3">
        <v>500</v>
      </c>
      <c r="F23" s="3">
        <v>80</v>
      </c>
      <c r="G23" s="3">
        <v>1000</v>
      </c>
      <c r="H23" s="3">
        <v>1290</v>
      </c>
      <c r="I23" s="3">
        <f t="shared" si="2"/>
        <v>840</v>
      </c>
      <c r="J23" s="3">
        <f t="shared" si="3"/>
        <v>3430</v>
      </c>
      <c r="K23" s="3">
        <f t="shared" si="4"/>
        <v>42875</v>
      </c>
      <c r="L23" s="3">
        <v>46000</v>
      </c>
      <c r="M23" s="3">
        <f t="shared" si="5"/>
        <v>-32375</v>
      </c>
      <c r="N23" s="3">
        <f>0-(Properties!G15*$B$3)</f>
        <v>-10500</v>
      </c>
      <c r="O23" s="3">
        <f t="shared" si="6"/>
        <v>3430</v>
      </c>
      <c r="P23" s="3">
        <f t="shared" si="7"/>
        <v>3430</v>
      </c>
      <c r="Q23" s="3">
        <f t="shared" si="8"/>
        <v>3430</v>
      </c>
      <c r="R23" s="3">
        <f t="shared" si="9"/>
        <v>3430</v>
      </c>
      <c r="S23" s="3">
        <f t="shared" si="10"/>
        <v>3430</v>
      </c>
      <c r="T23" s="3">
        <f t="shared" si="11"/>
        <v>67589.091532800012</v>
      </c>
      <c r="U23" s="3">
        <f t="shared" si="12"/>
        <v>-6758.9091532800012</v>
      </c>
      <c r="V23" s="1">
        <f t="shared" si="13"/>
        <v>0.16720821261405946</v>
      </c>
    </row>
    <row r="24" spans="1:22">
      <c r="A24" s="6" t="s">
        <v>54</v>
      </c>
      <c r="B24" s="7">
        <f t="shared" ref="B24:U24" si="14">SUM(B10:B23)</f>
        <v>13625</v>
      </c>
      <c r="C24" s="7">
        <f t="shared" si="14"/>
        <v>163500</v>
      </c>
      <c r="D24" s="7">
        <f t="shared" si="14"/>
        <v>24525</v>
      </c>
      <c r="E24" s="7">
        <f t="shared" si="14"/>
        <v>15102</v>
      </c>
      <c r="F24" s="7">
        <f t="shared" si="14"/>
        <v>10279</v>
      </c>
      <c r="G24" s="7">
        <f t="shared" si="14"/>
        <v>16451</v>
      </c>
      <c r="H24" s="7">
        <f t="shared" si="14"/>
        <v>20297</v>
      </c>
      <c r="I24" s="7">
        <f t="shared" si="14"/>
        <v>16350</v>
      </c>
      <c r="J24" s="7">
        <f t="shared" si="14"/>
        <v>60496</v>
      </c>
      <c r="K24" s="7">
        <f t="shared" si="14"/>
        <v>756200</v>
      </c>
      <c r="L24" s="7">
        <f t="shared" si="14"/>
        <v>646287.5</v>
      </c>
      <c r="M24" s="7">
        <f t="shared" si="14"/>
        <v>-553214</v>
      </c>
      <c r="N24" s="7">
        <f t="shared" si="14"/>
        <v>-202986</v>
      </c>
      <c r="O24" s="7">
        <f t="shared" si="14"/>
        <v>60496</v>
      </c>
      <c r="P24" s="7">
        <f t="shared" si="14"/>
        <v>60496</v>
      </c>
      <c r="Q24" s="7">
        <f t="shared" si="14"/>
        <v>60496</v>
      </c>
      <c r="R24" s="7">
        <f t="shared" si="14"/>
        <v>60496</v>
      </c>
      <c r="S24" s="7">
        <f t="shared" si="14"/>
        <v>60496</v>
      </c>
      <c r="T24" s="7">
        <f t="shared" si="14"/>
        <v>949608.36943488009</v>
      </c>
      <c r="U24" s="7">
        <f t="shared" si="14"/>
        <v>-94960.836943488044</v>
      </c>
      <c r="V24" s="8">
        <f>AVERAGE(V10:V23)</f>
        <v>0.13556841143539977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Estimates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pgoldtho</dc:creator>
  <cp:lastModifiedBy> </cp:lastModifiedBy>
  <dcterms:created xsi:type="dcterms:W3CDTF">2012-06-16T23:18:35Z</dcterms:created>
  <dcterms:modified xsi:type="dcterms:W3CDTF">2012-06-18T00:50:25Z</dcterms:modified>
</cp:coreProperties>
</file>