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88747f93bb6c7eaf/Documents/Postdoc UBC/Interactions paper/meta-analysis/interactions_salmonids/"/>
    </mc:Choice>
  </mc:AlternateContent>
  <xr:revisionPtr revIDLastSave="5113" documentId="13_ncr:1_{3BF83E3E-61C9-45E5-BF17-F43AA12D13D5}" xr6:coauthVersionLast="47" xr6:coauthVersionMax="47" xr10:uidLastSave="{B9B7092C-6152-4CCA-9932-1006795649AA}"/>
  <bookViews>
    <workbookView xWindow="-110" yWindow="-110" windowWidth="19420" windowHeight="11500" xr2:uid="{22809DD5-28F5-466E-A34A-A41D36053B95}"/>
  </bookViews>
  <sheets>
    <sheet name="Hedges" sheetId="1" r:id="rId1"/>
  </sheets>
  <definedNames>
    <definedName name="_xlnm._FilterDatabase" localSheetId="0" hidden="1">Hedges!$A$1:$AM$119</definedName>
    <definedName name="_xlnm.Extract" localSheetId="0">Hedges!#REF!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6" i="1" l="1"/>
  <c r="O46" i="1"/>
  <c r="O54" i="1"/>
  <c r="AE54" i="1"/>
  <c r="AF54" i="1"/>
  <c r="O49" i="1"/>
  <c r="O3" i="1"/>
  <c r="O4" i="1"/>
  <c r="O5" i="1"/>
  <c r="O6" i="1"/>
  <c r="O7" i="1"/>
  <c r="O8" i="1"/>
  <c r="O9" i="1"/>
  <c r="O10" i="1"/>
  <c r="O11" i="1"/>
  <c r="O12" i="1"/>
  <c r="O13" i="1"/>
  <c r="O14" i="1"/>
  <c r="O15" i="1"/>
  <c r="O17" i="1"/>
  <c r="O18" i="1"/>
  <c r="O48" i="1"/>
  <c r="O19" i="1"/>
  <c r="O20" i="1"/>
  <c r="O21" i="1"/>
  <c r="O50" i="1"/>
  <c r="O22" i="1"/>
  <c r="O23" i="1"/>
  <c r="O24" i="1"/>
  <c r="O25" i="1"/>
  <c r="O26" i="1"/>
  <c r="O27" i="1"/>
  <c r="O28" i="1"/>
  <c r="O29" i="1"/>
  <c r="O30" i="1"/>
  <c r="O31" i="1"/>
  <c r="O32" i="1"/>
  <c r="O33" i="1"/>
  <c r="O34" i="1"/>
  <c r="O35" i="1"/>
  <c r="O36" i="1"/>
  <c r="O37" i="1"/>
  <c r="O38" i="1"/>
  <c r="O39" i="1"/>
  <c r="O40" i="1"/>
  <c r="O42" i="1"/>
  <c r="O43" i="1"/>
  <c r="O44" i="1"/>
  <c r="O45" i="1"/>
  <c r="O41" i="1"/>
  <c r="O47" i="1"/>
  <c r="O51" i="1"/>
  <c r="AE45" i="1"/>
  <c r="AF45" i="1"/>
  <c r="AH45" i="1"/>
  <c r="AI45" i="1"/>
  <c r="O2" i="1"/>
  <c r="AG44" i="1"/>
  <c r="AI43" i="1"/>
  <c r="AH43" i="1"/>
  <c r="AF43" i="1"/>
  <c r="AE43" i="1"/>
  <c r="AI42" i="1"/>
  <c r="AH46" i="1"/>
  <c r="AE4" i="1"/>
  <c r="AF4" i="1"/>
  <c r="AH4" i="1"/>
  <c r="AI4" i="1"/>
  <c r="AI6" i="1"/>
  <c r="AI8" i="1"/>
  <c r="AI14" i="1"/>
  <c r="AI13" i="1"/>
  <c r="AI17" i="1"/>
  <c r="AI26" i="1"/>
  <c r="AH25" i="1"/>
  <c r="AI24" i="1"/>
  <c r="AI27" i="1"/>
  <c r="AH27" i="1"/>
  <c r="AH28" i="1"/>
  <c r="AI28" i="1"/>
  <c r="AF42" i="1"/>
  <c r="AH42" i="1"/>
  <c r="AE42" i="1"/>
  <c r="AI34" i="1"/>
  <c r="AI33" i="1"/>
  <c r="AH33" i="1"/>
  <c r="AH34" i="1"/>
  <c r="AF34" i="1"/>
  <c r="AE34" i="1"/>
  <c r="AG37" i="1"/>
  <c r="AG38" i="1"/>
  <c r="AG39" i="1"/>
  <c r="AG40" i="1"/>
  <c r="AG41" i="1"/>
  <c r="AG36" i="1"/>
  <c r="AG7" i="1"/>
  <c r="O56" i="1"/>
  <c r="R56" i="1"/>
  <c r="S56" i="1"/>
  <c r="T56" i="1"/>
  <c r="U56" i="1"/>
  <c r="AE56" i="1"/>
  <c r="AF56" i="1"/>
  <c r="AH56" i="1"/>
  <c r="AI56" i="1"/>
  <c r="Z51" i="1"/>
  <c r="AI51" i="1" s="1"/>
  <c r="Y51" i="1"/>
  <c r="W51" i="1"/>
  <c r="V51" i="1"/>
  <c r="AF55" i="1"/>
  <c r="AE55" i="1"/>
  <c r="AI55" i="1" s="1"/>
  <c r="O57" i="1"/>
  <c r="O55" i="1"/>
  <c r="AG9" i="1"/>
  <c r="AG10" i="1"/>
  <c r="AG48" i="1"/>
  <c r="AG21" i="1"/>
  <c r="AG50" i="1"/>
  <c r="AG23" i="1"/>
  <c r="AG49" i="1"/>
  <c r="AG29" i="1"/>
  <c r="AG30" i="1"/>
  <c r="AG2" i="1"/>
  <c r="AE57" i="1"/>
  <c r="AF57" i="1"/>
  <c r="AH57" i="1"/>
  <c r="AI57" i="1"/>
  <c r="AE28" i="1"/>
  <c r="AF28" i="1"/>
  <c r="AF27" i="1"/>
  <c r="AE27" i="1"/>
  <c r="AE25" i="1"/>
  <c r="AF25" i="1"/>
  <c r="AI25" i="1"/>
  <c r="AE26" i="1"/>
  <c r="AF26" i="1"/>
  <c r="AH26" i="1"/>
  <c r="AF24" i="1"/>
  <c r="AH24" i="1"/>
  <c r="AE24" i="1"/>
  <c r="AI19" i="1"/>
  <c r="AI20" i="1"/>
  <c r="AE20" i="1"/>
  <c r="AF20" i="1"/>
  <c r="AH20" i="1"/>
  <c r="AF19" i="1"/>
  <c r="AH19" i="1"/>
  <c r="AE19" i="1"/>
  <c r="AF17" i="1"/>
  <c r="AH17" i="1"/>
  <c r="AE17" i="1"/>
  <c r="AI15" i="1"/>
  <c r="AE11" i="1"/>
  <c r="AF11" i="1"/>
  <c r="AH11" i="1"/>
  <c r="AI11" i="1"/>
  <c r="AE12" i="1"/>
  <c r="AF12" i="1"/>
  <c r="AH12" i="1"/>
  <c r="AI12" i="1"/>
  <c r="AE13" i="1"/>
  <c r="AF13" i="1"/>
  <c r="AH13" i="1"/>
  <c r="AE14" i="1"/>
  <c r="AF14" i="1"/>
  <c r="AH14" i="1"/>
  <c r="AE15" i="1"/>
  <c r="AF15" i="1"/>
  <c r="AH15" i="1"/>
  <c r="AF33" i="1"/>
  <c r="AE33" i="1"/>
  <c r="AF8" i="1"/>
  <c r="AF6" i="1"/>
  <c r="AH6" i="1"/>
  <c r="AH8" i="1"/>
  <c r="AE6" i="1"/>
  <c r="AE8" i="1"/>
  <c r="AI53" i="1"/>
  <c r="AF53" i="1"/>
  <c r="AH53" i="1"/>
  <c r="AE53" i="1"/>
  <c r="AI52" i="1"/>
  <c r="AF52" i="1"/>
  <c r="AH52" i="1"/>
  <c r="AE52" i="1"/>
  <c r="AI3" i="1"/>
  <c r="AF3" i="1"/>
  <c r="AH3" i="1"/>
  <c r="AI46" i="1"/>
  <c r="AF46" i="1"/>
  <c r="AE3" i="1"/>
  <c r="AE46" i="1"/>
  <c r="AH32" i="1"/>
  <c r="AI35" i="1"/>
  <c r="AH35" i="1"/>
  <c r="AF35" i="1"/>
  <c r="AG35" i="1" s="1"/>
  <c r="AI32" i="1"/>
  <c r="AF32" i="1"/>
  <c r="AG32" i="1" s="1"/>
  <c r="AI31" i="1"/>
  <c r="AH31" i="1"/>
  <c r="AF31" i="1"/>
  <c r="AG31" i="1" s="1"/>
  <c r="Z22" i="1"/>
  <c r="AF22" i="1" s="1"/>
  <c r="Z18" i="1"/>
  <c r="AE18" i="1" s="1"/>
  <c r="Z16" i="1"/>
  <c r="Z5" i="1"/>
  <c r="AI5" i="1" s="1"/>
  <c r="Z47" i="1"/>
  <c r="AH47" i="1" s="1"/>
  <c r="S32" i="1"/>
  <c r="U35" i="1"/>
  <c r="T35" i="1"/>
  <c r="S35" i="1"/>
  <c r="R35" i="1"/>
  <c r="U32" i="1"/>
  <c r="T32" i="1"/>
  <c r="R32" i="1"/>
  <c r="U31" i="1"/>
  <c r="T31" i="1"/>
  <c r="S31" i="1"/>
  <c r="R31" i="1"/>
  <c r="Y16" i="1"/>
  <c r="W16" i="1"/>
  <c r="V16" i="1"/>
  <c r="X16" i="1"/>
  <c r="AG54" i="1" l="1"/>
  <c r="AI54" i="1"/>
  <c r="AG45" i="1"/>
  <c r="AG17" i="1"/>
  <c r="AG26" i="1"/>
  <c r="AG24" i="1"/>
  <c r="AG34" i="1"/>
  <c r="AG43" i="1"/>
  <c r="AG42" i="1"/>
  <c r="AG56" i="1"/>
  <c r="AF51" i="1"/>
  <c r="AE51" i="1"/>
  <c r="AG19" i="1"/>
  <c r="AG55" i="1"/>
  <c r="AG15" i="1"/>
  <c r="AG28" i="1"/>
  <c r="AG8" i="1"/>
  <c r="AG53" i="1"/>
  <c r="AG20" i="1"/>
  <c r="AG27" i="1"/>
  <c r="AG33" i="1"/>
  <c r="AG14" i="1"/>
  <c r="AG57" i="1"/>
  <c r="AG11" i="1"/>
  <c r="AG6" i="1"/>
  <c r="AG12" i="1"/>
  <c r="AG52" i="1"/>
  <c r="AG3" i="1"/>
  <c r="AG46" i="1"/>
  <c r="AG4" i="1"/>
  <c r="AG13" i="1"/>
  <c r="AG25" i="1"/>
  <c r="AE16" i="1"/>
  <c r="AI16" i="1"/>
  <c r="AF18" i="1"/>
  <c r="AG18" i="1" s="1"/>
  <c r="AI18" i="1"/>
  <c r="AI22" i="1"/>
  <c r="AH18" i="1"/>
  <c r="AH16" i="1"/>
  <c r="AE22" i="1"/>
  <c r="AG22" i="1" s="1"/>
  <c r="AH22" i="1"/>
  <c r="AF16" i="1"/>
  <c r="AE5" i="1"/>
  <c r="AH5" i="1"/>
  <c r="AF5" i="1"/>
  <c r="AI47" i="1"/>
  <c r="AE47" i="1"/>
  <c r="AF47" i="1"/>
  <c r="AG51" i="1" l="1"/>
  <c r="AG47" i="1"/>
  <c r="AG5" i="1"/>
  <c r="AG16" i="1"/>
</calcChain>
</file>

<file path=xl/sharedStrings.xml><?xml version="1.0" encoding="utf-8"?>
<sst xmlns="http://schemas.openxmlformats.org/spreadsheetml/2006/main" count="1335" uniqueCount="439">
  <si>
    <t>Description</t>
  </si>
  <si>
    <t>Type of study</t>
  </si>
  <si>
    <t>Organism</t>
  </si>
  <si>
    <t>Response</t>
  </si>
  <si>
    <t>Temperature</t>
  </si>
  <si>
    <t>Deleterious effects of high temperature are reduced by high contents of DO</t>
  </si>
  <si>
    <t>Rainbow trout (Oncorhynchus mykiss)</t>
  </si>
  <si>
    <t>Jiang et al. 2021</t>
  </si>
  <si>
    <t>Atlantic salmon (Salmo salar)</t>
  </si>
  <si>
    <t>Anttila et al. 2015</t>
  </si>
  <si>
    <t>Effects of temperature (&gt;15°C) are worsened with lower flow</t>
  </si>
  <si>
    <t>Field</t>
  </si>
  <si>
    <t>Sockeye salmon (Oncorhynchus nerka)</t>
  </si>
  <si>
    <t>Atlas et al. 2021</t>
  </si>
  <si>
    <t>Lab</t>
  </si>
  <si>
    <t>Chinook salmon (Oncorhynchus tshawytscha)</t>
  </si>
  <si>
    <t>Projection</t>
  </si>
  <si>
    <t>Population decline</t>
  </si>
  <si>
    <t>Crozier et al. 2021</t>
  </si>
  <si>
    <t>High temperatures and hypoxia had a negative effect</t>
  </si>
  <si>
    <t>Gamperl et al.  2020</t>
  </si>
  <si>
    <t>Elevated temperatures increase the toxicity of pesticide mixtures</t>
  </si>
  <si>
    <t>Coho salmon (Oncorhynchus kisutch)</t>
  </si>
  <si>
    <t>Neuronal functions inhibition</t>
  </si>
  <si>
    <t>Laetz et al. 2014</t>
  </si>
  <si>
    <t>Opinion et al. 2020</t>
  </si>
  <si>
    <t>Mortality</t>
  </si>
  <si>
    <t>Howe et al. 1994</t>
  </si>
  <si>
    <t>Pesticides</t>
  </si>
  <si>
    <t>Additive effects of pesticides</t>
  </si>
  <si>
    <t>Scholz et al. 2006</t>
  </si>
  <si>
    <t>Laetz et al. 2009</t>
  </si>
  <si>
    <t>Moore and Lower 2001</t>
  </si>
  <si>
    <t>Malathion at the elevated temperature increased mortality</t>
  </si>
  <si>
    <t>Increased disease susceptibility / mortality</t>
  </si>
  <si>
    <t>Dietrich et al. 2014</t>
  </si>
  <si>
    <t>Mortality of embrios</t>
  </si>
  <si>
    <t>Kazlauskienė and Vosylienė 2008</t>
  </si>
  <si>
    <t>Ortiz et al. 1993</t>
  </si>
  <si>
    <t>Loge et al. 2005</t>
  </si>
  <si>
    <t>Neural-physiological effects</t>
  </si>
  <si>
    <t>Patra et al. 2007</t>
  </si>
  <si>
    <t>High temperature enhances toxicity of chemicals</t>
  </si>
  <si>
    <t>Patra et al. 2015</t>
  </si>
  <si>
    <t>Bawardi et al. 2007</t>
  </si>
  <si>
    <t>Enhanced toxicity of pesticides under hypersaline conditions</t>
  </si>
  <si>
    <t>Lavado et al. 2009</t>
  </si>
  <si>
    <t>Enhanced toxicity of phorate under hypersaline conditions</t>
  </si>
  <si>
    <t>Lavado et al. 2011</t>
  </si>
  <si>
    <t>Larval deformities</t>
  </si>
  <si>
    <t>Mahrosh et al. 2014</t>
  </si>
  <si>
    <t>The mixed exposure (road salt and Cu) induced negative effects that were more pronounced than observed in corresponding road salt exposure experiments</t>
  </si>
  <si>
    <t>Alevin survival</t>
  </si>
  <si>
    <t>Mahrosh et al. 2018</t>
  </si>
  <si>
    <t>Wang et al. 2001</t>
  </si>
  <si>
    <t>Swim-up</t>
  </si>
  <si>
    <t>Stressor A</t>
  </si>
  <si>
    <t>Stressor B</t>
  </si>
  <si>
    <t>Weight and length</t>
  </si>
  <si>
    <t>Shrimpton et al. 2007</t>
  </si>
  <si>
    <t>Oscillation in temperature and increased suspended sediment slowed down growth and weight gain rate.</t>
  </si>
  <si>
    <t>Hamilton and Buhl 1990</t>
  </si>
  <si>
    <t>Buhl and Hamilton 1990</t>
  </si>
  <si>
    <t>Metal</t>
  </si>
  <si>
    <t>Chemical</t>
  </si>
  <si>
    <t>Salinity</t>
  </si>
  <si>
    <t>Treatment replication</t>
  </si>
  <si>
    <t>Sample size</t>
  </si>
  <si>
    <t>pH</t>
  </si>
  <si>
    <t>Year</t>
  </si>
  <si>
    <t xml:space="preserve">Temperature and other covariates had a negative effect on survival. T°C is the main effect. </t>
  </si>
  <si>
    <t>Crozier et al. 2010</t>
  </si>
  <si>
    <t>Growth reduced</t>
  </si>
  <si>
    <t>Effects on Hematology</t>
  </si>
  <si>
    <t>Rodgers et al. 2021</t>
  </si>
  <si>
    <t>Nitrate</t>
  </si>
  <si>
    <t>Reduction on tolerance to hypoxia</t>
  </si>
  <si>
    <t>Rodgers and Gomez Isaza 2022</t>
  </si>
  <si>
    <t>Amiri et al. 2018</t>
  </si>
  <si>
    <t xml:space="preserve">Dockray et al. 1996 </t>
  </si>
  <si>
    <t>Metabolism / growth</t>
  </si>
  <si>
    <t>Jokinen et al. 2011</t>
  </si>
  <si>
    <t>Kuehne et al. 2012</t>
  </si>
  <si>
    <t>Change in physological parametres</t>
  </si>
  <si>
    <t>Linton et al. 1997</t>
  </si>
  <si>
    <t>Stimulatory effects of low-amonia dissapears due to greater energy demands when fish are forced to cope with additional stress</t>
  </si>
  <si>
    <t>Metabolic cost and growth</t>
  </si>
  <si>
    <t>Linton et al. 1998</t>
  </si>
  <si>
    <t>Morgan et al. 1998</t>
  </si>
  <si>
    <t>Appetite, growth, and protein turnover (synthesis, growth and degradation)</t>
  </si>
  <si>
    <t>Peuranen et al. 2003</t>
  </si>
  <si>
    <t>Mortality / gill damage</t>
  </si>
  <si>
    <t>Protein degradation / turnover</t>
  </si>
  <si>
    <t>Steelhead trout (Salmo gairdneri)</t>
  </si>
  <si>
    <t>DO</t>
  </si>
  <si>
    <t>WF</t>
  </si>
  <si>
    <t>AE</t>
  </si>
  <si>
    <t>NL</t>
  </si>
  <si>
    <t>Chemicals and physical stressors (non-chemical NCh) contribute equally to a cumulative incidence of delayed disease-induced mortalities</t>
  </si>
  <si>
    <t>European grayling (Thymallus thymallus)</t>
  </si>
  <si>
    <t>Higher aerobic scope</t>
  </si>
  <si>
    <t>Dockray et al. 1998</t>
  </si>
  <si>
    <t>Ammonia</t>
  </si>
  <si>
    <t>Wagner et al. 1997</t>
  </si>
  <si>
    <t>Cutthroat trout (Salmo clarki henshawi)</t>
  </si>
  <si>
    <t>Thermal tolerance / mortality</t>
  </si>
  <si>
    <t>Servizi and Martens 1991</t>
  </si>
  <si>
    <t>Fry</t>
  </si>
  <si>
    <t>SS</t>
  </si>
  <si>
    <t>Oxydative stress</t>
  </si>
  <si>
    <t>Kopp et al. 2018</t>
  </si>
  <si>
    <t>Not specified</t>
  </si>
  <si>
    <t>Combined</t>
  </si>
  <si>
    <t>Stressor-stressor</t>
  </si>
  <si>
    <t>Effect</t>
  </si>
  <si>
    <t>Alexander et al. 1935 in Cairns et al. 1975</t>
  </si>
  <si>
    <t>Smolt</t>
  </si>
  <si>
    <t>Lloyd 1960</t>
  </si>
  <si>
    <t>Cyanobacteria</t>
  </si>
  <si>
    <t>Temperature influences the time of survival only, and the threshold  concentration of zinc (ZnSO₄) appears to be similar for all temperatures tested</t>
  </si>
  <si>
    <t>Juvenile</t>
  </si>
  <si>
    <t>Increased Toxicity of Ammonia to Rainbow Trout (Salmo gairdneri) Resulting from Reduced Concentrations of Dissolved Oxygen</t>
  </si>
  <si>
    <t>Thurston et al. 1981</t>
  </si>
  <si>
    <t>Brown 1968</t>
  </si>
  <si>
    <t>Stage</t>
  </si>
  <si>
    <t>Wicks et al. 2002</t>
  </si>
  <si>
    <t>The sum of proportions for the mixture is 1.19 48hr LC50,  since the value is greater than 1.0 more than half should die in this time. (Ammonia, phenol, cupper, cyanide, zinc)</t>
  </si>
  <si>
    <t>Mothersill et al. 2007</t>
  </si>
  <si>
    <t>Radiation</t>
  </si>
  <si>
    <t>The effects of metals in combination with radiation (Al+Cd+gamma) are clearly synergistic in gills</t>
  </si>
  <si>
    <t>Gill's cells damage</t>
  </si>
  <si>
    <t>Fin´s cell damage</t>
  </si>
  <si>
    <t>There is no synergistic interaction for fin tissue between radiation and metal exposure; results suggested an additive effect</t>
  </si>
  <si>
    <t>Growth and physiology</t>
  </si>
  <si>
    <t xml:space="preserve">Salmon smolts and rainbow trout exposed to 3 ppm CN (Cyanide) died twice as fast as 19° C as they did at 6 °C (Species' name not specified but should be Salmo salar and Oncorhynchus mykiss) </t>
  </si>
  <si>
    <t>Survival</t>
  </si>
  <si>
    <t>The survival probability of rainbow trout exposed simultaneously to un-ionized ammonia and low dissolved oxygen was found to be lower than the predicted survival probability derived from the addition of individual effects of both ammonia and hypoxia.</t>
  </si>
  <si>
    <t>Bowen et al. 2006</t>
  </si>
  <si>
    <t xml:space="preserve">Metal </t>
  </si>
  <si>
    <t xml:space="preserve">The increase due to zinc in the diet was significant and the increase due to temperature was highly significant. No temperature–zinc interaction was present in either analysis. </t>
  </si>
  <si>
    <t>Physiological variables and behavioural responses</t>
  </si>
  <si>
    <t>Person-Le Ruyet et al. 2008</t>
  </si>
  <si>
    <t>Reese and Harvey 2002</t>
  </si>
  <si>
    <t>InvSp</t>
  </si>
  <si>
    <t>Growth</t>
  </si>
  <si>
    <t>Adult</t>
  </si>
  <si>
    <t>Blanar et al. 2005</t>
  </si>
  <si>
    <t>Jones et al. 2007</t>
  </si>
  <si>
    <t>Bull trout (Salvelinus confluentus)</t>
  </si>
  <si>
    <t>Disease</t>
  </si>
  <si>
    <t>Brown trout (Salmo trutta)</t>
  </si>
  <si>
    <t>UVB</t>
  </si>
  <si>
    <t>Immune suppression</t>
  </si>
  <si>
    <t>Lahnsteiner et al. 2011</t>
  </si>
  <si>
    <t>Kocan et al. 2009</t>
  </si>
  <si>
    <t>Heier et al. 2013</t>
  </si>
  <si>
    <t>A larger depletion of hepatic GSH (Reduced glutathion) was observed in fish exposed to a mixture of Al and Cu than fish exposed to the metals alone, potentially suggesting that the two metals were acting in an additive manner.</t>
  </si>
  <si>
    <t>Physiological variables</t>
  </si>
  <si>
    <t>Performance between infected (Ichthyophonus; protist) and uninfected fish became significant at 15 degrees C (P = 0.02) and highly significant at 20 degrees C (P = 0.005).</t>
  </si>
  <si>
    <t>In coho exposed to SS (suspended sediment), the net effect of temperature increase from 7 to 18°C is a 67% reduction in tolerance to SS</t>
  </si>
  <si>
    <t>Reid et al. 1997</t>
  </si>
  <si>
    <t>Temperature variation is  an important
factor influencing the toxicity of mercury</t>
  </si>
  <si>
    <t>Parr</t>
  </si>
  <si>
    <t>Growth and decreased feed intake</t>
  </si>
  <si>
    <t>pH significantly affects toxicity of chemicals at certain temperatures</t>
  </si>
  <si>
    <t>Eggs/alevines</t>
  </si>
  <si>
    <t>Temperature increased toxicity of used pesticides</t>
  </si>
  <si>
    <t>Exposure to Ni leds to a reduction in CTmax and the upper lethal temperature limit</t>
  </si>
  <si>
    <t>Finlayson and Verrue 1982</t>
  </si>
  <si>
    <t>Lloyd 1961</t>
  </si>
  <si>
    <t>These results indicate that the toxicity of a mixture containing relatively low concentrations of zinc and copper in either hard or soft water can be calculated from the toxicities of the individual metals by assuming that they exert a similar joint action.</t>
  </si>
  <si>
    <t>The combination of sulfides and low pH led to 100% mortality after 8 hours of exposure, even for sulfide concentrations lower than those reported for the fish farm, while single exposures to sulfides or
pH gave mortalities below 50%.</t>
  </si>
  <si>
    <t>Significantly higher mortality with fewer days to death in EV/IHNV-treated six-week-old Chinook salmon than in groups exposed to either one of the two stressors</t>
  </si>
  <si>
    <t>Skov et al. 2011</t>
  </si>
  <si>
    <t>Density</t>
  </si>
  <si>
    <t>Biomass and physiology</t>
  </si>
  <si>
    <t>Soumalainen et al. 2005</t>
  </si>
  <si>
    <t>D'Cruz et al. 1998</t>
  </si>
  <si>
    <t>Wilson et al. 1994</t>
  </si>
  <si>
    <t>Metabolic cost and physiology</t>
  </si>
  <si>
    <t>Butler et al. 1992</t>
  </si>
  <si>
    <t>Waiwood and Beamish 1978</t>
  </si>
  <si>
    <t>Hardness</t>
  </si>
  <si>
    <t xml:space="preserve">pH and hardness can modify the toxicity of copper as measured by critical swimming performance and Cu lethality LC20. LC20 values were higher at higher hardness despite cuper concentrations an pH values </t>
  </si>
  <si>
    <t xml:space="preserve">Mortality rate descreased with increased total hardness.  In general, toxicity of metals decreases in hard water </t>
  </si>
  <si>
    <t xml:space="preserve">Mortality rate (due to metal expossure) increased with increasing test temperatures and decreasing total hardness of water. </t>
  </si>
  <si>
    <t>Changes in physological parametres</t>
  </si>
  <si>
    <t>Supress of physiological mechanisms in response for combined stressors. The chronic increases in temperature may not increase direct predation, but can result in significant sublethal costs with negative implications for long-term development, disease resistance, and subsequent size-selective mortality of Pacific salmon</t>
  </si>
  <si>
    <t>High temperature and high nitrate develop in cross-tolerance (they reported as a synergism)</t>
  </si>
  <si>
    <t>High temperatures interplays with population density (nutrien limitation = NL) and results in a reduction growth.</t>
  </si>
  <si>
    <t>Mixtures of chemicals had negative effects. The joint acute toxic action of selenate and selenite, combined in various ratios, was additive to both species.</t>
  </si>
  <si>
    <t>Olsvik et al. 2010</t>
  </si>
  <si>
    <t>Protein expression</t>
  </si>
  <si>
    <t>Genetic expression</t>
  </si>
  <si>
    <t>Tmax is reduced when exposed to two diff. pesticides (separate analysis; data from Chrolpyrifos).</t>
  </si>
  <si>
    <t>Sample size ctrl</t>
  </si>
  <si>
    <t>Negative effects of pesticides. The high ethoprop–malathion tank mixture yield a significant inhibition of juvenile coho brain AChE activity at any temperature.</t>
  </si>
  <si>
    <t>Cu + Zn mixture significatively affected embryos mortality compared to controls. Similar results when metals acted alone.</t>
  </si>
  <si>
    <t>Field/model</t>
  </si>
  <si>
    <t>Mortality (LC50) due to pesticide exposure was enhanced by hypersaline conditions. Trouts of 3 Months old.</t>
  </si>
  <si>
    <t>Change in physological parametres (biotransformation of fenthion in liver)</t>
  </si>
  <si>
    <t xml:space="preserve"> It appears that the sensitivity of early developmental stages of Atlantic salmon increased when exposed to Cu and road salt. Road salt application during spawning can pose threat to Atlantic salmon in water bodies receiving road runoff.</t>
  </si>
  <si>
    <t>Salinity on Aldicarb Toxicity increased mortality (values in % of mortality, thus are inverted for the analysis)</t>
  </si>
  <si>
    <t>Insecticides caused additive effects when each compound was applied in combination with the infectious hematopoietic necrosis virus (IHNV). (Esfenvalerate from fig 5)</t>
  </si>
  <si>
    <t>Insecticides caused additive effects when each compound was applied in combination with the infectious hematopoietic necrosis virus (IHNV). organophosphate chlorpyrifos from figure 5</t>
  </si>
  <si>
    <t>hsp70 expression</t>
  </si>
  <si>
    <t>Reduction on CTmax due to nitrate</t>
  </si>
  <si>
    <t>Exposure to nitrate reduced Ctmax showing cross susceptibility but only in fish acclimated at 18°C (vs 22°C; which showed cross tolerance). Figure 2 and description of results</t>
  </si>
  <si>
    <t>Heat tolerance improved when exposed to salinity of 10 ppm.</t>
  </si>
  <si>
    <t>Heat tolerance improved when exposed to aerial expossure of 5 min (figure 3)</t>
  </si>
  <si>
    <t>Hypersaline acclimation reduces mortality in subsequent exposure to chlorpyrifos. Figure 2</t>
  </si>
  <si>
    <t>Trout exposed to both low pH and increased temperature generally expended more metabolic energy. As such a greater cost of living than those exposed to the control thermal regime (no SD or SE)</t>
  </si>
  <si>
    <t>Juvenile rainbow trout that have either an unlimited or a limited food ration, the combination of warmer temperature (+2°C) and sublethal low pH appeared to have a slightly higher metabolic cost than either stressor alone (no SD or SE)</t>
  </si>
  <si>
    <t>Negative effects of each stressor on several parameters. Data comes from a reduction in plasma total protein at 19°C</t>
  </si>
  <si>
    <t>Change in physological parametres. Data from plasma protein.</t>
  </si>
  <si>
    <r>
      <t>Change in plasma cortisol concentration (in ng ml</t>
    </r>
    <r>
      <rPr>
        <vertAlign val="superscript"/>
        <sz val="11"/>
        <color theme="1"/>
        <rFont val="Calibri"/>
        <family val="2"/>
        <scheme val="minor"/>
      </rPr>
      <t>-1</t>
    </r>
    <r>
      <rPr>
        <sz val="11"/>
        <color theme="1"/>
        <rFont val="Calibri"/>
        <family val="2"/>
        <scheme val="minor"/>
      </rPr>
      <t>)</t>
    </r>
  </si>
  <si>
    <t>A chronic small temperature increase, together with low-level ammonia pollution, substantially alters protein dynamics, and hence growth, in juvenile freshwater fishes.</t>
  </si>
  <si>
    <r>
      <t>Reduced pH combined with elevated NH</t>
    </r>
    <r>
      <rPr>
        <vertAlign val="subscript"/>
        <sz val="11"/>
        <color theme="1"/>
        <rFont val="Calibri"/>
        <family val="2"/>
        <scheme val="minor"/>
      </rPr>
      <t>3</t>
    </r>
    <r>
      <rPr>
        <sz val="11"/>
        <color theme="1"/>
        <rFont val="Calibri"/>
        <family val="2"/>
        <scheme val="minor"/>
      </rPr>
      <t>N caused a highly significant (P&lt; 0.001) increase in plasma cortisol levels in response to confinement [I20 ng ml-' cf. 75 ng ml-', Fig. 3(h)]. NOT CLEAR</t>
    </r>
  </si>
  <si>
    <t>Low pH inhibited protein growth in the liver of softwater-acclimated fish at day 90 under a +2°C temperature regime. Data from Kd (proteing degradation)</t>
  </si>
  <si>
    <t xml:space="preserve">Fifty percent of the fish died under metal  (Al and Fe) exposure at high (13°C), but none at low (3 °C). Data comes from Hct. Since none fish died the toxicity it was concluded that toxicity was dependent on temperature. </t>
  </si>
  <si>
    <t>Exposure of fish to low pH at the raised (+2°C) temperature profile resulted in a significant 77% reduction in the liver protein degradation rate ()Kd.</t>
  </si>
  <si>
    <t>MacLeod and Pessah 1973</t>
  </si>
  <si>
    <t>Exposure to nitrate reduced hypoxia tolerance suggesting cross-susceptibility. Figure 1 and description of results</t>
  </si>
  <si>
    <t>Plasma cortisol</t>
  </si>
  <si>
    <t xml:space="preserve">Plasma cortisol and glucosa levels were often significative lower than the high pH group when high pH and high T°C were combined. * Unstressed fish have lower plasma cortisol levels. https://doi.org/10.1007/BF00004714 </t>
  </si>
  <si>
    <t>Clifford et al. 2005</t>
  </si>
  <si>
    <t>Survival, growth rate, weight  and physiological
variables</t>
  </si>
  <si>
    <t>WQ</t>
  </si>
  <si>
    <t>Weight gain was affected by stocking density and low water quality WQ (high amonia low oxygen) Data from fig 2</t>
  </si>
  <si>
    <t>The effect of juvenile Sacramento pikeminnow  affects similarly the growth of dominant juvenile steelhead at 20–23°C comapred to the effect of additional juvenile steelhead. However, the weight is affected if compared between temperatures and the prescence of an inv. species.</t>
  </si>
  <si>
    <t>The laboratory experiments in combination with field experiments indicate that temperature variations and natural solar UV might be potential stressors responsible for the described immune suppression of brown trout during summer. Data from Lymphocytes on table 2</t>
  </si>
  <si>
    <t>The lethal dose of bacterial cells (Renibacterium salmoninarum) necessary to induce 50% mortality (LD50) was 10-fold lower at the 15°C challenge than at the 9°C challenge. Data from table 2</t>
  </si>
  <si>
    <t>Terzi and Verep 2012</t>
  </si>
  <si>
    <t>Rearing rainbow trout in a current caused a decrease in the amount of energy required for maintenance.  The study emphasises the beneficial effects of rearing in a current, producing fish with a greater physiological quality. Data from table 2</t>
  </si>
  <si>
    <t>A reduction of fish density could be used in prevention of columnaris disease especially if water temperature is high.</t>
  </si>
  <si>
    <t>Physiology and mortality</t>
  </si>
  <si>
    <t>Sublethal Al combined with acid (low pH) caused thickening of the respiratory epithelium, hyperplasia of the filamental epithelium, a proliferation of mucous cells, and reduction in aerobic scope. Data from fig 5</t>
  </si>
  <si>
    <t>Metabolic cost, physiology and mortality</t>
  </si>
  <si>
    <t>Brown trout can survive, for 4 days at least, at a lower pH (by 0.5 units) at 5°C in winter than they can at 15°C in summer. Also, some of the physiological responses to exposure to sublethal pH and to swimming in water at sublethal pH are different at the lower temperature. Data of Hb in Figure 2.</t>
  </si>
  <si>
    <t>Salbu et al. 2008</t>
  </si>
  <si>
    <t>The levels of pollutants used in these experiments did not substantially affect protein turnover in the liver and gills of rainbow trout during winter. However, at day 90 the capacity for protein synthesis was significantly greater in the gills of fish in the base+2°C+Am group. Data from protein synthesis Cs in Table 2</t>
  </si>
  <si>
    <t>Al + Cd may work antagonistic to and counteract the early molecular responses to intermediate doses of g-irradiation by reducing the transcriptional effects of the g-irradiation in fish exposed to a combination of metals and radiation. Data from Glutathion reductasa in fig. 1</t>
  </si>
  <si>
    <t>Sustained elevated plasma glucose levels post transfer to good water quality implies that smolts were stressed for days and weeks after experiencing acid/Al episodes, which may lead to depletion of readily available energy required for coping successfully with physiological and ecological challenges during the early marine phase</t>
  </si>
  <si>
    <t>Lahontan cutthroat trout were less tolerant of high temperature in alkaline water of high pH than in fresh water of low pH. Data from table 3</t>
  </si>
  <si>
    <t>Synergism is seen at higher exposure concentrations, at lower concentrations additive effects are seen but with a trend to synergisms. Data from fig 3.</t>
  </si>
  <si>
    <t>Mixture of two pesticides had additive effects on olfatory response to female priming.</t>
  </si>
  <si>
    <t>Pickering and Pottinger 1987</t>
  </si>
  <si>
    <t>To be confirmed 21.1535383607984</t>
  </si>
  <si>
    <t>To be confirmed 1.23271797647184</t>
  </si>
  <si>
    <t>Two- and three-metal combinations had additive or antagonistic toxic effects. A combination of Cd and Cu increased the toxicity of metals when acting alone. (Data from LC50) It is not clear how the CI are reported.</t>
  </si>
  <si>
    <t>Two- and three-metal combinations had additive or antagonistic toxic effects. A combination of Zn and Cu decreased the toxicity of the metals when acting alone. (Data from LC50) It is not clear how the CI are reported.</t>
  </si>
  <si>
    <t>Author</t>
  </si>
  <si>
    <t>Becker and Wolford 1980</t>
  </si>
  <si>
    <t>Eder et al., 2007</t>
  </si>
  <si>
    <t>Landman et al. 2006</t>
  </si>
  <si>
    <t>Vigg and Koch 1980</t>
  </si>
  <si>
    <t>Magaud et al., 1997</t>
  </si>
  <si>
    <t>Exposure to toxaphene and D. dendriticum decreased fish growth and condition as well muscle lipid and protein content. However, toxaphene did not increase the susceptibility of Arctic charr to parasite infection. Data from table 3</t>
  </si>
  <si>
    <t>The influence of toxic cyanobacterial biomass and a chemical agent, represented by arsenic,  enhanced their harmful effects on rainbow trout when combined. Data from ferric reducing antioxidant power (FRAP). Data sent by author</t>
  </si>
  <si>
    <t>LT50 values were lower in fish exposed to AL and low pH. Data from fig 1</t>
  </si>
  <si>
    <t>The effects vary among different organs and are not consistently additive or synergistic for a given treatment although gill cells do show high degrees of synergism between radiation and metal exposure. Data from fig 1</t>
  </si>
  <si>
    <t>Location</t>
  </si>
  <si>
    <t>Finland</t>
  </si>
  <si>
    <t>China</t>
  </si>
  <si>
    <t>Washington, USA</t>
  </si>
  <si>
    <t>Vancouver, CA</t>
  </si>
  <si>
    <t>Newfoundland, CA</t>
  </si>
  <si>
    <t>Germany</t>
  </si>
  <si>
    <t>Origin</t>
  </si>
  <si>
    <t>Hatchery</t>
  </si>
  <si>
    <t>Lake</t>
  </si>
  <si>
    <t>Australia</t>
  </si>
  <si>
    <t>Wales, UK</t>
  </si>
  <si>
    <t>California, USA</t>
  </si>
  <si>
    <t>Arkansas, USA</t>
  </si>
  <si>
    <t>Laboratory hatched</t>
  </si>
  <si>
    <t>New Zealand</t>
  </si>
  <si>
    <t>Norway</t>
  </si>
  <si>
    <t>Research Institute</t>
  </si>
  <si>
    <t>Ontario, CA</t>
  </si>
  <si>
    <t>Canada (Interior)</t>
  </si>
  <si>
    <t>Creek</t>
  </si>
  <si>
    <t>Lab and Field (to test survival)</t>
  </si>
  <si>
    <t>Utah, USA</t>
  </si>
  <si>
    <t>Langley, CA</t>
  </si>
  <si>
    <t>Quebec, CA</t>
  </si>
  <si>
    <t>Farm</t>
  </si>
  <si>
    <t>River</t>
  </si>
  <si>
    <t>Austria</t>
  </si>
  <si>
    <t>Seattle, USA</t>
  </si>
  <si>
    <t>Idaho, USA</t>
  </si>
  <si>
    <t>Denmark</t>
  </si>
  <si>
    <t>Wilson and Wood 1992</t>
  </si>
  <si>
    <t>Wyoming, USA</t>
  </si>
  <si>
    <t>Czechia</t>
  </si>
  <si>
    <t>UK</t>
  </si>
  <si>
    <t>Nevada, USA</t>
  </si>
  <si>
    <t>Haíɫzaqv Nation, CA</t>
  </si>
  <si>
    <t>Oregon. USA</t>
  </si>
  <si>
    <t>Lithuania</t>
  </si>
  <si>
    <t>Spain</t>
  </si>
  <si>
    <t>France</t>
  </si>
  <si>
    <t>British Columbia, CA</t>
  </si>
  <si>
    <t>Montana, USA</t>
  </si>
  <si>
    <t>Herbert and Shurben, 1964</t>
  </si>
  <si>
    <t>Turkey</t>
  </si>
  <si>
    <t>Nilsen et al. 2013</t>
  </si>
  <si>
    <t>µA</t>
  </si>
  <si>
    <t>µB</t>
  </si>
  <si>
    <t>µControl</t>
  </si>
  <si>
    <t>µAB</t>
  </si>
  <si>
    <t xml:space="preserve">Arsenate, Cupper, lead and Zinc mixture with Cu has higher LC50 than Cu alone. </t>
  </si>
  <si>
    <t>CI-A</t>
  </si>
  <si>
    <t>CI-B</t>
  </si>
  <si>
    <t>SD-AB</t>
  </si>
  <si>
    <t>SD-A</t>
  </si>
  <si>
    <t>SD-B</t>
  </si>
  <si>
    <t>SE-A</t>
  </si>
  <si>
    <t>SE-B</t>
  </si>
  <si>
    <t>CI-AB</t>
  </si>
  <si>
    <t>SE-AB</t>
  </si>
  <si>
    <t>Comments</t>
  </si>
  <si>
    <t>L13 to be control group, H21 is AB group, L21 is temp group, H13 is DO group</t>
  </si>
  <si>
    <t>changed mean numbers for control and AB based on Fig. 3C. CI values based on 95% CI as explained in Fig caption</t>
  </si>
  <si>
    <t>there is no information for only stressor A and only stressor B. Only shows results for combined effects</t>
  </si>
  <si>
    <t>Chose 2.0 micro g/l for atrazine</t>
  </si>
  <si>
    <t>0.12-0.27</t>
  </si>
  <si>
    <t>1.1-1.3</t>
  </si>
  <si>
    <t>Not included in study - not enough data on salinity only and pesticide only</t>
  </si>
  <si>
    <t>IHNV virus</t>
  </si>
  <si>
    <t>Control: "We found constitutive expression of all three hsp families in unexposed juvenile Chinook salmon as described before by Eder et. al.", pg. 1236, second column, bottom of page. Also changed stressor A from Temperature to IHNV virus</t>
  </si>
  <si>
    <t>Table 3 for DO &amp; DO+Eff values. Table 2 for control &amp; Eff (10%) values</t>
  </si>
  <si>
    <t>Changed Stressor B from DO to Temperature</t>
  </si>
  <si>
    <t xml:space="preserve">There doesn't seem to be a combined study done. Additionally, paper seems to be measuring impact of salinity on heat tolerance only. </t>
  </si>
  <si>
    <t xml:space="preserve">There doesn't seem to be a combined study done. Additionally, paper seems to be measuring impact of AE on heat tolerance only. </t>
  </si>
  <si>
    <t>They have done salinity only testing but I can't find any mortality numbers for salinity only in the paper</t>
  </si>
  <si>
    <t>Used Fig 2, Exp 2 for these values</t>
  </si>
  <si>
    <t>Control: 1/4 Density, high temp. Stressor A: 1/4 density, low temp. Stressor B: Normal density, low temp. Stressor AB: normal density, high temp</t>
  </si>
  <si>
    <t>No experiment with aluminium added to control pH. Three groups: Control (6.5 pH / 0 Al), 5.2 pH / 0 Al, 5.2 pH / Al.</t>
  </si>
  <si>
    <t>Doesn't seem to do specific stressor tests, disqualifying it from our study</t>
  </si>
  <si>
    <t>They expose the fish to a combination, put them in clean freshwater, and measure multiple physiological variables to determine recovery time. Therefore, by our definitions, assuming that Stressor A is pH and Stressor B is metal, this study gets disqualified.</t>
  </si>
  <si>
    <t>WQ experimentation only did on control fish, not on high density fish</t>
  </si>
  <si>
    <t>CI-Control</t>
  </si>
  <si>
    <t>SE-Control</t>
  </si>
  <si>
    <t>SD-Control</t>
  </si>
  <si>
    <t>Used table 6 Copper results for A and B. NO control data</t>
  </si>
  <si>
    <t>Hct % at 3C without metals taken as control. Figure 2</t>
  </si>
  <si>
    <t>From figure 6 at 90 days</t>
  </si>
  <si>
    <t>A slight temperature increase and sublethal pH increased mortalities in fish maintained on a limited ration of food. Data of HTC from table 3</t>
  </si>
  <si>
    <t>Erickson et al. 2022</t>
  </si>
  <si>
    <t>Alevins</t>
  </si>
  <si>
    <t>Blue sac desease</t>
  </si>
  <si>
    <t>Exposure to the polycyclic aromatic hydrocarbons (PAHs) retene, fluoranthene or the binary mixture of the two resulted in specific morphological alterations with time.</t>
  </si>
  <si>
    <t>Taffer et al, 2019</t>
  </si>
  <si>
    <t>Casas-Mullet, 2021</t>
  </si>
  <si>
    <t>Gill net</t>
  </si>
  <si>
    <t>Parasite</t>
  </si>
  <si>
    <t>Switzerland</t>
  </si>
  <si>
    <t>expected responses in the respective physiological
target systems—body growth, immune system, and hepatic vitellogenin transcription</t>
  </si>
  <si>
    <t>Wernicke von Siebenthal 2018</t>
  </si>
  <si>
    <t>IQR-A</t>
  </si>
  <si>
    <t>IQR-B</t>
  </si>
  <si>
    <t>IQR-AB</t>
  </si>
  <si>
    <t>There are three stressors. We combine paired  stressors from figure 1- E.g., EE2 + paraiste with high feeding, EE2 + low feeding, parasite + low feeding</t>
  </si>
  <si>
    <t>IQR-Control</t>
  </si>
  <si>
    <t>Critical value</t>
  </si>
  <si>
    <t>SD-A+B</t>
  </si>
  <si>
    <t>µA+B</t>
  </si>
  <si>
    <t xml:space="preserve">Used Fig 1A for stressor B values </t>
  </si>
  <si>
    <t xml:space="preserve">Used pH 6.5 and 9. From all panels in figure 6 </t>
  </si>
  <si>
    <t>Neuronal functions inhibition (AChE activity). Changes in behaviour</t>
  </si>
  <si>
    <t>Neuronal functions inhibition. Behaviour</t>
  </si>
  <si>
    <t>Sappal et al., 2016</t>
  </si>
  <si>
    <t>Hypoxia</t>
  </si>
  <si>
    <t xml:space="preserve">haematological parameters </t>
  </si>
  <si>
    <t>Marked gross pathological findings were present in groups exposed</t>
  </si>
  <si>
    <t xml:space="preserve">to arsenic and arsenic/cyanobacteria after 30 days. </t>
  </si>
  <si>
    <t>Gagnon et al. 2006</t>
  </si>
  <si>
    <t>air exposure-induced increase in plasma cortisol was lower in fish exposed to Cu.</t>
  </si>
  <si>
    <t>Palikova at al., 2015</t>
  </si>
  <si>
    <t>Wild et al. 2023</t>
  </si>
  <si>
    <t>Danube salmon (Hucho hucho)</t>
  </si>
  <si>
    <t>Mesocosm</t>
  </si>
  <si>
    <t>Length (mm)</t>
  </si>
  <si>
    <t>Effects of warming, fine sediment and flow alteration acted synergistically</t>
  </si>
  <si>
    <t>Data from table 3</t>
  </si>
  <si>
    <t>Data from table 4</t>
  </si>
  <si>
    <t>Data from table 5</t>
  </si>
  <si>
    <t>Power 1997</t>
  </si>
  <si>
    <t>Explotaition</t>
  </si>
  <si>
    <t>Tocaphene</t>
  </si>
  <si>
    <t>No SD</t>
  </si>
  <si>
    <t>Brook trout (Salvelinus fontinalis)</t>
  </si>
  <si>
    <t>Mari et al. 2016</t>
  </si>
  <si>
    <t>Sediment</t>
  </si>
  <si>
    <t>In the warm treatment, embryos had a lower survival, a longer incubation period and a smaller body size with a bigger yolk sac volume.</t>
  </si>
  <si>
    <t>Data from figure 1- Sediment in load 1x2</t>
  </si>
  <si>
    <t>Archer  et al., 2020</t>
  </si>
  <si>
    <t>Ireland</t>
  </si>
  <si>
    <t>When combined with food restriction, temperature effects showed antagonistic stressor effects on the condition factor (mass/lenght)</t>
  </si>
  <si>
    <t>Condition factor</t>
  </si>
  <si>
    <t>Wind</t>
  </si>
  <si>
    <t>Bayesian model. No descriptive statistics provided</t>
  </si>
  <si>
    <t>Meland et al. 2023</t>
  </si>
  <si>
    <t>Multivariate experiment but factors were analysed individually</t>
  </si>
  <si>
    <t>Individual</t>
  </si>
  <si>
    <t>Szewczyk et al., 2023</t>
  </si>
  <si>
    <t>Donaldi et al., 2021</t>
  </si>
  <si>
    <t>Urban Land</t>
  </si>
  <si>
    <t>Agriculture land</t>
  </si>
  <si>
    <t>Abundance</t>
  </si>
  <si>
    <t>Interactive</t>
  </si>
  <si>
    <t>Model. No comparisons betwwen groups</t>
  </si>
  <si>
    <t>Kousha et al., 2020</t>
  </si>
  <si>
    <t>Selenium</t>
  </si>
  <si>
    <t>Infection</t>
  </si>
  <si>
    <t>Combinantion</t>
  </si>
  <si>
    <t>No infection experiment in isolation provided / no clear control</t>
  </si>
  <si>
    <t>Toxins</t>
  </si>
  <si>
    <t>Weight</t>
  </si>
  <si>
    <t>Irrespective of mycotoxins concentration, not evident increased growth retardation and mortality.</t>
  </si>
  <si>
    <t>Janz and Metcalfe, 1991</t>
  </si>
  <si>
    <t>Non additive effects / synergism</t>
  </si>
  <si>
    <t>No clear control. Response is AHH activity</t>
  </si>
  <si>
    <t>AHH activity</t>
  </si>
  <si>
    <t>Bailey et al. 1999</t>
  </si>
  <si>
    <t>No control</t>
  </si>
  <si>
    <t>Vedel et al. 1998</t>
  </si>
  <si>
    <t xml:space="preserve">No SD on mortality </t>
  </si>
  <si>
    <t>Combination</t>
  </si>
  <si>
    <t>Arctic charr (Salvelinus alpinus)</t>
  </si>
  <si>
    <t>Arsenic</t>
  </si>
  <si>
    <t xml:space="preserve">Calcium reduces toxicity of ammonia in Fry rainbow trout; increased calcium protects fry exposed to elevated ammonia at pH of both 7.8 and 9.0. However, higher pH increases mortality </t>
  </si>
  <si>
    <t>Data from table 1</t>
  </si>
  <si>
    <t>Ghafarifarsani et al. 2021</t>
  </si>
  <si>
    <t>expected responses in the respective physiological
target systems—body growth, immune system, and hepatic vitellogenin transcription. (Chemical-Ethinylestradiol)</t>
  </si>
  <si>
    <t>Feeding</t>
  </si>
  <si>
    <t>olfatory response to the female priming pheromone. Data of plasma testosterone (ng ml-1).</t>
  </si>
  <si>
    <t>Mass change in normoxia and hypoxia conditions, and cld or warm accimation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</si>
</sst>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b/>
      <sz val="11"/>
      <color theme="1"/>
      <name val="Calibri"/>
      <family val="2"/>
    </font>
    <font>
      <vertAlign val="subscript"/>
      <sz val="11"/>
      <color theme="1"/>
      <name val="Calibri"/>
      <family val="2"/>
      <scheme val="minor"/>
    </font>
    <font>
      <vertAlign val="superscript"/>
      <sz val="11"/>
      <color theme="1"/>
      <name val="Calibri"/>
      <family val="2"/>
      <scheme val="minor"/>
    </font>
    <font>
      <sz val="8"/>
      <name val="Calibri"/>
      <family val="2"/>
      <scheme val="minor"/>
    </font>
    <font>
      <b/>
      <sz val="11"/>
      <color rgb="FFFF000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vertical="center"/>
    </xf>
    <xf numFmtId="2" fontId="0" fillId="0" borderId="0" xfId="0" applyNumberFormat="1" applyAlignment="1">
      <alignment wrapText="1"/>
    </xf>
    <xf numFmtId="2" fontId="0" fillId="0" borderId="0" xfId="0" applyNumberFormat="1"/>
    <xf numFmtId="0" fontId="1" fillId="0" borderId="0" xfId="0" applyFont="1" applyAlignment="1">
      <alignment horizontal="center" vertical="center"/>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0" borderId="0" xfId="0" applyFont="1" applyAlignment="1">
      <alignment wrapText="1"/>
    </xf>
    <xf numFmtId="0" fontId="0" fillId="4" borderId="0" xfId="0"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wrapText="1"/>
    </xf>
    <xf numFmtId="0" fontId="0" fillId="4" borderId="0" xfId="0" applyFill="1"/>
    <xf numFmtId="2" fontId="0" fillId="4" borderId="0" xfId="0" applyNumberFormat="1" applyFill="1" applyAlignment="1">
      <alignment wrapText="1"/>
    </xf>
    <xf numFmtId="0" fontId="0" fillId="4" borderId="0" xfId="0" applyFill="1" applyAlignment="1">
      <alignment horizontal="left" vertical="top" wrapText="1"/>
    </xf>
    <xf numFmtId="0" fontId="0" fillId="4" borderId="0" xfId="0" applyFill="1" applyAlignment="1">
      <alignment vertical="top" wrapText="1"/>
    </xf>
    <xf numFmtId="2" fontId="0" fillId="4" borderId="0" xfId="0" applyNumberFormat="1" applyFill="1"/>
    <xf numFmtId="0" fontId="0" fillId="4" borderId="0" xfId="0" quotePrefix="1" applyFill="1" applyAlignment="1">
      <alignment wrapText="1"/>
    </xf>
    <xf numFmtId="0" fontId="0" fillId="4" borderId="0" xfId="0" applyFill="1" applyAlignment="1">
      <alignment horizontal="left" vertical="center" wrapText="1"/>
    </xf>
    <xf numFmtId="0" fontId="0" fillId="4" borderId="0" xfId="0" quotePrefix="1" applyFill="1"/>
    <xf numFmtId="0" fontId="0" fillId="4" borderId="0" xfId="0" applyFill="1" applyAlignment="1">
      <alignment vertical="center" wrapText="1"/>
    </xf>
    <xf numFmtId="0" fontId="0" fillId="0" borderId="0" xfId="0" quotePrefix="1"/>
    <xf numFmtId="0" fontId="0" fillId="4" borderId="0" xfId="0" applyFill="1" applyAlignment="1">
      <alignment vertical="top"/>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2" fontId="1" fillId="6" borderId="0" xfId="0" applyNumberFormat="1" applyFont="1" applyFill="1" applyAlignment="1">
      <alignment horizontal="center" vertical="center" wrapText="1"/>
    </xf>
    <xf numFmtId="164" fontId="0" fillId="0" borderId="0" xfId="0" applyNumberFormat="1"/>
    <xf numFmtId="0" fontId="1" fillId="7" borderId="0" xfId="0" applyFont="1" applyFill="1" applyAlignment="1">
      <alignment horizontal="center" vertical="center" wrapText="1"/>
    </xf>
    <xf numFmtId="0" fontId="0" fillId="7" borderId="0" xfId="0" applyFill="1"/>
    <xf numFmtId="0" fontId="6" fillId="0" borderId="0" xfId="0" applyFont="1" applyAlignment="1">
      <alignment wrapText="1"/>
    </xf>
    <xf numFmtId="0" fontId="0" fillId="0" borderId="0" xfId="0" quotePrefix="1" applyAlignment="1">
      <alignment wrapText="1"/>
    </xf>
    <xf numFmtId="2"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84BB-F2CC-42C6-A1BF-21ED272783EE}">
  <dimension ref="A1:AM224"/>
  <sheetViews>
    <sheetView tabSelected="1" zoomScaleNormal="100" workbookViewId="0">
      <pane xSplit="2" topLeftCell="C1" activePane="topRight" state="frozen"/>
      <selection pane="topRight" activeCell="AO4" sqref="AO4"/>
    </sheetView>
  </sheetViews>
  <sheetFormatPr defaultRowHeight="14.5" x14ac:dyDescent="0.35"/>
  <cols>
    <col min="1" max="1" width="9.1796875" style="1"/>
    <col min="2" max="2" width="16" customWidth="1"/>
    <col min="3" max="3" width="15.81640625" customWidth="1"/>
    <col min="4" max="4" width="14.1796875" customWidth="1"/>
    <col min="5" max="6" width="15.81640625" customWidth="1"/>
    <col min="7" max="7" width="14.1796875" customWidth="1"/>
    <col min="8" max="8" width="17.6328125" bestFit="1" customWidth="1"/>
    <col min="9" max="9" width="16.81640625" style="1" bestFit="1" customWidth="1"/>
    <col min="10" max="10" width="18.54296875" style="3" customWidth="1"/>
    <col min="11" max="11" width="17.453125" style="3" customWidth="1"/>
    <col min="12" max="12" width="55.81640625" style="11" customWidth="1"/>
    <col min="13" max="13" width="15.453125" customWidth="1"/>
    <col min="15" max="15" width="12" bestFit="1" customWidth="1"/>
    <col min="22" max="22" width="10.1796875" customWidth="1"/>
    <col min="23" max="24" width="10.7265625" customWidth="1"/>
    <col min="25" max="25" width="12.26953125" bestFit="1" customWidth="1"/>
    <col min="26" max="26" width="12.26953125" customWidth="1"/>
    <col min="27" max="27" width="10.453125" customWidth="1"/>
    <col min="28" max="29" width="10.26953125" customWidth="1"/>
    <col min="30" max="30" width="10.54296875" customWidth="1"/>
    <col min="31" max="31" width="12.1796875" bestFit="1" customWidth="1"/>
    <col min="33" max="33" width="11.6328125" bestFit="1" customWidth="1"/>
    <col min="34" max="34" width="9.54296875" customWidth="1"/>
    <col min="35" max="35" width="11.54296875" style="13" bestFit="1" customWidth="1"/>
    <col min="36" max="36" width="11.54296875" customWidth="1"/>
    <col min="38" max="38" width="10.1796875" customWidth="1"/>
    <col min="39" max="39" width="57.54296875" customWidth="1"/>
  </cols>
  <sheetData>
    <row r="1" spans="1:39" ht="29" x14ac:dyDescent="0.35">
      <c r="A1" s="14" t="s">
        <v>69</v>
      </c>
      <c r="B1" s="4" t="s">
        <v>251</v>
      </c>
      <c r="C1" s="4" t="s">
        <v>2</v>
      </c>
      <c r="D1" s="4" t="s">
        <v>124</v>
      </c>
      <c r="E1" s="4" t="s">
        <v>268</v>
      </c>
      <c r="F1" s="4" t="s">
        <v>261</v>
      </c>
      <c r="G1" s="4" t="s">
        <v>1</v>
      </c>
      <c r="H1" s="4" t="s">
        <v>56</v>
      </c>
      <c r="I1" s="4" t="s">
        <v>57</v>
      </c>
      <c r="J1" s="4" t="s">
        <v>3</v>
      </c>
      <c r="K1" s="4" t="s">
        <v>114</v>
      </c>
      <c r="L1" s="4" t="s">
        <v>0</v>
      </c>
      <c r="M1" s="15" t="s">
        <v>307</v>
      </c>
      <c r="N1" s="15" t="s">
        <v>308</v>
      </c>
      <c r="O1" s="15" t="s">
        <v>367</v>
      </c>
      <c r="P1" s="15" t="s">
        <v>309</v>
      </c>
      <c r="Q1" s="16" t="s">
        <v>310</v>
      </c>
      <c r="R1" s="33" t="s">
        <v>360</v>
      </c>
      <c r="S1" s="33" t="s">
        <v>361</v>
      </c>
      <c r="T1" s="33" t="s">
        <v>364</v>
      </c>
      <c r="U1" s="33" t="s">
        <v>362</v>
      </c>
      <c r="V1" s="17" t="s">
        <v>312</v>
      </c>
      <c r="W1" s="17" t="s">
        <v>313</v>
      </c>
      <c r="X1" s="17" t="s">
        <v>342</v>
      </c>
      <c r="Y1" s="17" t="s">
        <v>319</v>
      </c>
      <c r="Z1" s="17" t="s">
        <v>365</v>
      </c>
      <c r="AA1" s="37" t="s">
        <v>317</v>
      </c>
      <c r="AB1" s="37" t="s">
        <v>318</v>
      </c>
      <c r="AC1" s="37" t="s">
        <v>343</v>
      </c>
      <c r="AD1" s="37" t="s">
        <v>320</v>
      </c>
      <c r="AE1" s="34" t="s">
        <v>315</v>
      </c>
      <c r="AF1" s="34" t="s">
        <v>316</v>
      </c>
      <c r="AG1" s="34" t="s">
        <v>366</v>
      </c>
      <c r="AH1" s="34" t="s">
        <v>344</v>
      </c>
      <c r="AI1" s="35" t="s">
        <v>314</v>
      </c>
      <c r="AJ1" s="4" t="s">
        <v>195</v>
      </c>
      <c r="AK1" s="4" t="s">
        <v>67</v>
      </c>
      <c r="AL1" s="4" t="s">
        <v>66</v>
      </c>
      <c r="AM1" s="18" t="s">
        <v>321</v>
      </c>
    </row>
    <row r="2" spans="1:39" ht="43.5" x14ac:dyDescent="0.35">
      <c r="A2" s="19">
        <v>2021</v>
      </c>
      <c r="B2" s="20" t="s">
        <v>7</v>
      </c>
      <c r="C2" s="20" t="s">
        <v>6</v>
      </c>
      <c r="D2" s="20" t="s">
        <v>120</v>
      </c>
      <c r="E2" s="20" t="s">
        <v>269</v>
      </c>
      <c r="F2" s="20" t="s">
        <v>263</v>
      </c>
      <c r="G2" s="20" t="s">
        <v>14</v>
      </c>
      <c r="H2" s="20" t="s">
        <v>94</v>
      </c>
      <c r="I2" s="20" t="s">
        <v>4</v>
      </c>
      <c r="J2" s="20" t="s">
        <v>135</v>
      </c>
      <c r="K2" s="20" t="s">
        <v>113</v>
      </c>
      <c r="L2" s="20" t="s">
        <v>5</v>
      </c>
      <c r="M2" s="21">
        <v>93.33</v>
      </c>
      <c r="N2" s="21">
        <v>70</v>
      </c>
      <c r="O2" s="21">
        <f>(M2 - P2) + (N2 - P2) + P2</f>
        <v>76.66</v>
      </c>
      <c r="P2" s="21">
        <v>86.67</v>
      </c>
      <c r="Q2" s="21">
        <v>90</v>
      </c>
      <c r="R2" s="21"/>
      <c r="S2" s="21"/>
      <c r="T2" s="21"/>
      <c r="U2" s="21"/>
      <c r="V2" s="21"/>
      <c r="W2" s="21"/>
      <c r="X2" s="21"/>
      <c r="Y2" s="21"/>
      <c r="Z2" s="21"/>
      <c r="AA2" s="22"/>
      <c r="AB2" s="21"/>
      <c r="AC2" s="21"/>
      <c r="AD2" s="21"/>
      <c r="AE2" s="21">
        <v>4.71</v>
      </c>
      <c r="AF2" s="21">
        <v>8.16</v>
      </c>
      <c r="AG2" s="21">
        <f>SQRT(((AK2 - 1) * AE2^2 + (AK2 - 1) * AF2^2) / (AK2 + AK2 - 2))</f>
        <v>6.6621955840398446</v>
      </c>
      <c r="AH2" s="21">
        <v>4.71</v>
      </c>
      <c r="AI2" s="23">
        <v>8.16</v>
      </c>
      <c r="AJ2" s="21">
        <v>20</v>
      </c>
      <c r="AK2" s="21">
        <v>20</v>
      </c>
      <c r="AL2" s="21">
        <v>3</v>
      </c>
      <c r="AM2" s="25" t="s">
        <v>322</v>
      </c>
    </row>
    <row r="3" spans="1:39" ht="43.5" x14ac:dyDescent="0.35">
      <c r="A3" s="19">
        <v>2007</v>
      </c>
      <c r="B3" s="20" t="s">
        <v>59</v>
      </c>
      <c r="C3" s="20" t="s">
        <v>15</v>
      </c>
      <c r="D3" s="20" t="s">
        <v>120</v>
      </c>
      <c r="E3" s="20" t="s">
        <v>269</v>
      </c>
      <c r="F3" s="20" t="s">
        <v>265</v>
      </c>
      <c r="G3" s="20" t="s">
        <v>14</v>
      </c>
      <c r="H3" s="20" t="s">
        <v>4</v>
      </c>
      <c r="I3" s="20" t="s">
        <v>108</v>
      </c>
      <c r="J3" s="20" t="s">
        <v>58</v>
      </c>
      <c r="K3" s="20" t="s">
        <v>112</v>
      </c>
      <c r="L3" s="20" t="s">
        <v>60</v>
      </c>
      <c r="M3" s="21">
        <v>6.16</v>
      </c>
      <c r="N3" s="21">
        <v>5.29</v>
      </c>
      <c r="O3" s="21">
        <f>(M3 - P3) + (N3 - P3) + P3</f>
        <v>5.66</v>
      </c>
      <c r="P3" s="21">
        <v>5.79</v>
      </c>
      <c r="Q3" s="21">
        <v>5.12</v>
      </c>
      <c r="R3" s="21"/>
      <c r="S3" s="21"/>
      <c r="T3" s="21"/>
      <c r="U3" s="21"/>
      <c r="V3" s="21"/>
      <c r="W3" s="21"/>
      <c r="X3" s="21"/>
      <c r="Y3" s="21"/>
      <c r="Z3" s="21"/>
      <c r="AA3" s="21">
        <v>0.34</v>
      </c>
      <c r="AB3" s="21">
        <v>0.21</v>
      </c>
      <c r="AC3" s="21">
        <v>0.22</v>
      </c>
      <c r="AD3" s="21">
        <v>0.18</v>
      </c>
      <c r="AE3" s="22">
        <f>AA3*SQRT($AK3)</f>
        <v>1.1777945491468367</v>
      </c>
      <c r="AF3" s="22">
        <f>AB3*SQRT($AK3)</f>
        <v>0.72746133917892841</v>
      </c>
      <c r="AG3" s="21">
        <f>SQRT(((AK3 - 1) * AE3^2 + (AK3 - 1) * AF3^2) / (AK3 + AK3 - 2))</f>
        <v>0.97887690748122158</v>
      </c>
      <c r="AH3" s="22">
        <f>AC3*SQRT($AK3)</f>
        <v>0.76210235533030601</v>
      </c>
      <c r="AI3" s="22">
        <f>AD3*SQRT($AK3)</f>
        <v>0.62353829072479572</v>
      </c>
      <c r="AJ3" s="22">
        <v>12</v>
      </c>
      <c r="AK3" s="22">
        <v>12</v>
      </c>
      <c r="AL3" s="21">
        <v>6</v>
      </c>
      <c r="AM3" s="32"/>
    </row>
    <row r="4" spans="1:39" ht="43.5" x14ac:dyDescent="0.35">
      <c r="A4" s="19">
        <v>2020</v>
      </c>
      <c r="B4" s="20" t="s">
        <v>20</v>
      </c>
      <c r="C4" s="20" t="s">
        <v>8</v>
      </c>
      <c r="D4" s="20" t="s">
        <v>116</v>
      </c>
      <c r="E4" s="20" t="s">
        <v>269</v>
      </c>
      <c r="F4" s="20" t="s">
        <v>266</v>
      </c>
      <c r="G4" s="20" t="s">
        <v>14</v>
      </c>
      <c r="H4" s="20" t="s">
        <v>4</v>
      </c>
      <c r="I4" s="20" t="s">
        <v>94</v>
      </c>
      <c r="J4" s="20" t="s">
        <v>163</v>
      </c>
      <c r="K4" s="20" t="s">
        <v>112</v>
      </c>
      <c r="L4" s="20" t="s">
        <v>19</v>
      </c>
      <c r="M4" s="21">
        <v>410</v>
      </c>
      <c r="N4" s="21">
        <v>183.1</v>
      </c>
      <c r="O4" s="21">
        <f>(M4 - P4) + (N4 - P4) + P4</f>
        <v>173.1</v>
      </c>
      <c r="P4" s="21">
        <v>420</v>
      </c>
      <c r="Q4" s="21">
        <v>320.39999999999998</v>
      </c>
      <c r="R4" s="21"/>
      <c r="S4" s="21"/>
      <c r="T4" s="21"/>
      <c r="U4" s="21"/>
      <c r="V4" s="21"/>
      <c r="W4" s="21"/>
      <c r="X4" s="21"/>
      <c r="Y4" s="21"/>
      <c r="Z4" s="21"/>
      <c r="AA4" s="21">
        <v>80</v>
      </c>
      <c r="AB4" s="27">
        <v>55</v>
      </c>
      <c r="AC4" s="27">
        <v>91</v>
      </c>
      <c r="AD4" s="21">
        <v>78</v>
      </c>
      <c r="AE4" s="22">
        <f>AA4*SQRT($AK4)</f>
        <v>619.6773353931867</v>
      </c>
      <c r="AF4" s="22">
        <f>AB4*SQRT($AK4)</f>
        <v>426.02816808281585</v>
      </c>
      <c r="AG4" s="21">
        <f>SQRT(((AK4 - 1) * AE4^2 + (AK4 - 1) * AF4^2) / (AK4 + AK4 - 2))</f>
        <v>531.7424188458167</v>
      </c>
      <c r="AH4" s="22">
        <f>AC4*SQRT($AK4)</f>
        <v>704.8829690097499</v>
      </c>
      <c r="AI4" s="22">
        <f>AD4*SQRT($AK4)</f>
        <v>604.18540200835707</v>
      </c>
      <c r="AJ4" s="22">
        <v>60</v>
      </c>
      <c r="AK4" s="22">
        <v>60</v>
      </c>
      <c r="AL4" s="21">
        <v>2</v>
      </c>
      <c r="AM4" s="25" t="s">
        <v>368</v>
      </c>
    </row>
    <row r="5" spans="1:39" ht="58" x14ac:dyDescent="0.35">
      <c r="A5" s="19">
        <v>2020</v>
      </c>
      <c r="B5" s="20" t="s">
        <v>25</v>
      </c>
      <c r="C5" s="20" t="s">
        <v>99</v>
      </c>
      <c r="D5" s="20" t="s">
        <v>120</v>
      </c>
      <c r="E5" s="20" t="s">
        <v>269</v>
      </c>
      <c r="F5" s="20" t="s">
        <v>267</v>
      </c>
      <c r="G5" s="20" t="s">
        <v>14</v>
      </c>
      <c r="H5" s="20" t="s">
        <v>4</v>
      </c>
      <c r="I5" s="20" t="s">
        <v>75</v>
      </c>
      <c r="J5" s="20" t="s">
        <v>100</v>
      </c>
      <c r="K5" s="20" t="s">
        <v>112</v>
      </c>
      <c r="L5" s="20" t="s">
        <v>188</v>
      </c>
      <c r="M5" s="21">
        <v>1335</v>
      </c>
      <c r="N5" s="21">
        <v>910</v>
      </c>
      <c r="O5" s="21">
        <f>(M5 - P5) + (N5 - P5) + P5</f>
        <v>1230</v>
      </c>
      <c r="P5" s="21">
        <v>1015</v>
      </c>
      <c r="Q5" s="21">
        <v>1765</v>
      </c>
      <c r="R5" s="21"/>
      <c r="S5" s="21"/>
      <c r="T5" s="21"/>
      <c r="U5" s="21"/>
      <c r="V5" s="27">
        <v>517</v>
      </c>
      <c r="W5" s="27">
        <v>643</v>
      </c>
      <c r="X5" s="27">
        <v>955</v>
      </c>
      <c r="Y5" s="27">
        <v>452</v>
      </c>
      <c r="Z5" s="21">
        <f>_xlfn.T.INV.2T(0.05,(AJ5-1))</f>
        <v>2.3646242515927849</v>
      </c>
      <c r="AA5" s="21"/>
      <c r="AB5" s="21"/>
      <c r="AC5" s="21"/>
      <c r="AD5" s="21"/>
      <c r="AE5" s="21">
        <f>(V5/$Z$5)*SQRT($AK$5)</f>
        <v>618.40557649224536</v>
      </c>
      <c r="AF5" s="21">
        <f>(W5/$Z$5)*SQRT($AK$5)</f>
        <v>769.11950809383711</v>
      </c>
      <c r="AG5" s="21">
        <f>SQRT(((AK5 - 1) * AE5^2 + (AK5 - 1) * AF5^2) / (AK5 + AK5 - 2))</f>
        <v>697.84320401047557</v>
      </c>
      <c r="AH5" s="21">
        <f>(X5/$Z$5)*SQRT($AK$5)</f>
        <v>1142.3159101549213</v>
      </c>
      <c r="AI5" s="21">
        <f>(Y5/$Z$5)*SQRT($AK$5)</f>
        <v>540.65632606285283</v>
      </c>
      <c r="AJ5" s="22">
        <v>8</v>
      </c>
      <c r="AK5" s="22">
        <v>8</v>
      </c>
      <c r="AL5" s="22">
        <v>3</v>
      </c>
      <c r="AM5" s="32"/>
    </row>
    <row r="6" spans="1:39" ht="72.5" x14ac:dyDescent="0.35">
      <c r="A6" s="19">
        <v>2001</v>
      </c>
      <c r="B6" s="20" t="s">
        <v>32</v>
      </c>
      <c r="C6" s="20" t="s">
        <v>8</v>
      </c>
      <c r="D6" s="20" t="s">
        <v>162</v>
      </c>
      <c r="E6" s="20" t="s">
        <v>269</v>
      </c>
      <c r="F6" s="20" t="s">
        <v>272</v>
      </c>
      <c r="G6" s="20" t="s">
        <v>14</v>
      </c>
      <c r="H6" s="20" t="s">
        <v>28</v>
      </c>
      <c r="I6" s="19" t="s">
        <v>28</v>
      </c>
      <c r="J6" s="20" t="s">
        <v>437</v>
      </c>
      <c r="K6" s="20" t="s">
        <v>112</v>
      </c>
      <c r="L6" s="20" t="s">
        <v>245</v>
      </c>
      <c r="M6" s="21">
        <v>27.68</v>
      </c>
      <c r="N6" s="22">
        <v>21.23</v>
      </c>
      <c r="O6" s="21">
        <f>(M6 - P6) + (N6 - P6) + P6</f>
        <v>38.630000000000003</v>
      </c>
      <c r="P6" s="22">
        <v>10.28</v>
      </c>
      <c r="Q6" s="22">
        <v>22.35</v>
      </c>
      <c r="R6" s="22"/>
      <c r="S6" s="22"/>
      <c r="T6" s="22"/>
      <c r="U6" s="22"/>
      <c r="V6" s="22"/>
      <c r="W6" s="22"/>
      <c r="X6" s="22"/>
      <c r="Y6" s="22"/>
      <c r="Z6" s="22"/>
      <c r="AA6" s="22">
        <v>5.62</v>
      </c>
      <c r="AB6" s="22">
        <v>0.42</v>
      </c>
      <c r="AC6" s="22">
        <v>4.8</v>
      </c>
      <c r="AD6" s="22">
        <v>6.46</v>
      </c>
      <c r="AE6" s="22">
        <f>AA6*SQRT($AK6)</f>
        <v>14.869122368183</v>
      </c>
      <c r="AF6" s="22">
        <f>AB6*SQRT($AK6)</f>
        <v>1.111215550647128</v>
      </c>
      <c r="AG6" s="21">
        <f>SQRT(((AK6 - 1) * AE6^2 + (AK6 - 1) * AF6^2) / (AK6 + AK6 - 2))</f>
        <v>10.543377068093505</v>
      </c>
      <c r="AH6" s="22">
        <f>AC6*SQRT($AK6)</f>
        <v>12.699606293110035</v>
      </c>
      <c r="AI6" s="22">
        <f>AD6*SQRT($AK6)</f>
        <v>17.091553469477255</v>
      </c>
      <c r="AJ6" s="22">
        <v>7</v>
      </c>
      <c r="AK6" s="22">
        <v>7</v>
      </c>
      <c r="AL6" s="22"/>
      <c r="AM6" s="32" t="s">
        <v>325</v>
      </c>
    </row>
    <row r="7" spans="1:39" ht="43.5" x14ac:dyDescent="0.35">
      <c r="A7" s="19">
        <v>2015</v>
      </c>
      <c r="B7" s="20" t="s">
        <v>379</v>
      </c>
      <c r="C7" s="20" t="s">
        <v>6</v>
      </c>
      <c r="D7" s="20" t="s">
        <v>145</v>
      </c>
      <c r="E7" s="20" t="s">
        <v>269</v>
      </c>
      <c r="F7" s="20" t="s">
        <v>294</v>
      </c>
      <c r="G7" s="20" t="s">
        <v>14</v>
      </c>
      <c r="H7" s="20" t="s">
        <v>118</v>
      </c>
      <c r="I7" s="19" t="s">
        <v>431</v>
      </c>
      <c r="J7" s="20" t="s">
        <v>374</v>
      </c>
      <c r="K7" s="20" t="s">
        <v>112</v>
      </c>
      <c r="L7" s="20" t="s">
        <v>375</v>
      </c>
      <c r="M7" s="21">
        <v>75.400000000000006</v>
      </c>
      <c r="N7" s="22">
        <v>94.8</v>
      </c>
      <c r="O7" s="21">
        <f>(M7 - P7) + (N7 - P7) + P7</f>
        <v>85.100000000000009</v>
      </c>
      <c r="P7" s="22">
        <v>85.1</v>
      </c>
      <c r="Q7" s="22">
        <v>79.8</v>
      </c>
      <c r="R7" s="22"/>
      <c r="S7" s="22"/>
      <c r="T7" s="22"/>
      <c r="U7" s="22"/>
      <c r="V7" s="22"/>
      <c r="W7" s="22"/>
      <c r="X7" s="22"/>
      <c r="Y7" s="22"/>
      <c r="Z7" s="22"/>
      <c r="AA7" s="22"/>
      <c r="AB7" s="22"/>
      <c r="AC7" s="22"/>
      <c r="AD7" s="22"/>
      <c r="AE7" s="22">
        <v>5.5</v>
      </c>
      <c r="AF7" s="22">
        <v>14.3</v>
      </c>
      <c r="AG7" s="21">
        <f>SQRT(((AK7 - 1) * AE7^2 + (AK7 - 1) * AF7^2) / (AK7 + AK7 - 2))</f>
        <v>10.833743581975716</v>
      </c>
      <c r="AH7" s="22">
        <v>13.9</v>
      </c>
      <c r="AI7" s="22">
        <v>12.4</v>
      </c>
      <c r="AJ7" s="22">
        <v>7</v>
      </c>
      <c r="AK7" s="22">
        <v>7</v>
      </c>
      <c r="AL7" s="22"/>
      <c r="AM7" s="32"/>
    </row>
    <row r="8" spans="1:39" ht="43.5" x14ac:dyDescent="0.35">
      <c r="A8" s="19">
        <v>2006</v>
      </c>
      <c r="B8" s="20" t="s">
        <v>254</v>
      </c>
      <c r="C8" s="20" t="s">
        <v>6</v>
      </c>
      <c r="D8" s="20" t="s">
        <v>120</v>
      </c>
      <c r="E8" s="20" t="s">
        <v>275</v>
      </c>
      <c r="F8" s="20" t="s">
        <v>276</v>
      </c>
      <c r="G8" s="20" t="s">
        <v>14</v>
      </c>
      <c r="H8" s="20" t="s">
        <v>94</v>
      </c>
      <c r="I8" s="20" t="s">
        <v>64</v>
      </c>
      <c r="J8" s="20" t="s">
        <v>73</v>
      </c>
      <c r="K8" s="20" t="s">
        <v>112</v>
      </c>
      <c r="L8" s="28" t="s">
        <v>376</v>
      </c>
      <c r="M8" s="21">
        <v>23.7</v>
      </c>
      <c r="N8" s="22">
        <v>33.1</v>
      </c>
      <c r="O8" s="21">
        <f>(M8 - P8) + (N8 - P8) + P8</f>
        <v>20.500000000000004</v>
      </c>
      <c r="P8" s="22">
        <v>36.299999999999997</v>
      </c>
      <c r="Q8" s="22">
        <v>32.9</v>
      </c>
      <c r="R8" s="22"/>
      <c r="S8" s="22"/>
      <c r="T8" s="22"/>
      <c r="U8" s="22"/>
      <c r="V8" s="22"/>
      <c r="W8" s="22"/>
      <c r="X8" s="22"/>
      <c r="Y8" s="22"/>
      <c r="Z8" s="22"/>
      <c r="AA8" s="22">
        <v>2.1</v>
      </c>
      <c r="AB8" s="22">
        <v>1.92</v>
      </c>
      <c r="AC8" s="22">
        <v>2.78</v>
      </c>
      <c r="AD8" s="22">
        <v>0.7</v>
      </c>
      <c r="AE8" s="22">
        <f>AA8*SQRT($AK8)</f>
        <v>4.6957427527495588</v>
      </c>
      <c r="AF8" s="22">
        <f>AB8*SQRT($AK8)</f>
        <v>4.2932505167995965</v>
      </c>
      <c r="AG8" s="21">
        <f>SQRT(((AK8 - 1) * AE8^2 + (AK8 - 1) * AF8^2) / (AK8 + AK8 - 2))</f>
        <v>4.4989998888641907</v>
      </c>
      <c r="AH8" s="22">
        <f>AC8*SQRT($AK8)</f>
        <v>6.2162689774494151</v>
      </c>
      <c r="AI8" s="22">
        <f>AD8*SQRT($AK8)</f>
        <v>1.5652475842498528</v>
      </c>
      <c r="AJ8" s="22">
        <v>5</v>
      </c>
      <c r="AK8" s="22">
        <v>5</v>
      </c>
      <c r="AL8" s="22"/>
      <c r="AM8" s="25" t="s">
        <v>331</v>
      </c>
    </row>
    <row r="9" spans="1:39" ht="58" x14ac:dyDescent="0.35">
      <c r="A9" s="19">
        <v>2021</v>
      </c>
      <c r="B9" s="20" t="s">
        <v>74</v>
      </c>
      <c r="C9" s="20" t="s">
        <v>99</v>
      </c>
      <c r="D9" s="20" t="s">
        <v>120</v>
      </c>
      <c r="E9" s="20" t="s">
        <v>269</v>
      </c>
      <c r="F9" s="20" t="s">
        <v>267</v>
      </c>
      <c r="G9" s="20" t="s">
        <v>14</v>
      </c>
      <c r="H9" s="20" t="s">
        <v>75</v>
      </c>
      <c r="I9" s="19" t="s">
        <v>4</v>
      </c>
      <c r="J9" s="20" t="s">
        <v>76</v>
      </c>
      <c r="K9" s="20" t="s">
        <v>113</v>
      </c>
      <c r="L9" s="20" t="s">
        <v>222</v>
      </c>
      <c r="M9" s="21">
        <v>-2.71</v>
      </c>
      <c r="N9" s="22">
        <v>-3.03</v>
      </c>
      <c r="O9" s="21">
        <f>(M9 - P9) + (N9 - P9) + P9</f>
        <v>-3.4899999999999998</v>
      </c>
      <c r="P9" s="22">
        <v>-2.25</v>
      </c>
      <c r="Q9" s="22">
        <v>-3.06</v>
      </c>
      <c r="R9" s="22"/>
      <c r="S9" s="22"/>
      <c r="T9" s="22"/>
      <c r="U9" s="22"/>
      <c r="V9" s="22"/>
      <c r="W9" s="22"/>
      <c r="X9" s="22"/>
      <c r="Y9" s="29"/>
      <c r="Z9" s="29"/>
      <c r="AA9" s="22"/>
      <c r="AB9" s="22"/>
      <c r="AC9" s="22"/>
      <c r="AD9" s="22"/>
      <c r="AE9" s="22">
        <v>0.94</v>
      </c>
      <c r="AF9" s="22">
        <v>0.8</v>
      </c>
      <c r="AG9" s="21">
        <f>SQRT(((AK9 - 1) * AE9^2 + (AK9 - 1) * AF9^2) / (AK9 + AK9 - 2))</f>
        <v>0.87281154896117186</v>
      </c>
      <c r="AH9" s="22">
        <v>1</v>
      </c>
      <c r="AI9" s="23">
        <v>1.02</v>
      </c>
      <c r="AJ9" s="22">
        <v>6</v>
      </c>
      <c r="AK9" s="22">
        <v>7</v>
      </c>
      <c r="AL9" s="22">
        <v>4</v>
      </c>
      <c r="AM9" s="25" t="s">
        <v>332</v>
      </c>
    </row>
    <row r="10" spans="1:39" ht="58" x14ac:dyDescent="0.35">
      <c r="A10" s="19">
        <v>2021</v>
      </c>
      <c r="B10" s="20" t="s">
        <v>74</v>
      </c>
      <c r="C10" s="20" t="s">
        <v>99</v>
      </c>
      <c r="D10" s="20" t="s">
        <v>120</v>
      </c>
      <c r="E10" s="20" t="s">
        <v>269</v>
      </c>
      <c r="F10" s="20" t="s">
        <v>267</v>
      </c>
      <c r="G10" s="20" t="s">
        <v>14</v>
      </c>
      <c r="H10" s="20" t="s">
        <v>75</v>
      </c>
      <c r="I10" s="19" t="s">
        <v>4</v>
      </c>
      <c r="J10" s="20" t="s">
        <v>206</v>
      </c>
      <c r="K10" s="20" t="s">
        <v>113</v>
      </c>
      <c r="L10" s="20" t="s">
        <v>207</v>
      </c>
      <c r="M10" s="21">
        <v>29.53</v>
      </c>
      <c r="N10" s="22">
        <v>28.24</v>
      </c>
      <c r="O10" s="21">
        <f>(M10 - P10) + (N10 - P10) + P10</f>
        <v>28.54</v>
      </c>
      <c r="P10" s="22">
        <v>29.23</v>
      </c>
      <c r="Q10" s="22">
        <v>30.24</v>
      </c>
      <c r="R10" s="22"/>
      <c r="S10" s="22"/>
      <c r="T10" s="22"/>
      <c r="U10" s="22"/>
      <c r="V10" s="22"/>
      <c r="W10" s="22"/>
      <c r="X10" s="22"/>
      <c r="Y10" s="22"/>
      <c r="Z10" s="22"/>
      <c r="AA10" s="22"/>
      <c r="AB10" s="22"/>
      <c r="AC10" s="22"/>
      <c r="AD10" s="22"/>
      <c r="AE10" s="22">
        <v>1.32</v>
      </c>
      <c r="AF10" s="22">
        <v>1.5</v>
      </c>
      <c r="AG10" s="21">
        <f>SQRT(((AK10 - 1) * AE10^2 + (AK10 - 1) * AF10^2) / (AK10 + AK10 - 2))</f>
        <v>1.4128694207179939</v>
      </c>
      <c r="AH10" s="22">
        <v>1.62</v>
      </c>
      <c r="AI10" s="26">
        <v>1.51</v>
      </c>
      <c r="AJ10" s="22">
        <v>9</v>
      </c>
      <c r="AK10" s="22">
        <v>9</v>
      </c>
      <c r="AL10" s="22">
        <v>4</v>
      </c>
      <c r="AM10" s="32"/>
    </row>
    <row r="11" spans="1:39" ht="43.5" x14ac:dyDescent="0.35">
      <c r="A11" s="19">
        <v>1997</v>
      </c>
      <c r="B11" s="20" t="s">
        <v>84</v>
      </c>
      <c r="C11" s="20" t="s">
        <v>6</v>
      </c>
      <c r="D11" s="20" t="s">
        <v>120</v>
      </c>
      <c r="E11" s="20" t="s">
        <v>269</v>
      </c>
      <c r="F11" s="20" t="s">
        <v>279</v>
      </c>
      <c r="G11" s="20" t="s">
        <v>14</v>
      </c>
      <c r="H11" s="20" t="s">
        <v>4</v>
      </c>
      <c r="I11" s="19" t="s">
        <v>102</v>
      </c>
      <c r="J11" s="20" t="s">
        <v>86</v>
      </c>
      <c r="K11" s="20" t="s">
        <v>113</v>
      </c>
      <c r="L11" s="30" t="s">
        <v>85</v>
      </c>
      <c r="M11" s="21">
        <v>39.49</v>
      </c>
      <c r="N11" s="22">
        <v>47.79</v>
      </c>
      <c r="O11" s="21">
        <f>(M11 - P11) + (N11 - P11) + P11</f>
        <v>46.86</v>
      </c>
      <c r="P11" s="22">
        <v>40.42</v>
      </c>
      <c r="Q11" s="22">
        <v>37.83</v>
      </c>
      <c r="R11" s="22"/>
      <c r="S11" s="22"/>
      <c r="T11" s="22"/>
      <c r="U11" s="22"/>
      <c r="V11" s="22"/>
      <c r="W11" s="22"/>
      <c r="X11" s="22"/>
      <c r="Y11" s="22"/>
      <c r="Z11" s="22"/>
      <c r="AA11" s="22">
        <v>2.21</v>
      </c>
      <c r="AB11" s="22">
        <v>1.84</v>
      </c>
      <c r="AC11" s="22">
        <v>1.1200000000000001</v>
      </c>
      <c r="AD11" s="22">
        <v>1.1100000000000001</v>
      </c>
      <c r="AE11" s="22">
        <f>AA11*SQRT($AK11)</f>
        <v>17.118586390236782</v>
      </c>
      <c r="AF11" s="22">
        <f>AB11*SQRT($AK11)</f>
        <v>14.252578714043295</v>
      </c>
      <c r="AG11" s="21">
        <f>SQRT(((AK11 - 1) * AE11^2 + (AK11 - 1) * AF11^2) / (AK11 + AK11 - 2))</f>
        <v>15.750904735919141</v>
      </c>
      <c r="AH11" s="22">
        <f>AC11*SQRT($AK11)</f>
        <v>8.6754826955046145</v>
      </c>
      <c r="AI11" s="22">
        <f>AD11*SQRT($AK11)</f>
        <v>8.5980230285804673</v>
      </c>
      <c r="AJ11" s="22">
        <v>60</v>
      </c>
      <c r="AK11" s="22">
        <v>60</v>
      </c>
      <c r="AL11" s="22">
        <v>3</v>
      </c>
      <c r="AM11" s="32"/>
    </row>
    <row r="12" spans="1:39" ht="43.5" x14ac:dyDescent="0.35">
      <c r="A12" s="19">
        <v>1998</v>
      </c>
      <c r="B12" s="20" t="s">
        <v>87</v>
      </c>
      <c r="C12" s="20" t="s">
        <v>6</v>
      </c>
      <c r="D12" s="20" t="s">
        <v>120</v>
      </c>
      <c r="E12" s="20" t="s">
        <v>269</v>
      </c>
      <c r="F12" s="20" t="s">
        <v>279</v>
      </c>
      <c r="G12" s="20" t="s">
        <v>14</v>
      </c>
      <c r="H12" s="20" t="s">
        <v>4</v>
      </c>
      <c r="I12" s="19" t="s">
        <v>102</v>
      </c>
      <c r="J12" s="20" t="s">
        <v>86</v>
      </c>
      <c r="K12" s="20" t="s">
        <v>112</v>
      </c>
      <c r="L12" s="30" t="s">
        <v>216</v>
      </c>
      <c r="M12" s="21">
        <v>-337.1</v>
      </c>
      <c r="N12" s="22">
        <v>-284.7</v>
      </c>
      <c r="O12" s="21">
        <f>(M12 - P12) + (N12 - P12) + P12</f>
        <v>-340.6</v>
      </c>
      <c r="P12" s="22">
        <v>-281.2</v>
      </c>
      <c r="Q12" s="22">
        <v>-338.3</v>
      </c>
      <c r="R12" s="22"/>
      <c r="S12" s="22"/>
      <c r="T12" s="22"/>
      <c r="U12" s="22"/>
      <c r="V12" s="22"/>
      <c r="W12" s="22"/>
      <c r="X12" s="22"/>
      <c r="Y12" s="22"/>
      <c r="Z12" s="22"/>
      <c r="AA12" s="22">
        <v>16.600000000000001</v>
      </c>
      <c r="AB12" s="22">
        <v>9.8000000000000007</v>
      </c>
      <c r="AC12" s="22">
        <v>22.3</v>
      </c>
      <c r="AD12" s="22">
        <v>16.5</v>
      </c>
      <c r="AE12" s="22">
        <f>AA12*SQRT($AK12)</f>
        <v>74.237456852993034</v>
      </c>
      <c r="AF12" s="22">
        <f>AB12*SQRT($AK12)</f>
        <v>43.826932358995883</v>
      </c>
      <c r="AG12" s="21">
        <f>SQRT(((AK12 - 1) * AE12^2 + (AK12 - 1) * AF12^2) / (AK12 + AK12 - 2))</f>
        <v>60.959002616512691</v>
      </c>
      <c r="AH12" s="22">
        <f>AC12*SQRT($AK12)</f>
        <v>99.728631796490632</v>
      </c>
      <c r="AI12" s="22">
        <f>AD12*SQRT($AK12)</f>
        <v>73.79024325749306</v>
      </c>
      <c r="AJ12" s="22">
        <v>20</v>
      </c>
      <c r="AK12" s="22">
        <v>20</v>
      </c>
      <c r="AL12" s="22">
        <v>3</v>
      </c>
      <c r="AM12" s="32"/>
    </row>
    <row r="13" spans="1:39" ht="58" x14ac:dyDescent="0.35">
      <c r="A13" s="19">
        <v>1998</v>
      </c>
      <c r="B13" s="20" t="s">
        <v>88</v>
      </c>
      <c r="C13" s="20" t="s">
        <v>6</v>
      </c>
      <c r="D13" s="20" t="s">
        <v>120</v>
      </c>
      <c r="E13" s="20" t="s">
        <v>269</v>
      </c>
      <c r="F13" s="20" t="s">
        <v>279</v>
      </c>
      <c r="G13" s="20" t="s">
        <v>14</v>
      </c>
      <c r="H13" s="20" t="s">
        <v>4</v>
      </c>
      <c r="I13" s="19" t="s">
        <v>68</v>
      </c>
      <c r="J13" s="20" t="s">
        <v>89</v>
      </c>
      <c r="K13" s="20" t="s">
        <v>113</v>
      </c>
      <c r="L13" s="30" t="s">
        <v>218</v>
      </c>
      <c r="M13" s="21">
        <v>-4.03</v>
      </c>
      <c r="N13" s="22">
        <v>-4.12</v>
      </c>
      <c r="O13" s="21">
        <f>(M13 - P13) + (N13 - P13) + P13</f>
        <v>-4.7</v>
      </c>
      <c r="P13" s="22">
        <v>-3.45</v>
      </c>
      <c r="Q13" s="22">
        <v>-8.35</v>
      </c>
      <c r="R13" s="22"/>
      <c r="S13" s="22"/>
      <c r="T13" s="22"/>
      <c r="U13" s="22"/>
      <c r="V13" s="22"/>
      <c r="W13" s="22"/>
      <c r="X13" s="22"/>
      <c r="Y13" s="22"/>
      <c r="Z13" s="22"/>
      <c r="AA13" s="22">
        <v>0.95</v>
      </c>
      <c r="AB13" s="22">
        <v>0.89</v>
      </c>
      <c r="AC13" s="22">
        <v>0.92</v>
      </c>
      <c r="AD13" s="22">
        <v>1.08</v>
      </c>
      <c r="AE13" s="22">
        <f>AA13*SQRT($AK13)</f>
        <v>2.6870057685088806</v>
      </c>
      <c r="AF13" s="22">
        <f>AB13*SQRT($AK13)</f>
        <v>2.5173001410241094</v>
      </c>
      <c r="AG13" s="21">
        <f>SQRT(((AK13 - 1) * AE13^2 + (AK13 - 1) * AF13^2) / (AK13 + AK13 - 2))</f>
        <v>2.6035360569809667</v>
      </c>
      <c r="AH13" s="22">
        <f>AC13*SQRT($AK13)</f>
        <v>2.602152954766495</v>
      </c>
      <c r="AI13" s="22">
        <f>AD13*SQRT($AK13)</f>
        <v>3.0547012947258856</v>
      </c>
      <c r="AJ13" s="22">
        <v>8</v>
      </c>
      <c r="AK13" s="22">
        <v>8</v>
      </c>
      <c r="AL13" s="22">
        <v>5</v>
      </c>
      <c r="AM13" s="32"/>
    </row>
    <row r="14" spans="1:39" ht="58" x14ac:dyDescent="0.35">
      <c r="A14" s="19">
        <v>2003</v>
      </c>
      <c r="B14" s="20" t="s">
        <v>90</v>
      </c>
      <c r="C14" s="20" t="s">
        <v>99</v>
      </c>
      <c r="D14" s="20" t="s">
        <v>120</v>
      </c>
      <c r="E14" s="20" t="s">
        <v>278</v>
      </c>
      <c r="F14" s="20" t="s">
        <v>262</v>
      </c>
      <c r="G14" s="20" t="s">
        <v>14</v>
      </c>
      <c r="H14" s="20" t="s">
        <v>4</v>
      </c>
      <c r="I14" s="19" t="s">
        <v>63</v>
      </c>
      <c r="J14" s="20" t="s">
        <v>91</v>
      </c>
      <c r="K14" s="20" t="s">
        <v>113</v>
      </c>
      <c r="L14" s="30" t="s">
        <v>219</v>
      </c>
      <c r="M14" s="21">
        <v>36.85</v>
      </c>
      <c r="N14" s="22">
        <v>51.7</v>
      </c>
      <c r="O14" s="21">
        <f>(M14 - P14) + (N14 - P14) + P14</f>
        <v>50.74</v>
      </c>
      <c r="P14" s="22">
        <v>37.81</v>
      </c>
      <c r="Q14" s="22">
        <v>54.6</v>
      </c>
      <c r="R14" s="22"/>
      <c r="S14" s="22"/>
      <c r="T14" s="22"/>
      <c r="U14" s="22"/>
      <c r="V14" s="22"/>
      <c r="W14" s="22"/>
      <c r="X14" s="22"/>
      <c r="Y14" s="22"/>
      <c r="Z14" s="22"/>
      <c r="AA14" s="22">
        <v>0.96</v>
      </c>
      <c r="AB14" s="22">
        <v>1.1599999999999999</v>
      </c>
      <c r="AC14" s="22">
        <v>0.56000000000000005</v>
      </c>
      <c r="AD14" s="22">
        <v>2.89</v>
      </c>
      <c r="AE14" s="22">
        <f>AA14*SQRT($AK14)</f>
        <v>2.3515101530718505</v>
      </c>
      <c r="AF14" s="22">
        <f>AB14*SQRT($AK14)</f>
        <v>2.841408101628486</v>
      </c>
      <c r="AG14" s="21">
        <f>SQRT(((AK14 - 1) * AE14^2 + (AK14 - 1) * AF14^2) / (AK14 + AK14 - 2))</f>
        <v>2.6079877300324856</v>
      </c>
      <c r="AH14" s="22">
        <f>AC14*SQRT($AK14)</f>
        <v>1.3717142559585798</v>
      </c>
      <c r="AI14" s="22">
        <f>AD14*SQRT($AK14)</f>
        <v>7.0790253566433847</v>
      </c>
      <c r="AJ14" s="22">
        <v>6</v>
      </c>
      <c r="AK14" s="22">
        <v>6</v>
      </c>
      <c r="AL14" s="22">
        <v>3</v>
      </c>
      <c r="AM14" s="32" t="s">
        <v>346</v>
      </c>
    </row>
    <row r="15" spans="1:39" ht="43.5" x14ac:dyDescent="0.35">
      <c r="A15" s="19">
        <v>1997</v>
      </c>
      <c r="B15" s="20" t="s">
        <v>160</v>
      </c>
      <c r="C15" s="20" t="s">
        <v>6</v>
      </c>
      <c r="D15" s="20" t="s">
        <v>120</v>
      </c>
      <c r="E15" s="20" t="s">
        <v>269</v>
      </c>
      <c r="F15" s="20" t="s">
        <v>279</v>
      </c>
      <c r="G15" s="20" t="s">
        <v>14</v>
      </c>
      <c r="H15" s="20" t="s">
        <v>4</v>
      </c>
      <c r="I15" s="19" t="s">
        <v>68</v>
      </c>
      <c r="J15" s="20" t="s">
        <v>92</v>
      </c>
      <c r="K15" s="20" t="s">
        <v>112</v>
      </c>
      <c r="L15" s="30" t="s">
        <v>220</v>
      </c>
      <c r="M15" s="21">
        <v>-78.3</v>
      </c>
      <c r="N15" s="22">
        <v>-65.680000000000007</v>
      </c>
      <c r="O15" s="21">
        <f>(M15 - P15) + (N15 - P15) + P15</f>
        <v>-89.66</v>
      </c>
      <c r="P15" s="22">
        <v>-54.32</v>
      </c>
      <c r="Q15" s="22">
        <v>-16.72</v>
      </c>
      <c r="R15" s="22"/>
      <c r="S15" s="22"/>
      <c r="T15" s="22"/>
      <c r="U15" s="22"/>
      <c r="V15" s="22"/>
      <c r="W15" s="22"/>
      <c r="X15" s="22"/>
      <c r="Y15" s="22"/>
      <c r="Z15" s="22"/>
      <c r="AA15" s="22">
        <v>5.04</v>
      </c>
      <c r="AB15" s="22">
        <v>4.04</v>
      </c>
      <c r="AC15" s="22">
        <v>5.12</v>
      </c>
      <c r="AD15" s="22">
        <v>1.77</v>
      </c>
      <c r="AE15" s="22">
        <f>AA15*SQRT($AK15)</f>
        <v>15.937879407248634</v>
      </c>
      <c r="AF15" s="22">
        <f>AB15*SQRT($AK15)</f>
        <v>12.775601747080254</v>
      </c>
      <c r="AG15" s="21">
        <f>SQRT(((AK15 - 1) * AE15^2 + (AK15 - 1) * AF15^2) / (AK15 + AK15 - 2))</f>
        <v>14.443545271158326</v>
      </c>
      <c r="AH15" s="22">
        <f>AC15*SQRT($AK15)</f>
        <v>16.190861620062105</v>
      </c>
      <c r="AI15" s="22">
        <f>AD15*SQRT($AK15)</f>
        <v>5.5972314584980314</v>
      </c>
      <c r="AJ15" s="22">
        <v>10</v>
      </c>
      <c r="AK15" s="22">
        <v>10</v>
      </c>
      <c r="AL15" s="22">
        <v>3</v>
      </c>
      <c r="AM15" s="32" t="s">
        <v>347</v>
      </c>
    </row>
    <row r="16" spans="1:39" ht="43.5" x14ac:dyDescent="0.35">
      <c r="A16" s="19">
        <v>1973</v>
      </c>
      <c r="B16" s="20" t="s">
        <v>221</v>
      </c>
      <c r="C16" s="20" t="s">
        <v>6</v>
      </c>
      <c r="D16" s="20" t="s">
        <v>162</v>
      </c>
      <c r="E16" s="20" t="s">
        <v>111</v>
      </c>
      <c r="F16" s="20" t="s">
        <v>280</v>
      </c>
      <c r="G16" s="20" t="s">
        <v>14</v>
      </c>
      <c r="H16" s="20" t="s">
        <v>4</v>
      </c>
      <c r="I16" s="19" t="s">
        <v>63</v>
      </c>
      <c r="J16" s="20" t="s">
        <v>26</v>
      </c>
      <c r="K16" s="20" t="s">
        <v>113</v>
      </c>
      <c r="L16" s="30" t="s">
        <v>161</v>
      </c>
      <c r="M16" s="21">
        <v>23.3</v>
      </c>
      <c r="N16" s="22">
        <v>12</v>
      </c>
      <c r="O16" s="21">
        <f>(P16 - M16) + (P16 - N16) - P16</f>
        <v>42.2</v>
      </c>
      <c r="P16" s="22">
        <v>77.5</v>
      </c>
      <c r="Q16" s="22">
        <v>9</v>
      </c>
      <c r="R16" s="22"/>
      <c r="S16" s="22"/>
      <c r="T16" s="22"/>
      <c r="U16" s="22"/>
      <c r="V16" s="29">
        <f>29.4-18.5</f>
        <v>10.899999999999999</v>
      </c>
      <c r="W16" s="29">
        <f>13.2-10.9</f>
        <v>2.2999999999999989</v>
      </c>
      <c r="X16" s="29">
        <f>83.8-73.2</f>
        <v>10.599999999999994</v>
      </c>
      <c r="Y16" s="29">
        <f>11.1-7.3</f>
        <v>3.8</v>
      </c>
      <c r="Z16" s="21">
        <f>_xlfn.T.INV.2T(0.05,(AJ16-1))</f>
        <v>2.2621571627982053</v>
      </c>
      <c r="AA16" s="22"/>
      <c r="AB16" s="22"/>
      <c r="AC16" s="22"/>
      <c r="AD16" s="22"/>
      <c r="AE16" s="21">
        <f>(V16/$Z$16)*SQRT($AK$16)</f>
        <v>18.661620495651945</v>
      </c>
      <c r="AF16" s="21">
        <f>(W16/$Z$16)*SQRT($AK$16)</f>
        <v>3.9377731321100415</v>
      </c>
      <c r="AG16" s="21">
        <f>SQRT(((AK16 - 1) * AE16^2 + (AK16 - 1) * AF16^2) / (AK16 + AK16 - 2))</f>
        <v>13.486328943854671</v>
      </c>
      <c r="AH16" s="21">
        <f>(X16/$Z$16)*SQRT($AJ$16)</f>
        <v>14.817778246813594</v>
      </c>
      <c r="AI16" s="21">
        <f>(Y16/$Z$16)*SQRT($AK$16)</f>
        <v>6.5058860443557238</v>
      </c>
      <c r="AJ16" s="22">
        <v>10</v>
      </c>
      <c r="AK16" s="22">
        <v>15</v>
      </c>
      <c r="AL16" s="22"/>
      <c r="AM16" s="32"/>
    </row>
    <row r="17" spans="1:39" ht="58" x14ac:dyDescent="0.35">
      <c r="A17" s="19">
        <v>1997</v>
      </c>
      <c r="B17" s="20" t="s">
        <v>103</v>
      </c>
      <c r="C17" s="20" t="s">
        <v>6</v>
      </c>
      <c r="D17" s="20" t="s">
        <v>145</v>
      </c>
      <c r="E17" s="20" t="s">
        <v>281</v>
      </c>
      <c r="F17" s="20" t="s">
        <v>283</v>
      </c>
      <c r="G17" s="20" t="s">
        <v>282</v>
      </c>
      <c r="H17" s="20" t="s">
        <v>4</v>
      </c>
      <c r="I17" s="19" t="s">
        <v>68</v>
      </c>
      <c r="J17" s="20" t="s">
        <v>223</v>
      </c>
      <c r="K17" s="20" t="s">
        <v>112</v>
      </c>
      <c r="L17" s="30" t="s">
        <v>224</v>
      </c>
      <c r="M17" s="21">
        <v>-126.47</v>
      </c>
      <c r="N17" s="22">
        <v>-179.17</v>
      </c>
      <c r="O17" s="21">
        <f>(M17 - P17) + (N17 - P17) + P17</f>
        <v>-174.42</v>
      </c>
      <c r="P17" s="22">
        <v>-131.22</v>
      </c>
      <c r="Q17" s="22">
        <v>-147.36000000000001</v>
      </c>
      <c r="R17" s="22"/>
      <c r="S17" s="22"/>
      <c r="T17" s="22"/>
      <c r="U17" s="22"/>
      <c r="V17" s="22"/>
      <c r="W17" s="22"/>
      <c r="X17" s="22"/>
      <c r="Y17" s="22"/>
      <c r="Z17" s="22"/>
      <c r="AA17" s="22">
        <v>19.47</v>
      </c>
      <c r="AB17" s="22">
        <v>9.02</v>
      </c>
      <c r="AC17" s="22">
        <v>10.5</v>
      </c>
      <c r="AD17" s="22">
        <v>13.29</v>
      </c>
      <c r="AE17" s="22">
        <f>AA17*SQRT($AK17)</f>
        <v>87.072487043841804</v>
      </c>
      <c r="AF17" s="22">
        <f>AB17*SQRT($AK17)</f>
        <v>40.338666314096209</v>
      </c>
      <c r="AG17" s="21">
        <f>SQRT(((AK17 - 1) * AE17^2 + (AK17 - 1) * AF17^2) / (AK17 + AK17 - 2))</f>
        <v>67.855825099986802</v>
      </c>
      <c r="AH17" s="22">
        <f>AC17*SQRT($AK17)</f>
        <v>46.957427527495582</v>
      </c>
      <c r="AI17" s="22">
        <f>AD17*SQRT($AK17)</f>
        <v>59.434686841944412</v>
      </c>
      <c r="AJ17" s="22">
        <v>20</v>
      </c>
      <c r="AK17" s="22">
        <v>20</v>
      </c>
      <c r="AL17" s="22">
        <v>3</v>
      </c>
      <c r="AM17" s="32" t="s">
        <v>336</v>
      </c>
    </row>
    <row r="18" spans="1:39" ht="43.5" x14ac:dyDescent="0.35">
      <c r="A18" s="19">
        <v>2002</v>
      </c>
      <c r="B18" s="20" t="s">
        <v>125</v>
      </c>
      <c r="C18" s="20" t="s">
        <v>6</v>
      </c>
      <c r="D18" s="20" t="s">
        <v>107</v>
      </c>
      <c r="E18" s="20" t="s">
        <v>269</v>
      </c>
      <c r="F18" s="20" t="s">
        <v>284</v>
      </c>
      <c r="G18" s="20" t="s">
        <v>11</v>
      </c>
      <c r="H18" s="20" t="s">
        <v>63</v>
      </c>
      <c r="I18" s="19" t="s">
        <v>68</v>
      </c>
      <c r="J18" s="20" t="s">
        <v>26</v>
      </c>
      <c r="K18" s="20" t="s">
        <v>113</v>
      </c>
      <c r="L18" s="30" t="s">
        <v>432</v>
      </c>
      <c r="M18" s="21">
        <v>22.5</v>
      </c>
      <c r="N18" s="22">
        <v>1.19</v>
      </c>
      <c r="O18" s="21">
        <f>(M18 - P18) + (N18 - P18) + P18</f>
        <v>6.1900000000000013</v>
      </c>
      <c r="P18" s="22">
        <v>17.5</v>
      </c>
      <c r="Q18" s="22">
        <v>1.75</v>
      </c>
      <c r="R18" s="22"/>
      <c r="S18" s="22"/>
      <c r="T18" s="22"/>
      <c r="U18" s="22"/>
      <c r="V18" s="22">
        <v>5.8</v>
      </c>
      <c r="W18" s="22">
        <v>0.21</v>
      </c>
      <c r="X18" s="22">
        <v>3.5</v>
      </c>
      <c r="Y18" s="22">
        <v>0.17</v>
      </c>
      <c r="Z18" s="21">
        <f>_xlfn.T.INV.2T(0.05,(AJ18-1))</f>
        <v>2.2621571627982053</v>
      </c>
      <c r="AA18" s="22"/>
      <c r="AB18" s="22"/>
      <c r="AC18" s="22"/>
      <c r="AD18" s="22"/>
      <c r="AE18" s="21">
        <f>(V18/$Z$18)*SQRT($AK$18)</f>
        <v>5.7331093006183371</v>
      </c>
      <c r="AF18" s="21">
        <f>(W18/$Z$18)*SQRT($AK$18)</f>
        <v>0.20757809536721566</v>
      </c>
      <c r="AG18" s="21">
        <f>SQRT(((AK18 - 1) * AE18^2 + (AK18 - 1) * AF18^2) / (AK18 + AK18 - 2))</f>
        <v>4.0565768154019191</v>
      </c>
      <c r="AH18" s="21">
        <f>(X18/$Z$18)*SQRT($AJ$18)</f>
        <v>4.8926626286648682</v>
      </c>
      <c r="AI18" s="21">
        <f>(Y18/$Z$18)*SQRT($AK$18)</f>
        <v>0.16803941053536509</v>
      </c>
      <c r="AJ18" s="22">
        <v>10</v>
      </c>
      <c r="AK18" s="22">
        <v>5</v>
      </c>
      <c r="AL18" s="22">
        <v>3</v>
      </c>
      <c r="AM18" s="25" t="s">
        <v>369</v>
      </c>
    </row>
    <row r="19" spans="1:39" ht="58" x14ac:dyDescent="0.35">
      <c r="A19" s="19">
        <v>2008</v>
      </c>
      <c r="B19" s="20" t="s">
        <v>141</v>
      </c>
      <c r="C19" s="20" t="s">
        <v>6</v>
      </c>
      <c r="D19" s="20" t="s">
        <v>120</v>
      </c>
      <c r="E19" s="20" t="s">
        <v>286</v>
      </c>
      <c r="F19" s="20" t="s">
        <v>301</v>
      </c>
      <c r="G19" s="20" t="s">
        <v>14</v>
      </c>
      <c r="H19" s="20" t="s">
        <v>174</v>
      </c>
      <c r="I19" s="19" t="s">
        <v>227</v>
      </c>
      <c r="J19" s="20" t="s">
        <v>226</v>
      </c>
      <c r="K19" s="20" t="s">
        <v>112</v>
      </c>
      <c r="L19" s="30" t="s">
        <v>228</v>
      </c>
      <c r="M19" s="21">
        <v>464.55</v>
      </c>
      <c r="N19" s="22">
        <v>249.09</v>
      </c>
      <c r="O19" s="21">
        <f>(M19 - P19) + (N19 - P19) + P19</f>
        <v>602.14</v>
      </c>
      <c r="P19" s="22">
        <v>111.5</v>
      </c>
      <c r="Q19" s="22">
        <v>284.55</v>
      </c>
      <c r="R19" s="22"/>
      <c r="S19" s="22"/>
      <c r="T19" s="22"/>
      <c r="U19" s="22"/>
      <c r="V19" s="22"/>
      <c r="W19" s="22"/>
      <c r="X19" s="22"/>
      <c r="Y19" s="22"/>
      <c r="Z19" s="22"/>
      <c r="AA19" s="22">
        <v>11.81</v>
      </c>
      <c r="AB19" s="22">
        <v>7.27</v>
      </c>
      <c r="AC19" s="22">
        <v>7.5</v>
      </c>
      <c r="AD19" s="22">
        <v>9.09</v>
      </c>
      <c r="AE19" s="22">
        <f>AA19*SQRT($AK19)</f>
        <v>91.479866637419192</v>
      </c>
      <c r="AF19" s="22">
        <f>AB19*SQRT($AK19)</f>
        <v>56.313177853855841</v>
      </c>
      <c r="AG19" s="21">
        <f>SQRT(((AK19 - 1) * AE19^2 + (AK19 - 1) * AF19^2) / (AK19 + AK19 - 2))</f>
        <v>75.959660346791964</v>
      </c>
      <c r="AH19" s="22">
        <f>AC19*SQRT($AK19)</f>
        <v>58.094750193111253</v>
      </c>
      <c r="AI19" s="22">
        <f>AD19*SQRT($AK19)</f>
        <v>70.410837234050845</v>
      </c>
      <c r="AJ19" s="22">
        <v>60</v>
      </c>
      <c r="AK19" s="22">
        <v>60</v>
      </c>
      <c r="AL19" s="22">
        <v>2</v>
      </c>
      <c r="AM19" s="32"/>
    </row>
    <row r="20" spans="1:39" ht="72.5" x14ac:dyDescent="0.35">
      <c r="A20" s="19">
        <v>2002</v>
      </c>
      <c r="B20" s="20" t="s">
        <v>142</v>
      </c>
      <c r="C20" s="20" t="s">
        <v>6</v>
      </c>
      <c r="D20" s="20" t="s">
        <v>120</v>
      </c>
      <c r="E20" s="20" t="s">
        <v>287</v>
      </c>
      <c r="F20" s="20" t="s">
        <v>273</v>
      </c>
      <c r="G20" s="20" t="s">
        <v>14</v>
      </c>
      <c r="H20" s="20" t="s">
        <v>4</v>
      </c>
      <c r="I20" s="19" t="s">
        <v>143</v>
      </c>
      <c r="J20" s="20" t="s">
        <v>144</v>
      </c>
      <c r="K20" s="20" t="s">
        <v>112</v>
      </c>
      <c r="L20" s="30" t="s">
        <v>229</v>
      </c>
      <c r="M20" s="21">
        <v>11.38</v>
      </c>
      <c r="N20" s="22">
        <v>19.010000000000002</v>
      </c>
      <c r="O20" s="21">
        <f>(M20 - P20) + (N20 - P20) + P20</f>
        <v>2.2600000000000016</v>
      </c>
      <c r="P20" s="29">
        <v>28.13</v>
      </c>
      <c r="Q20" s="29">
        <v>12.04</v>
      </c>
      <c r="R20" s="29"/>
      <c r="S20" s="29"/>
      <c r="T20" s="29"/>
      <c r="U20" s="29"/>
      <c r="V20" s="22"/>
      <c r="W20" s="22"/>
      <c r="X20" s="22"/>
      <c r="Y20" s="22"/>
      <c r="Z20" s="22"/>
      <c r="AA20" s="22">
        <v>1.76</v>
      </c>
      <c r="AB20" s="22">
        <v>3.25</v>
      </c>
      <c r="AC20" s="22">
        <v>0.1</v>
      </c>
      <c r="AD20" s="22">
        <v>2.4700000000000002</v>
      </c>
      <c r="AE20" s="22">
        <f>AA20*SQRT($AK20)</f>
        <v>4.9780317395532947</v>
      </c>
      <c r="AF20" s="22">
        <f>AB20*SQRT($AK20)</f>
        <v>9.1923881554251192</v>
      </c>
      <c r="AG20" s="21">
        <f>SQRT(((AK20 - 1) * AE20^2 + (AK20 - 1) * AF20^2) / (AK20 + AK20 - 2))</f>
        <v>7.391914501670052</v>
      </c>
      <c r="AH20" s="22">
        <f>AC20*SQRT($AK20)</f>
        <v>0.28284271247461906</v>
      </c>
      <c r="AI20" s="22">
        <f>AD20*SQRT($AK20)</f>
        <v>6.9862149981230903</v>
      </c>
      <c r="AJ20" s="22">
        <v>8</v>
      </c>
      <c r="AK20" s="22">
        <v>8</v>
      </c>
      <c r="AL20" s="22">
        <v>3</v>
      </c>
      <c r="AM20" s="32"/>
    </row>
    <row r="21" spans="1:39" ht="72.5" x14ac:dyDescent="0.35">
      <c r="A21" s="19">
        <v>2011</v>
      </c>
      <c r="B21" s="20" t="s">
        <v>153</v>
      </c>
      <c r="C21" s="20" t="s">
        <v>150</v>
      </c>
      <c r="D21" s="20" t="s">
        <v>145</v>
      </c>
      <c r="E21" s="20" t="s">
        <v>286</v>
      </c>
      <c r="F21" s="20" t="s">
        <v>288</v>
      </c>
      <c r="G21" s="20" t="s">
        <v>14</v>
      </c>
      <c r="H21" s="20" t="s">
        <v>4</v>
      </c>
      <c r="I21" s="19" t="s">
        <v>151</v>
      </c>
      <c r="J21" s="20" t="s">
        <v>152</v>
      </c>
      <c r="K21" s="20" t="s">
        <v>112</v>
      </c>
      <c r="L21" s="30" t="s">
        <v>230</v>
      </c>
      <c r="M21" s="21">
        <v>61.2</v>
      </c>
      <c r="N21" s="22">
        <v>42.6</v>
      </c>
      <c r="O21" s="21">
        <f>(M21 - P21) + (N21 - P21) + P21</f>
        <v>61.1</v>
      </c>
      <c r="P21" s="29">
        <v>42.7</v>
      </c>
      <c r="Q21" s="29">
        <v>8.1</v>
      </c>
      <c r="R21" s="29"/>
      <c r="S21" s="29"/>
      <c r="T21" s="29"/>
      <c r="U21" s="29"/>
      <c r="V21" s="22"/>
      <c r="W21" s="22"/>
      <c r="X21" s="22"/>
      <c r="Y21" s="22"/>
      <c r="Z21" s="22"/>
      <c r="AA21" s="22"/>
      <c r="AB21" s="22"/>
      <c r="AC21" s="22"/>
      <c r="AD21" s="22"/>
      <c r="AE21" s="22">
        <v>38.5</v>
      </c>
      <c r="AF21" s="22">
        <v>25.1</v>
      </c>
      <c r="AG21" s="21">
        <f>SQRT(((AK21 - 1) * AE21^2 + (AK21 - 1) * AF21^2) / (AK21 + AK21 - 2))</f>
        <v>32.49815379371573</v>
      </c>
      <c r="AH21" s="22">
        <v>26</v>
      </c>
      <c r="AI21" s="22">
        <v>5.2</v>
      </c>
      <c r="AJ21" s="22">
        <v>10</v>
      </c>
      <c r="AK21" s="22">
        <v>5</v>
      </c>
      <c r="AL21" s="22">
        <v>3</v>
      </c>
      <c r="AM21" s="32"/>
    </row>
    <row r="22" spans="1:39" ht="43.5" x14ac:dyDescent="0.35">
      <c r="A22" s="19">
        <v>2007</v>
      </c>
      <c r="B22" s="19" t="s">
        <v>147</v>
      </c>
      <c r="C22" s="20" t="s">
        <v>148</v>
      </c>
      <c r="D22" s="20" t="s">
        <v>120</v>
      </c>
      <c r="E22" s="20" t="s">
        <v>269</v>
      </c>
      <c r="F22" s="20" t="s">
        <v>290</v>
      </c>
      <c r="G22" s="20" t="s">
        <v>14</v>
      </c>
      <c r="H22" s="20" t="s">
        <v>4</v>
      </c>
      <c r="I22" s="19" t="s">
        <v>149</v>
      </c>
      <c r="J22" s="20" t="s">
        <v>26</v>
      </c>
      <c r="K22" s="20" t="s">
        <v>112</v>
      </c>
      <c r="L22" s="30" t="s">
        <v>231</v>
      </c>
      <c r="M22" s="21">
        <v>8.8000000000000007</v>
      </c>
      <c r="N22" s="22">
        <v>9.3000000000000007</v>
      </c>
      <c r="O22" s="21">
        <f>(M22 - P22) + (N22 - P22) + P22</f>
        <v>6.5000000000000018</v>
      </c>
      <c r="P22" s="22">
        <v>11.6</v>
      </c>
      <c r="Q22" s="22">
        <v>7.8</v>
      </c>
      <c r="R22" s="22"/>
      <c r="S22" s="22"/>
      <c r="T22" s="22"/>
      <c r="U22" s="22"/>
      <c r="V22" s="29">
        <v>6.9</v>
      </c>
      <c r="W22" s="29">
        <v>12</v>
      </c>
      <c r="X22" s="29">
        <v>13</v>
      </c>
      <c r="Y22" s="29">
        <v>7.7</v>
      </c>
      <c r="Z22" s="21">
        <f>_xlfn.T.INV.2T(0.05,(AJ22-1))</f>
        <v>2.2621571627982053</v>
      </c>
      <c r="AA22" s="22"/>
      <c r="AB22" s="22"/>
      <c r="AC22" s="22"/>
      <c r="AD22" s="22"/>
      <c r="AE22" s="21">
        <f>(V22/$Z$22)*SQRT($AK$22)</f>
        <v>9.6455348965107408</v>
      </c>
      <c r="AF22" s="21">
        <f>(W22/$Z$22)*SQRT($AK$22)</f>
        <v>16.774843298279549</v>
      </c>
      <c r="AG22" s="21">
        <f>SQRT(((AK22 - 1) * AE22^2 + (AK22 - 1) * AF22^2) / (AK22 + AK22 - 2))</f>
        <v>13.682684515869697</v>
      </c>
      <c r="AH22" s="21">
        <f>(X22/$Z$22)*SQRT($AK$22)</f>
        <v>18.172746906469509</v>
      </c>
      <c r="AI22" s="21">
        <f>(Y22/$Z$22)*SQRT($AK$22)</f>
        <v>10.763857783062711</v>
      </c>
      <c r="AJ22" s="22">
        <v>10</v>
      </c>
      <c r="AK22" s="22">
        <v>10</v>
      </c>
      <c r="AL22" s="22">
        <v>2</v>
      </c>
      <c r="AM22" s="32"/>
    </row>
    <row r="23" spans="1:39" ht="43.5" x14ac:dyDescent="0.35">
      <c r="A23" s="19">
        <v>2005</v>
      </c>
      <c r="B23" s="20" t="s">
        <v>225</v>
      </c>
      <c r="C23" s="20" t="s">
        <v>15</v>
      </c>
      <c r="D23" s="20" t="s">
        <v>120</v>
      </c>
      <c r="E23" s="20" t="s">
        <v>269</v>
      </c>
      <c r="F23" s="20" t="s">
        <v>273</v>
      </c>
      <c r="G23" s="20" t="s">
        <v>14</v>
      </c>
      <c r="H23" s="20" t="s">
        <v>28</v>
      </c>
      <c r="I23" s="19" t="s">
        <v>149</v>
      </c>
      <c r="J23" s="20" t="s">
        <v>26</v>
      </c>
      <c r="K23" s="20" t="s">
        <v>113</v>
      </c>
      <c r="L23" s="30" t="s">
        <v>172</v>
      </c>
      <c r="M23" s="21">
        <v>-6.28</v>
      </c>
      <c r="N23" s="22">
        <v>0</v>
      </c>
      <c r="O23" s="21">
        <f>(M23 - P23) + (N23 - P23) + P23</f>
        <v>-6.28</v>
      </c>
      <c r="P23" s="22">
        <v>0</v>
      </c>
      <c r="Q23" s="22">
        <v>-21.53</v>
      </c>
      <c r="R23" s="22"/>
      <c r="S23" s="22"/>
      <c r="T23" s="22"/>
      <c r="U23" s="22"/>
      <c r="V23" s="22"/>
      <c r="W23" s="22"/>
      <c r="X23" s="22"/>
      <c r="Y23" s="22"/>
      <c r="Z23" s="22"/>
      <c r="AA23" s="22"/>
      <c r="AB23" s="22"/>
      <c r="AC23" s="22"/>
      <c r="AD23" s="22"/>
      <c r="AE23" s="22">
        <v>0.74</v>
      </c>
      <c r="AF23" s="22">
        <v>0</v>
      </c>
      <c r="AG23" s="21">
        <f>SQRT(((AK23 - 1) * AE23^2 + (AK23 - 1) * AF23^2) / (AK23 + AK23 - 2))</f>
        <v>0.5232590180780452</v>
      </c>
      <c r="AH23" s="22">
        <v>0</v>
      </c>
      <c r="AI23" s="26">
        <v>2.61</v>
      </c>
      <c r="AJ23" s="22">
        <v>30</v>
      </c>
      <c r="AK23" s="22">
        <v>30</v>
      </c>
      <c r="AL23" s="22">
        <v>2</v>
      </c>
      <c r="AM23" s="32"/>
    </row>
    <row r="24" spans="1:39" ht="72.5" x14ac:dyDescent="0.35">
      <c r="A24" s="19">
        <v>2011</v>
      </c>
      <c r="B24" s="20" t="s">
        <v>173</v>
      </c>
      <c r="C24" s="20" t="s">
        <v>6</v>
      </c>
      <c r="D24" s="20" t="s">
        <v>120</v>
      </c>
      <c r="E24" s="20" t="s">
        <v>286</v>
      </c>
      <c r="F24" s="20" t="s">
        <v>291</v>
      </c>
      <c r="G24" s="20" t="s">
        <v>14</v>
      </c>
      <c r="H24" s="20" t="s">
        <v>174</v>
      </c>
      <c r="I24" s="19" t="s">
        <v>95</v>
      </c>
      <c r="J24" s="20" t="s">
        <v>175</v>
      </c>
      <c r="K24" s="20" t="s">
        <v>112</v>
      </c>
      <c r="L24" s="30" t="s">
        <v>233</v>
      </c>
      <c r="M24" s="21">
        <v>0.81</v>
      </c>
      <c r="N24" s="22">
        <v>0.95</v>
      </c>
      <c r="O24" s="21">
        <f>(M24 - P24) + (N24 - P24) + P24</f>
        <v>0.83</v>
      </c>
      <c r="P24" s="22">
        <v>0.93</v>
      </c>
      <c r="Q24" s="22">
        <v>0.7</v>
      </c>
      <c r="R24" s="22"/>
      <c r="S24" s="22"/>
      <c r="T24" s="22"/>
      <c r="U24" s="22"/>
      <c r="V24" s="22"/>
      <c r="W24" s="22"/>
      <c r="X24" s="22"/>
      <c r="Y24" s="22"/>
      <c r="Z24" s="22"/>
      <c r="AA24" s="22">
        <v>0.05</v>
      </c>
      <c r="AB24" s="22">
        <v>0.08</v>
      </c>
      <c r="AC24" s="22">
        <v>7.0000000000000007E-2</v>
      </c>
      <c r="AD24" s="22">
        <v>0.04</v>
      </c>
      <c r="AE24" s="22">
        <f>AA24*SQRT($AK24)</f>
        <v>0.14142135623730953</v>
      </c>
      <c r="AF24" s="22">
        <f>AB24*SQRT($AK24)</f>
        <v>0.22627416997969524</v>
      </c>
      <c r="AG24" s="21">
        <f>SQRT(((AK24 - 1) * AE24^2 + (AK24 - 1) * AF24^2) / (AK24 + AK24 - 2))</f>
        <v>0.18867962264113211</v>
      </c>
      <c r="AH24" s="22">
        <f>AC24*SQRT($AK24)</f>
        <v>0.19798989873223333</v>
      </c>
      <c r="AI24" s="22">
        <f>AD24*SQRT($AK24)</f>
        <v>0.11313708498984762</v>
      </c>
      <c r="AJ24" s="22">
        <v>8</v>
      </c>
      <c r="AK24" s="22">
        <v>8</v>
      </c>
      <c r="AL24" s="22">
        <v>3</v>
      </c>
      <c r="AM24" s="32"/>
    </row>
    <row r="25" spans="1:39" ht="43.5" x14ac:dyDescent="0.35">
      <c r="A25" s="19">
        <v>2005</v>
      </c>
      <c r="B25" s="20" t="s">
        <v>176</v>
      </c>
      <c r="C25" s="20" t="s">
        <v>6</v>
      </c>
      <c r="D25" s="20" t="s">
        <v>120</v>
      </c>
      <c r="E25" s="20" t="s">
        <v>286</v>
      </c>
      <c r="F25" s="20" t="s">
        <v>262</v>
      </c>
      <c r="G25" s="20" t="s">
        <v>14</v>
      </c>
      <c r="H25" s="20" t="s">
        <v>4</v>
      </c>
      <c r="I25" s="19" t="s">
        <v>174</v>
      </c>
      <c r="J25" s="20" t="s">
        <v>135</v>
      </c>
      <c r="K25" s="20" t="s">
        <v>112</v>
      </c>
      <c r="L25" s="30" t="s">
        <v>234</v>
      </c>
      <c r="M25" s="21">
        <v>2.64</v>
      </c>
      <c r="N25" s="22">
        <v>4.03</v>
      </c>
      <c r="O25" s="21">
        <f>(P25 - M25) + (P25 - M25) - P25</f>
        <v>1.5900000000000007</v>
      </c>
      <c r="P25" s="22">
        <v>6.87</v>
      </c>
      <c r="Q25" s="22">
        <v>24.17</v>
      </c>
      <c r="R25" s="22"/>
      <c r="S25" s="22"/>
      <c r="T25" s="22"/>
      <c r="U25" s="22"/>
      <c r="V25" s="22"/>
      <c r="W25" s="22"/>
      <c r="X25" s="22"/>
      <c r="Y25" s="22"/>
      <c r="Z25" s="22"/>
      <c r="AA25" s="22">
        <v>2.1</v>
      </c>
      <c r="AB25" s="22">
        <v>2.2599999999999998</v>
      </c>
      <c r="AC25" s="22">
        <v>9.32</v>
      </c>
      <c r="AD25" s="22">
        <v>11.1</v>
      </c>
      <c r="AE25" s="22">
        <f>AA25*SQRT($AK25)</f>
        <v>4.6957427527495588</v>
      </c>
      <c r="AF25" s="22">
        <f>AB25*SQRT($AK25)</f>
        <v>5.0535136291495242</v>
      </c>
      <c r="AG25" s="21">
        <f>SQRT(((AK25 - 1) * AE25^2 + (AK25 - 1) * AF25^2) / (AK25 + AK25 - 2))</f>
        <v>4.8779093882523075</v>
      </c>
      <c r="AH25" s="22">
        <f>AC25*SQRT($AK25)</f>
        <v>20.840153550298041</v>
      </c>
      <c r="AI25" s="22">
        <f>AD25*SQRT($AK25)</f>
        <v>24.820354550247664</v>
      </c>
      <c r="AJ25" s="22">
        <v>5</v>
      </c>
      <c r="AK25" s="22">
        <v>5</v>
      </c>
      <c r="AL25" s="22">
        <v>3</v>
      </c>
      <c r="AM25" s="25" t="s">
        <v>337</v>
      </c>
    </row>
    <row r="26" spans="1:39" ht="43.5" x14ac:dyDescent="0.35">
      <c r="A26" s="19">
        <v>1998</v>
      </c>
      <c r="B26" s="20" t="s">
        <v>177</v>
      </c>
      <c r="C26" s="20" t="s">
        <v>6</v>
      </c>
      <c r="D26" s="20" t="s">
        <v>120</v>
      </c>
      <c r="E26" s="20" t="s">
        <v>269</v>
      </c>
      <c r="F26" s="20" t="s">
        <v>279</v>
      </c>
      <c r="G26" s="20" t="s">
        <v>14</v>
      </c>
      <c r="H26" s="20" t="s">
        <v>4</v>
      </c>
      <c r="I26" s="19" t="s">
        <v>68</v>
      </c>
      <c r="J26" s="20" t="s">
        <v>235</v>
      </c>
      <c r="K26" s="20" t="s">
        <v>112</v>
      </c>
      <c r="L26" s="30" t="s">
        <v>348</v>
      </c>
      <c r="M26" s="21">
        <v>-37.799999999999997</v>
      </c>
      <c r="N26" s="22">
        <v>-34.700000000000003</v>
      </c>
      <c r="O26" s="21">
        <f>(M26 - P26) + (N26 - P26) + P26</f>
        <v>-41.8</v>
      </c>
      <c r="P26" s="22">
        <v>-30.7</v>
      </c>
      <c r="Q26" s="22">
        <v>-40.700000000000003</v>
      </c>
      <c r="R26" s="22"/>
      <c r="S26" s="22"/>
      <c r="T26" s="22"/>
      <c r="U26" s="22"/>
      <c r="V26" s="22"/>
      <c r="W26" s="22"/>
      <c r="X26" s="22"/>
      <c r="Y26" s="22"/>
      <c r="Z26" s="22"/>
      <c r="AA26" s="22">
        <v>1.3</v>
      </c>
      <c r="AB26" s="22">
        <v>1</v>
      </c>
      <c r="AC26" s="22">
        <v>1.5</v>
      </c>
      <c r="AD26" s="22">
        <v>1.9</v>
      </c>
      <c r="AE26" s="22">
        <f>AA26*SQRT($AK26)</f>
        <v>5.8137767414994537</v>
      </c>
      <c r="AF26" s="22">
        <f>AB26*SQRT($AK26)</f>
        <v>4.4721359549995796</v>
      </c>
      <c r="AG26" s="21">
        <f>SQRT(((AK26 - 1) * AE26^2 + (AK26 - 1) * AF26^2) / (AK26 + AK26 - 2))</f>
        <v>5.1865209919559758</v>
      </c>
      <c r="AH26" s="22">
        <f>AC26*SQRT($AK26)</f>
        <v>6.7082039324993694</v>
      </c>
      <c r="AI26" s="22">
        <f>AD26*SQRT($AK26)</f>
        <v>8.4970583144992009</v>
      </c>
      <c r="AJ26" s="22">
        <v>20</v>
      </c>
      <c r="AK26" s="22">
        <v>20</v>
      </c>
      <c r="AL26" s="22">
        <v>5</v>
      </c>
      <c r="AM26" s="32"/>
    </row>
    <row r="27" spans="1:39" ht="72.5" x14ac:dyDescent="0.35">
      <c r="A27" s="19">
        <v>1992</v>
      </c>
      <c r="B27" s="20" t="s">
        <v>180</v>
      </c>
      <c r="C27" s="20" t="s">
        <v>150</v>
      </c>
      <c r="D27" s="20" t="s">
        <v>145</v>
      </c>
      <c r="E27" s="20" t="s">
        <v>286</v>
      </c>
      <c r="F27" s="20" t="s">
        <v>295</v>
      </c>
      <c r="G27" s="20" t="s">
        <v>14</v>
      </c>
      <c r="H27" s="20" t="s">
        <v>4</v>
      </c>
      <c r="I27" s="19" t="s">
        <v>68</v>
      </c>
      <c r="J27" s="20" t="s">
        <v>179</v>
      </c>
      <c r="K27" s="20" t="s">
        <v>112</v>
      </c>
      <c r="L27" s="30" t="s">
        <v>238</v>
      </c>
      <c r="M27" s="21">
        <v>-7.25</v>
      </c>
      <c r="N27" s="22">
        <v>-5.78</v>
      </c>
      <c r="O27" s="21">
        <f>(M27 - P27) + (N27 - P27) + P27</f>
        <v>-7.0600000000000005</v>
      </c>
      <c r="P27" s="22">
        <v>-5.97</v>
      </c>
      <c r="Q27" s="22">
        <v>-9.08</v>
      </c>
      <c r="R27" s="22"/>
      <c r="S27" s="22"/>
      <c r="T27" s="22"/>
      <c r="U27" s="22"/>
      <c r="V27" s="22"/>
      <c r="W27" s="22"/>
      <c r="X27" s="22"/>
      <c r="Y27" s="22"/>
      <c r="Z27" s="22"/>
      <c r="AA27" s="22">
        <v>0.28000000000000003</v>
      </c>
      <c r="AB27" s="22">
        <v>0.33</v>
      </c>
      <c r="AC27" s="22">
        <v>0.35</v>
      </c>
      <c r="AD27" s="22">
        <v>0.31</v>
      </c>
      <c r="AE27" s="22">
        <f>AA27*SQRT($AK27)</f>
        <v>1.0476640682967038</v>
      </c>
      <c r="AF27" s="22">
        <f>AB27*SQRT($AK27)</f>
        <v>1.2347469376354008</v>
      </c>
      <c r="AG27" s="21">
        <f>SQRT(((AK27 - 1) * AE27^2 + (AK27 - 1) * AF27^2) / (AK27 + AK27 - 2))</f>
        <v>1.1450327506233173</v>
      </c>
      <c r="AH27" s="22">
        <f>AC27*SQRT($AK27)</f>
        <v>1.3095800853708794</v>
      </c>
      <c r="AI27" s="22">
        <f>AD27*SQRT($AK27)</f>
        <v>1.1599137898999219</v>
      </c>
      <c r="AJ27" s="22">
        <v>14</v>
      </c>
      <c r="AK27" s="22">
        <v>14</v>
      </c>
      <c r="AL27" s="22"/>
      <c r="AM27" s="32"/>
    </row>
    <row r="28" spans="1:39" ht="123" customHeight="1" x14ac:dyDescent="0.35">
      <c r="A28" s="19">
        <v>1998</v>
      </c>
      <c r="B28" s="20" t="s">
        <v>88</v>
      </c>
      <c r="C28" s="20" t="s">
        <v>6</v>
      </c>
      <c r="D28" s="20" t="s">
        <v>120</v>
      </c>
      <c r="E28" s="20" t="s">
        <v>286</v>
      </c>
      <c r="F28" s="20" t="s">
        <v>279</v>
      </c>
      <c r="G28" s="20" t="s">
        <v>14</v>
      </c>
      <c r="H28" s="20" t="s">
        <v>4</v>
      </c>
      <c r="I28" s="19" t="s">
        <v>102</v>
      </c>
      <c r="J28" s="20" t="s">
        <v>89</v>
      </c>
      <c r="K28" s="20" t="s">
        <v>112</v>
      </c>
      <c r="L28" s="24" t="s">
        <v>240</v>
      </c>
      <c r="M28" s="21">
        <v>45.3</v>
      </c>
      <c r="N28" s="22">
        <v>44.5</v>
      </c>
      <c r="O28" s="21">
        <f>(M28 - P28) + (N28 - P28) + P28</f>
        <v>46.4</v>
      </c>
      <c r="P28" s="22">
        <v>43.4</v>
      </c>
      <c r="Q28" s="22">
        <v>49.7</v>
      </c>
      <c r="R28" s="22"/>
      <c r="S28" s="22"/>
      <c r="T28" s="22"/>
      <c r="U28" s="22"/>
      <c r="V28" s="22"/>
      <c r="W28" s="22"/>
      <c r="X28" s="22"/>
      <c r="Y28" s="22"/>
      <c r="Z28" s="22"/>
      <c r="AA28" s="22">
        <v>1.5</v>
      </c>
      <c r="AB28" s="22">
        <v>1.1000000000000001</v>
      </c>
      <c r="AC28" s="22">
        <v>1.5</v>
      </c>
      <c r="AD28" s="22">
        <v>1.7</v>
      </c>
      <c r="AE28" s="22">
        <f>AA28*SQRT($AK28)</f>
        <v>4.2426406871192857</v>
      </c>
      <c r="AF28" s="22">
        <f>AB28*SQRT($AK28)</f>
        <v>3.1112698372208096</v>
      </c>
      <c r="AG28" s="21">
        <f>SQRT(((AK28 - 1) * AE28^2 + (AK28 - 1) * AF28^2) / (AK28 + AK28 - 2))</f>
        <v>3.7202150475476552</v>
      </c>
      <c r="AH28" s="22">
        <f>AC28*SQRT($AK28)</f>
        <v>4.2426406871192857</v>
      </c>
      <c r="AI28" s="22">
        <f>AD28*SQRT($AK28)</f>
        <v>4.8083261120685235</v>
      </c>
      <c r="AJ28" s="22">
        <v>8</v>
      </c>
      <c r="AK28" s="22">
        <v>8</v>
      </c>
      <c r="AL28" s="22">
        <v>4</v>
      </c>
      <c r="AM28" s="32"/>
    </row>
    <row r="29" spans="1:39" ht="103.5" customHeight="1" x14ac:dyDescent="0.35">
      <c r="A29" s="19">
        <v>2022</v>
      </c>
      <c r="B29" s="20" t="s">
        <v>349</v>
      </c>
      <c r="C29" s="20" t="s">
        <v>6</v>
      </c>
      <c r="D29" s="20" t="s">
        <v>350</v>
      </c>
      <c r="E29" s="20" t="s">
        <v>286</v>
      </c>
      <c r="F29" s="20" t="s">
        <v>262</v>
      </c>
      <c r="G29" s="20" t="s">
        <v>14</v>
      </c>
      <c r="H29" s="20" t="s">
        <v>64</v>
      </c>
      <c r="I29" s="19" t="s">
        <v>64</v>
      </c>
      <c r="J29" s="20" t="s">
        <v>351</v>
      </c>
      <c r="K29" s="20" t="s">
        <v>112</v>
      </c>
      <c r="L29" s="30" t="s">
        <v>352</v>
      </c>
      <c r="M29" s="21">
        <v>0.25</v>
      </c>
      <c r="N29" s="22">
        <v>0.28999999999999998</v>
      </c>
      <c r="O29" s="21">
        <f>(M29 - P29) + (N29 - P29) + P29</f>
        <v>0.30999999999999994</v>
      </c>
      <c r="P29" s="22">
        <v>0.23</v>
      </c>
      <c r="Q29" s="22">
        <v>0.43</v>
      </c>
      <c r="R29" s="22"/>
      <c r="S29" s="22"/>
      <c r="T29" s="22"/>
      <c r="U29" s="22"/>
      <c r="V29" s="22"/>
      <c r="W29" s="29"/>
      <c r="X29" s="29"/>
      <c r="Y29" s="29"/>
      <c r="Z29" s="29"/>
      <c r="AA29" s="29"/>
      <c r="AB29" s="22"/>
      <c r="AC29" s="22"/>
      <c r="AD29" s="22"/>
      <c r="AE29" s="22">
        <v>0.06</v>
      </c>
      <c r="AF29" s="22">
        <v>0.16</v>
      </c>
      <c r="AG29" s="21">
        <f>SQRT(((AK29 - 1) * AE29^2 + (AK29 - 1) * AF29^2) / (AK29 + AK29 - 2))</f>
        <v>0.12083045973594572</v>
      </c>
      <c r="AH29" s="22">
        <v>0.11</v>
      </c>
      <c r="AI29" s="26">
        <v>0.1</v>
      </c>
      <c r="AJ29" s="22">
        <v>3</v>
      </c>
      <c r="AK29" s="22">
        <v>3</v>
      </c>
      <c r="AL29" s="22"/>
      <c r="AM29" s="32"/>
    </row>
    <row r="30" spans="1:39" ht="103.5" customHeight="1" x14ac:dyDescent="0.35">
      <c r="A30" s="19">
        <v>2022</v>
      </c>
      <c r="B30" s="20" t="s">
        <v>349</v>
      </c>
      <c r="C30" s="20" t="s">
        <v>6</v>
      </c>
      <c r="D30" s="20" t="s">
        <v>350</v>
      </c>
      <c r="E30" s="20" t="s">
        <v>286</v>
      </c>
      <c r="F30" s="20" t="s">
        <v>262</v>
      </c>
      <c r="G30" s="20" t="s">
        <v>14</v>
      </c>
      <c r="H30" s="20" t="s">
        <v>64</v>
      </c>
      <c r="I30" s="19" t="s">
        <v>64</v>
      </c>
      <c r="J30" s="20" t="s">
        <v>351</v>
      </c>
      <c r="K30" s="20" t="s">
        <v>112</v>
      </c>
      <c r="L30" s="30" t="s">
        <v>352</v>
      </c>
      <c r="M30" s="21">
        <v>0.33</v>
      </c>
      <c r="N30" s="22">
        <v>0.33</v>
      </c>
      <c r="O30" s="21">
        <f>(M30 - P30) + (N30 - P30) + P30</f>
        <v>0.42000000000000004</v>
      </c>
      <c r="P30" s="22">
        <v>0.24</v>
      </c>
      <c r="Q30" s="22">
        <v>0.44</v>
      </c>
      <c r="R30" s="22"/>
      <c r="S30" s="22"/>
      <c r="T30" s="22"/>
      <c r="U30" s="22"/>
      <c r="V30" s="22"/>
      <c r="W30" s="29"/>
      <c r="X30" s="29"/>
      <c r="Y30" s="29"/>
      <c r="Z30" s="29"/>
      <c r="AA30" s="29"/>
      <c r="AB30" s="22"/>
      <c r="AC30" s="22"/>
      <c r="AD30" s="22"/>
      <c r="AE30" s="22">
        <v>0.12</v>
      </c>
      <c r="AF30" s="22">
        <v>0.12</v>
      </c>
      <c r="AG30" s="21">
        <f>SQRT(((AK30 - 1) * AE30^2 + (AK30 - 1) * AF30^2) / (AK30 + AK30 - 2))</f>
        <v>0.12</v>
      </c>
      <c r="AH30" s="22">
        <v>0.08</v>
      </c>
      <c r="AI30" s="26">
        <v>0.1</v>
      </c>
      <c r="AJ30" s="22">
        <v>6</v>
      </c>
      <c r="AK30" s="22">
        <v>6</v>
      </c>
      <c r="AL30" s="22"/>
      <c r="AM30" s="32"/>
    </row>
    <row r="31" spans="1:39" ht="103.5" customHeight="1" x14ac:dyDescent="0.35">
      <c r="A31" s="19">
        <v>2018</v>
      </c>
      <c r="B31" s="20" t="s">
        <v>359</v>
      </c>
      <c r="C31" s="20" t="s">
        <v>6</v>
      </c>
      <c r="D31" s="20" t="s">
        <v>120</v>
      </c>
      <c r="E31" s="20" t="s">
        <v>286</v>
      </c>
      <c r="F31" s="20" t="s">
        <v>357</v>
      </c>
      <c r="G31" s="20" t="s">
        <v>14</v>
      </c>
      <c r="H31" s="20" t="s">
        <v>64</v>
      </c>
      <c r="I31" s="19" t="s">
        <v>356</v>
      </c>
      <c r="J31" s="20" t="s">
        <v>144</v>
      </c>
      <c r="K31" s="20" t="s">
        <v>112</v>
      </c>
      <c r="L31" s="30" t="s">
        <v>435</v>
      </c>
      <c r="M31" s="21">
        <v>1.2609999999999999</v>
      </c>
      <c r="N31" s="22">
        <v>1.212</v>
      </c>
      <c r="O31" s="21">
        <f>(M31 - P31) + (N31 - P31) + P31</f>
        <v>1.2229999999999999</v>
      </c>
      <c r="P31" s="22">
        <v>1.25</v>
      </c>
      <c r="Q31" s="22">
        <v>1.25</v>
      </c>
      <c r="R31" s="22">
        <f>0.25/1.35</f>
        <v>0.18518518518518517</v>
      </c>
      <c r="S31" s="22">
        <f>0.14/1.35</f>
        <v>0.1037037037037037</v>
      </c>
      <c r="T31" s="22">
        <f>0.21/1.35</f>
        <v>0.15555555555555553</v>
      </c>
      <c r="U31" s="22">
        <f>0.15/1.35</f>
        <v>0.1111111111111111</v>
      </c>
      <c r="V31" s="22"/>
      <c r="W31" s="29"/>
      <c r="X31" s="29"/>
      <c r="Y31" s="29"/>
      <c r="Z31" s="29"/>
      <c r="AA31" s="29"/>
      <c r="AB31" s="22"/>
      <c r="AC31" s="22"/>
      <c r="AD31" s="22"/>
      <c r="AE31" s="22">
        <v>1.25</v>
      </c>
      <c r="AF31" s="22">
        <f>0.25/1.35</f>
        <v>0.18518518518518517</v>
      </c>
      <c r="AG31" s="21">
        <f>SQRT(((AK31 - 1) * AE31^2 + (AK31 - 1) * AF31^2) / (AK31 + AK31 - 2))</f>
        <v>0.89353051229716585</v>
      </c>
      <c r="AH31" s="22">
        <f>0.14/1.35</f>
        <v>0.1037037037037037</v>
      </c>
      <c r="AI31" s="22">
        <f>0.21/1.35</f>
        <v>0.15555555555555553</v>
      </c>
      <c r="AJ31" s="22">
        <v>16</v>
      </c>
      <c r="AK31" s="22">
        <v>16</v>
      </c>
      <c r="AL31" s="22"/>
      <c r="AM31" s="25" t="s">
        <v>363</v>
      </c>
    </row>
    <row r="32" spans="1:39" ht="103.5" customHeight="1" x14ac:dyDescent="0.35">
      <c r="A32" s="19">
        <v>2018</v>
      </c>
      <c r="B32" s="20" t="s">
        <v>359</v>
      </c>
      <c r="C32" s="20" t="s">
        <v>6</v>
      </c>
      <c r="D32" s="20" t="s">
        <v>120</v>
      </c>
      <c r="E32" s="20" t="s">
        <v>286</v>
      </c>
      <c r="F32" s="20" t="s">
        <v>357</v>
      </c>
      <c r="G32" s="20" t="s">
        <v>14</v>
      </c>
      <c r="H32" s="20" t="s">
        <v>436</v>
      </c>
      <c r="I32" s="20" t="s">
        <v>64</v>
      </c>
      <c r="J32" s="20" t="s">
        <v>144</v>
      </c>
      <c r="K32" s="20" t="s">
        <v>112</v>
      </c>
      <c r="L32" s="30" t="s">
        <v>358</v>
      </c>
      <c r="M32" s="21">
        <v>1.05</v>
      </c>
      <c r="N32" s="22">
        <v>1.2609999999999999</v>
      </c>
      <c r="O32" s="21">
        <f>(M32 - P32) + (N32 - P32) + P32</f>
        <v>1.0609999999999999</v>
      </c>
      <c r="P32" s="22">
        <v>1.25</v>
      </c>
      <c r="Q32" s="22">
        <v>1.071</v>
      </c>
      <c r="R32" s="22">
        <f>0.19/1.35</f>
        <v>0.14074074074074072</v>
      </c>
      <c r="S32" s="22">
        <f>0.25/1.35</f>
        <v>0.18518518518518517</v>
      </c>
      <c r="T32" s="22">
        <f>0.21/1.35</f>
        <v>0.15555555555555553</v>
      </c>
      <c r="U32" s="22">
        <f>0.28/1.35</f>
        <v>0.2074074074074074</v>
      </c>
      <c r="V32" s="22"/>
      <c r="W32" s="29"/>
      <c r="X32" s="29"/>
      <c r="Y32" s="29"/>
      <c r="Z32" s="29"/>
      <c r="AA32" s="29"/>
      <c r="AB32" s="22"/>
      <c r="AC32" s="22"/>
      <c r="AD32" s="22"/>
      <c r="AE32" s="22">
        <v>1.071</v>
      </c>
      <c r="AF32" s="22">
        <f>0.19/1.35</f>
        <v>0.14074074074074072</v>
      </c>
      <c r="AG32" s="21">
        <f>SQRT(((AK32 - 1) * AE32^2 + (AK32 - 1) * AF32^2) / (AK32 + AK32 - 2))</f>
        <v>0.76382228172011724</v>
      </c>
      <c r="AH32" s="22">
        <f>0.25/1.35</f>
        <v>0.18518518518518517</v>
      </c>
      <c r="AI32" s="22">
        <f>0.21/1.35</f>
        <v>0.15555555555555553</v>
      </c>
      <c r="AJ32" s="22">
        <v>16</v>
      </c>
      <c r="AK32" s="22">
        <v>16</v>
      </c>
      <c r="AL32" s="22"/>
      <c r="AM32" s="25" t="s">
        <v>363</v>
      </c>
    </row>
    <row r="33" spans="1:39" ht="72.5" x14ac:dyDescent="0.35">
      <c r="A33" s="19">
        <v>2011</v>
      </c>
      <c r="B33" s="20" t="s">
        <v>81</v>
      </c>
      <c r="C33" s="20" t="s">
        <v>8</v>
      </c>
      <c r="D33" s="20" t="s">
        <v>120</v>
      </c>
      <c r="E33" s="20" t="s">
        <v>278</v>
      </c>
      <c r="F33" s="20" t="s">
        <v>277</v>
      </c>
      <c r="G33" s="20" t="s">
        <v>14</v>
      </c>
      <c r="H33" s="20" t="s">
        <v>4</v>
      </c>
      <c r="I33" s="19" t="s">
        <v>151</v>
      </c>
      <c r="J33" s="20" t="s">
        <v>214</v>
      </c>
      <c r="K33" s="20" t="s">
        <v>112</v>
      </c>
      <c r="L33" s="28" t="s">
        <v>213</v>
      </c>
      <c r="M33" s="21">
        <v>-47.92</v>
      </c>
      <c r="N33" s="22">
        <v>-47.54</v>
      </c>
      <c r="O33" s="21">
        <f>(M33 - P33) + (N33 - P33) + P33</f>
        <v>-41.910000000000004</v>
      </c>
      <c r="P33" s="22">
        <v>-53.55</v>
      </c>
      <c r="Q33" s="22">
        <v>-45.81</v>
      </c>
      <c r="R33" s="22"/>
      <c r="S33" s="22"/>
      <c r="T33" s="22"/>
      <c r="U33" s="22"/>
      <c r="V33" s="22"/>
      <c r="W33" s="22"/>
      <c r="X33" s="22"/>
      <c r="Y33" s="22"/>
      <c r="Z33" s="22"/>
      <c r="AA33" s="22">
        <v>0.77</v>
      </c>
      <c r="AB33" s="22">
        <v>0.76</v>
      </c>
      <c r="AC33" s="22">
        <v>0.71</v>
      </c>
      <c r="AD33" s="22">
        <v>0.51</v>
      </c>
      <c r="AE33" s="22">
        <f>AA33*SQRT($AK33)</f>
        <v>7.7</v>
      </c>
      <c r="AF33" s="22">
        <f>AB33*SQRT($AK33)</f>
        <v>7.6</v>
      </c>
      <c r="AG33" s="21">
        <f>SQRT(((AK33 - 1) * AE33^2 + (AK33 - 1) * AF33^2) / (AK33 + AK33 - 2))</f>
        <v>7.6501633969478071</v>
      </c>
      <c r="AH33" s="22">
        <f>AC33*SQRT($AK33)</f>
        <v>7.1</v>
      </c>
      <c r="AI33" s="22">
        <f>AD33*SQRT($AK33)</f>
        <v>5.0999999999999996</v>
      </c>
      <c r="AJ33" s="22">
        <v>100</v>
      </c>
      <c r="AK33" s="22">
        <v>100</v>
      </c>
      <c r="AL33" s="22">
        <v>3</v>
      </c>
      <c r="AM33" s="32"/>
    </row>
    <row r="34" spans="1:39" ht="43.5" x14ac:dyDescent="0.35">
      <c r="A34" s="19">
        <v>2006</v>
      </c>
      <c r="B34" s="20" t="s">
        <v>377</v>
      </c>
      <c r="C34" s="20" t="s">
        <v>6</v>
      </c>
      <c r="D34" s="20" t="s">
        <v>120</v>
      </c>
      <c r="E34" s="20" t="s">
        <v>286</v>
      </c>
      <c r="F34" s="20" t="s">
        <v>280</v>
      </c>
      <c r="G34" s="20" t="s">
        <v>14</v>
      </c>
      <c r="H34" s="19" t="s">
        <v>96</v>
      </c>
      <c r="I34" s="19" t="s">
        <v>63</v>
      </c>
      <c r="J34" s="20" t="s">
        <v>223</v>
      </c>
      <c r="K34" s="20" t="s">
        <v>112</v>
      </c>
      <c r="L34" s="28" t="s">
        <v>378</v>
      </c>
      <c r="M34" s="21">
        <v>69.39</v>
      </c>
      <c r="N34" s="22">
        <v>4.9800000000000004</v>
      </c>
      <c r="O34" s="21">
        <f>(M34 - P34) + (N34 - P34) + P34</f>
        <v>69.39</v>
      </c>
      <c r="P34" s="22">
        <v>4.9800000000000004</v>
      </c>
      <c r="Q34" s="22">
        <v>39.85</v>
      </c>
      <c r="R34" s="22"/>
      <c r="S34" s="22"/>
      <c r="T34" s="22"/>
      <c r="U34" s="22"/>
      <c r="V34" s="22"/>
      <c r="W34" s="22"/>
      <c r="X34" s="22"/>
      <c r="Y34" s="22"/>
      <c r="Z34" s="22"/>
      <c r="AA34" s="22">
        <v>18.510000000000002</v>
      </c>
      <c r="AB34" s="22">
        <v>0.35</v>
      </c>
      <c r="AC34" s="22">
        <v>1.07</v>
      </c>
      <c r="AD34" s="22">
        <v>10.68</v>
      </c>
      <c r="AE34" s="22">
        <f>AA34*SQRT($AK34)</f>
        <v>101.38344539420626</v>
      </c>
      <c r="AF34" s="22">
        <f>AB34*SQRT($AK34)</f>
        <v>1.9170289512680814</v>
      </c>
      <c r="AG34" s="21">
        <f>SQRT(((AK34 - 1) * AE34^2 + (AK34 - 1) * AF34^2) / (AK34 + AK34 - 2))</f>
        <v>71.701736380648427</v>
      </c>
      <c r="AH34" s="22">
        <f>AC34*SQRT($AK34)</f>
        <v>5.8606313653052782</v>
      </c>
      <c r="AI34" s="22">
        <f>AD34*SQRT($AK34)</f>
        <v>58.496769141551738</v>
      </c>
      <c r="AJ34" s="22">
        <v>30</v>
      </c>
      <c r="AK34" s="22">
        <v>30</v>
      </c>
      <c r="AL34" s="22"/>
      <c r="AM34" s="32"/>
    </row>
    <row r="35" spans="1:39" ht="103.5" customHeight="1" x14ac:dyDescent="0.35">
      <c r="A35" s="19">
        <v>2018</v>
      </c>
      <c r="B35" s="20" t="s">
        <v>359</v>
      </c>
      <c r="C35" s="20" t="s">
        <v>6</v>
      </c>
      <c r="D35" s="20" t="s">
        <v>120</v>
      </c>
      <c r="E35" s="20" t="s">
        <v>286</v>
      </c>
      <c r="F35" s="20" t="s">
        <v>357</v>
      </c>
      <c r="G35" s="20" t="s">
        <v>14</v>
      </c>
      <c r="H35" s="20" t="s">
        <v>436</v>
      </c>
      <c r="I35" s="19" t="s">
        <v>356</v>
      </c>
      <c r="J35" s="20" t="s">
        <v>144</v>
      </c>
      <c r="K35" s="20" t="s">
        <v>112</v>
      </c>
      <c r="L35" s="30" t="s">
        <v>358</v>
      </c>
      <c r="M35" s="21">
        <v>1.05</v>
      </c>
      <c r="N35" s="22">
        <v>1.212</v>
      </c>
      <c r="O35" s="21">
        <f>(M35 - P35) + (N35 - P35) + P35</f>
        <v>1.012</v>
      </c>
      <c r="P35" s="22">
        <v>1.25</v>
      </c>
      <c r="Q35" s="22">
        <v>1.163</v>
      </c>
      <c r="R35" s="22">
        <f>0.19/1.35</f>
        <v>0.14074074074074072</v>
      </c>
      <c r="S35" s="22">
        <f>0.14/1.35</f>
        <v>0.1037037037037037</v>
      </c>
      <c r="T35" s="22">
        <f>0.21/1.35</f>
        <v>0.15555555555555553</v>
      </c>
      <c r="U35" s="22">
        <f>0.116/1.35</f>
        <v>8.5925925925925919E-2</v>
      </c>
      <c r="V35" s="22"/>
      <c r="W35" s="29"/>
      <c r="X35" s="29"/>
      <c r="Y35" s="29"/>
      <c r="Z35" s="29"/>
      <c r="AA35" s="29"/>
      <c r="AB35" s="22"/>
      <c r="AC35" s="22"/>
      <c r="AD35" s="22"/>
      <c r="AE35" s="22">
        <v>1.163</v>
      </c>
      <c r="AF35" s="22">
        <f>0.19/1.35</f>
        <v>0.14074074074074072</v>
      </c>
      <c r="AG35" s="21">
        <f>SQRT(((AK35 - 1) * AE35^2 + (AK35 - 1) * AF35^2) / (AK35 + AK35 - 2))</f>
        <v>0.82836494255377935</v>
      </c>
      <c r="AH35" s="22">
        <f>0.14/1.35</f>
        <v>0.1037037037037037</v>
      </c>
      <c r="AI35" s="22">
        <f>0.21/1.35</f>
        <v>0.15555555555555553</v>
      </c>
      <c r="AJ35" s="22">
        <v>16</v>
      </c>
      <c r="AK35" s="22">
        <v>16</v>
      </c>
      <c r="AL35" s="22"/>
      <c r="AM35" s="25" t="s">
        <v>363</v>
      </c>
    </row>
    <row r="36" spans="1:39" ht="103.5" customHeight="1" x14ac:dyDescent="0.35">
      <c r="A36" s="19">
        <v>2023</v>
      </c>
      <c r="B36" s="20" t="s">
        <v>380</v>
      </c>
      <c r="C36" s="20" t="s">
        <v>150</v>
      </c>
      <c r="D36" s="20" t="s">
        <v>350</v>
      </c>
      <c r="E36" s="20" t="s">
        <v>286</v>
      </c>
      <c r="F36" s="20" t="s">
        <v>267</v>
      </c>
      <c r="G36" s="20" t="s">
        <v>382</v>
      </c>
      <c r="H36" s="20" t="s">
        <v>4</v>
      </c>
      <c r="I36" s="19" t="s">
        <v>394</v>
      </c>
      <c r="J36" s="20" t="s">
        <v>383</v>
      </c>
      <c r="K36" s="20" t="s">
        <v>112</v>
      </c>
      <c r="L36" s="30" t="s">
        <v>384</v>
      </c>
      <c r="M36" s="21">
        <v>70</v>
      </c>
      <c r="N36" s="22">
        <v>23</v>
      </c>
      <c r="O36" s="21">
        <f>(M36 - P36) + (N36 - P36) + P36</f>
        <v>13</v>
      </c>
      <c r="P36" s="22">
        <v>80</v>
      </c>
      <c r="Q36" s="22">
        <v>26</v>
      </c>
      <c r="R36" s="22"/>
      <c r="S36" s="22"/>
      <c r="T36" s="22"/>
      <c r="U36" s="22"/>
      <c r="V36" s="22"/>
      <c r="W36" s="29"/>
      <c r="X36" s="29"/>
      <c r="Y36" s="29"/>
      <c r="Z36" s="29"/>
      <c r="AA36" s="29"/>
      <c r="AB36" s="22"/>
      <c r="AC36" s="22"/>
      <c r="AD36" s="22"/>
      <c r="AE36" s="22">
        <v>7</v>
      </c>
      <c r="AF36" s="22">
        <v>23</v>
      </c>
      <c r="AG36" s="21">
        <f>SQRT(((AK36 - 1) * AE36^2 + (AK36 - 1) * AF36^2) / (AK36 + AK36 - 2))</f>
        <v>17</v>
      </c>
      <c r="AH36" s="22">
        <v>4</v>
      </c>
      <c r="AI36" s="22">
        <v>23</v>
      </c>
      <c r="AJ36" s="22">
        <v>400</v>
      </c>
      <c r="AK36" s="22">
        <v>400</v>
      </c>
      <c r="AL36" s="22">
        <v>6</v>
      </c>
      <c r="AM36" s="25" t="s">
        <v>385</v>
      </c>
    </row>
    <row r="37" spans="1:39" ht="103.5" customHeight="1" x14ac:dyDescent="0.35">
      <c r="A37" s="19">
        <v>2023</v>
      </c>
      <c r="B37" s="20" t="s">
        <v>380</v>
      </c>
      <c r="C37" s="20" t="s">
        <v>150</v>
      </c>
      <c r="D37" s="20" t="s">
        <v>350</v>
      </c>
      <c r="E37" s="20" t="s">
        <v>286</v>
      </c>
      <c r="F37" s="20" t="s">
        <v>267</v>
      </c>
      <c r="G37" s="20" t="s">
        <v>382</v>
      </c>
      <c r="H37" s="20" t="s">
        <v>4</v>
      </c>
      <c r="I37" s="19" t="s">
        <v>95</v>
      </c>
      <c r="J37" s="20" t="s">
        <v>383</v>
      </c>
      <c r="K37" s="20" t="s">
        <v>112</v>
      </c>
      <c r="L37" s="30" t="s">
        <v>384</v>
      </c>
      <c r="M37" s="21">
        <v>70</v>
      </c>
      <c r="N37" s="22">
        <v>77</v>
      </c>
      <c r="O37" s="21">
        <f>(M37 - P37) + (N37 - P37) + P37</f>
        <v>67</v>
      </c>
      <c r="P37" s="22">
        <v>80</v>
      </c>
      <c r="Q37" s="22">
        <v>78</v>
      </c>
      <c r="R37" s="22"/>
      <c r="S37" s="22"/>
      <c r="T37" s="22"/>
      <c r="U37" s="22"/>
      <c r="V37" s="22"/>
      <c r="W37" s="29"/>
      <c r="X37" s="29"/>
      <c r="Y37" s="29"/>
      <c r="Z37" s="29"/>
      <c r="AA37" s="29"/>
      <c r="AB37" s="22"/>
      <c r="AC37" s="22"/>
      <c r="AD37" s="22"/>
      <c r="AE37" s="22">
        <v>7</v>
      </c>
      <c r="AF37" s="22">
        <v>5</v>
      </c>
      <c r="AG37" s="21">
        <f>SQRT(((AK37 - 1) * AE37^2 + (AK37 - 1) * AF37^2) / (AK37 + AK37 - 2))</f>
        <v>6.0827625302982193</v>
      </c>
      <c r="AH37" s="22">
        <v>4</v>
      </c>
      <c r="AI37" s="22">
        <v>5</v>
      </c>
      <c r="AJ37" s="22">
        <v>400</v>
      </c>
      <c r="AK37" s="22">
        <v>400</v>
      </c>
      <c r="AL37" s="22"/>
      <c r="AM37" s="25" t="s">
        <v>386</v>
      </c>
    </row>
    <row r="38" spans="1:39" ht="103.5" customHeight="1" x14ac:dyDescent="0.35">
      <c r="A38" s="19">
        <v>2023</v>
      </c>
      <c r="B38" s="20" t="s">
        <v>380</v>
      </c>
      <c r="C38" s="20" t="s">
        <v>381</v>
      </c>
      <c r="D38" s="20" t="s">
        <v>350</v>
      </c>
      <c r="E38" s="20" t="s">
        <v>286</v>
      </c>
      <c r="F38" s="20" t="s">
        <v>267</v>
      </c>
      <c r="G38" s="20" t="s">
        <v>382</v>
      </c>
      <c r="H38" s="20" t="s">
        <v>4</v>
      </c>
      <c r="I38" s="19" t="s">
        <v>95</v>
      </c>
      <c r="J38" s="20" t="s">
        <v>383</v>
      </c>
      <c r="K38" s="20" t="s">
        <v>112</v>
      </c>
      <c r="L38" s="30" t="s">
        <v>384</v>
      </c>
      <c r="M38" s="21">
        <v>62</v>
      </c>
      <c r="N38" s="22">
        <v>78</v>
      </c>
      <c r="O38" s="21">
        <f>(M38 - P38) + (N38 - P38) + P38</f>
        <v>73</v>
      </c>
      <c r="P38" s="22">
        <v>67</v>
      </c>
      <c r="Q38" s="22">
        <v>57</v>
      </c>
      <c r="R38" s="22"/>
      <c r="S38" s="22"/>
      <c r="T38" s="22"/>
      <c r="U38" s="22"/>
      <c r="V38" s="22"/>
      <c r="W38" s="29"/>
      <c r="X38" s="29"/>
      <c r="Y38" s="29"/>
      <c r="Z38" s="29"/>
      <c r="AA38" s="29"/>
      <c r="AB38" s="22"/>
      <c r="AC38" s="22"/>
      <c r="AD38" s="22"/>
      <c r="AE38" s="22">
        <v>18</v>
      </c>
      <c r="AF38" s="22">
        <v>12</v>
      </c>
      <c r="AG38" s="21">
        <f>SQRT(((AK38 - 1) * AE38^2 + (AK38 - 1) * AF38^2) / (AK38 + AK38 - 2))</f>
        <v>15.297058540778355</v>
      </c>
      <c r="AH38" s="22">
        <v>22</v>
      </c>
      <c r="AI38" s="22">
        <v>10</v>
      </c>
      <c r="AJ38" s="22">
        <v>400</v>
      </c>
      <c r="AK38" s="22">
        <v>400</v>
      </c>
      <c r="AL38" s="22"/>
      <c r="AM38" s="25" t="s">
        <v>387</v>
      </c>
    </row>
    <row r="39" spans="1:39" ht="103.5" customHeight="1" x14ac:dyDescent="0.35">
      <c r="A39" s="19">
        <v>2023</v>
      </c>
      <c r="B39" s="20" t="s">
        <v>380</v>
      </c>
      <c r="C39" s="20" t="s">
        <v>150</v>
      </c>
      <c r="D39" s="20" t="s">
        <v>350</v>
      </c>
      <c r="E39" s="20" t="s">
        <v>286</v>
      </c>
      <c r="F39" s="20" t="s">
        <v>267</v>
      </c>
      <c r="G39" s="20" t="s">
        <v>382</v>
      </c>
      <c r="H39" s="20" t="s">
        <v>394</v>
      </c>
      <c r="I39" s="19" t="s">
        <v>95</v>
      </c>
      <c r="J39" s="20" t="s">
        <v>383</v>
      </c>
      <c r="K39" s="20" t="s">
        <v>112</v>
      </c>
      <c r="L39" s="30" t="s">
        <v>384</v>
      </c>
      <c r="M39" s="22">
        <v>16</v>
      </c>
      <c r="N39" s="22">
        <v>77</v>
      </c>
      <c r="O39" s="21">
        <f>(M39 - P39) + (N39 - P39) + P39</f>
        <v>13</v>
      </c>
      <c r="P39" s="22">
        <v>80</v>
      </c>
      <c r="Q39" s="22">
        <v>18</v>
      </c>
      <c r="R39" s="22"/>
      <c r="S39" s="22"/>
      <c r="T39" s="22"/>
      <c r="U39" s="22"/>
      <c r="V39" s="22"/>
      <c r="W39" s="29"/>
      <c r="X39" s="29"/>
      <c r="Y39" s="29"/>
      <c r="Z39" s="29"/>
      <c r="AA39" s="29"/>
      <c r="AB39" s="22"/>
      <c r="AC39" s="22"/>
      <c r="AD39" s="22"/>
      <c r="AE39" s="22">
        <v>23</v>
      </c>
      <c r="AF39" s="22">
        <v>5</v>
      </c>
      <c r="AG39" s="21">
        <f>SQRT(((AK39 - 1) * AE39^2 + (AK39 - 1) * AF39^2) / (AK39 + AK39 - 2))</f>
        <v>16.643316977093239</v>
      </c>
      <c r="AH39" s="22">
        <v>4</v>
      </c>
      <c r="AI39" s="22">
        <v>28</v>
      </c>
      <c r="AJ39" s="22">
        <v>400</v>
      </c>
      <c r="AK39" s="22">
        <v>400</v>
      </c>
      <c r="AL39" s="22"/>
      <c r="AM39" s="25" t="s">
        <v>385</v>
      </c>
    </row>
    <row r="40" spans="1:39" ht="103.5" customHeight="1" x14ac:dyDescent="0.35">
      <c r="A40" s="19">
        <v>2023</v>
      </c>
      <c r="B40" s="20" t="s">
        <v>380</v>
      </c>
      <c r="C40" s="20" t="s">
        <v>381</v>
      </c>
      <c r="D40" s="20" t="s">
        <v>350</v>
      </c>
      <c r="E40" s="20" t="s">
        <v>286</v>
      </c>
      <c r="F40" s="20" t="s">
        <v>267</v>
      </c>
      <c r="G40" s="20" t="s">
        <v>382</v>
      </c>
      <c r="H40" s="20" t="s">
        <v>394</v>
      </c>
      <c r="I40" s="19" t="s">
        <v>95</v>
      </c>
      <c r="J40" s="20" t="s">
        <v>383</v>
      </c>
      <c r="K40" s="20" t="s">
        <v>112</v>
      </c>
      <c r="L40" s="30" t="s">
        <v>384</v>
      </c>
      <c r="M40" s="22">
        <v>25</v>
      </c>
      <c r="N40" s="22">
        <v>78</v>
      </c>
      <c r="O40" s="21">
        <f>(M40 - P40) + (N40 - P40) + P40</f>
        <v>36</v>
      </c>
      <c r="P40" s="22">
        <v>67</v>
      </c>
      <c r="Q40" s="22">
        <v>6</v>
      </c>
      <c r="R40" s="22"/>
      <c r="S40" s="22"/>
      <c r="T40" s="22"/>
      <c r="U40" s="22"/>
      <c r="V40" s="22"/>
      <c r="W40" s="29"/>
      <c r="X40" s="29"/>
      <c r="Y40" s="29"/>
      <c r="Z40" s="29"/>
      <c r="AA40" s="29"/>
      <c r="AB40" s="22"/>
      <c r="AC40" s="22"/>
      <c r="AD40" s="22"/>
      <c r="AE40" s="22">
        <v>27</v>
      </c>
      <c r="AF40" s="22">
        <v>12</v>
      </c>
      <c r="AG40" s="21">
        <f>SQRT(((AK40 - 1) * AE40^2 + (AK40 - 1) * AF40^2) / (AK40 + AK40 - 2))</f>
        <v>20.892582415776179</v>
      </c>
      <c r="AH40" s="22">
        <v>22</v>
      </c>
      <c r="AI40" s="22">
        <v>11</v>
      </c>
      <c r="AJ40" s="22">
        <v>400</v>
      </c>
      <c r="AK40" s="22">
        <v>400</v>
      </c>
      <c r="AL40" s="22"/>
      <c r="AM40" s="25" t="s">
        <v>385</v>
      </c>
    </row>
    <row r="41" spans="1:39" ht="103.5" customHeight="1" x14ac:dyDescent="0.35">
      <c r="A41" s="19">
        <v>2023</v>
      </c>
      <c r="B41" s="20" t="s">
        <v>380</v>
      </c>
      <c r="C41" s="20" t="s">
        <v>381</v>
      </c>
      <c r="D41" s="20" t="s">
        <v>350</v>
      </c>
      <c r="E41" s="20" t="s">
        <v>286</v>
      </c>
      <c r="F41" s="20" t="s">
        <v>267</v>
      </c>
      <c r="G41" s="20" t="s">
        <v>382</v>
      </c>
      <c r="H41" s="20" t="s">
        <v>4</v>
      </c>
      <c r="I41" s="19" t="s">
        <v>394</v>
      </c>
      <c r="J41" s="20" t="s">
        <v>383</v>
      </c>
      <c r="K41" s="20" t="s">
        <v>112</v>
      </c>
      <c r="L41" s="30" t="s">
        <v>384</v>
      </c>
      <c r="M41" s="21">
        <v>62</v>
      </c>
      <c r="N41" s="22">
        <v>25</v>
      </c>
      <c r="O41" s="21">
        <f>(M41 - P41) + (N41 - P41) + P41</f>
        <v>20</v>
      </c>
      <c r="P41" s="22">
        <v>67</v>
      </c>
      <c r="Q41" s="22">
        <v>0</v>
      </c>
      <c r="R41" s="22"/>
      <c r="S41" s="22"/>
      <c r="T41" s="22"/>
      <c r="U41" s="22"/>
      <c r="V41" s="22"/>
      <c r="W41" s="29"/>
      <c r="X41" s="29"/>
      <c r="Y41" s="29"/>
      <c r="Z41" s="29"/>
      <c r="AA41" s="29"/>
      <c r="AB41" s="22"/>
      <c r="AC41" s="22"/>
      <c r="AD41" s="22"/>
      <c r="AE41" s="22">
        <v>18</v>
      </c>
      <c r="AF41" s="22">
        <v>27</v>
      </c>
      <c r="AG41" s="21">
        <f>SQRT(((AK41 - 1) * AE41^2 + (AK41 - 1) * AF41^2) / (AK41 + AK41 - 2))</f>
        <v>22.945587811167531</v>
      </c>
      <c r="AH41" s="22">
        <v>22</v>
      </c>
      <c r="AI41" s="22">
        <v>0</v>
      </c>
      <c r="AJ41" s="22">
        <v>400</v>
      </c>
      <c r="AK41" s="22">
        <v>400</v>
      </c>
      <c r="AL41" s="22">
        <v>5</v>
      </c>
      <c r="AM41" s="25" t="s">
        <v>385</v>
      </c>
    </row>
    <row r="42" spans="1:39" ht="103.5" customHeight="1" x14ac:dyDescent="0.35">
      <c r="A42" s="19">
        <v>2016</v>
      </c>
      <c r="B42" s="20" t="s">
        <v>393</v>
      </c>
      <c r="C42" s="20" t="s">
        <v>430</v>
      </c>
      <c r="D42" s="20" t="s">
        <v>165</v>
      </c>
      <c r="E42" s="20" t="s">
        <v>269</v>
      </c>
      <c r="F42" s="20" t="s">
        <v>357</v>
      </c>
      <c r="G42" s="20" t="s">
        <v>14</v>
      </c>
      <c r="H42" s="20" t="s">
        <v>4</v>
      </c>
      <c r="I42" s="19" t="s">
        <v>394</v>
      </c>
      <c r="J42" s="20" t="s">
        <v>135</v>
      </c>
      <c r="K42" s="20" t="s">
        <v>112</v>
      </c>
      <c r="L42" s="30" t="s">
        <v>395</v>
      </c>
      <c r="M42" s="22">
        <v>79</v>
      </c>
      <c r="N42" s="22">
        <v>40</v>
      </c>
      <c r="O42" s="21">
        <f>(M42 - P42) + (N42 - P42) + P42</f>
        <v>33</v>
      </c>
      <c r="P42" s="22">
        <v>86</v>
      </c>
      <c r="Q42" s="22">
        <v>19</v>
      </c>
      <c r="R42" s="22"/>
      <c r="S42" s="22"/>
      <c r="T42" s="22"/>
      <c r="U42" s="22"/>
      <c r="V42" s="22"/>
      <c r="W42" s="29"/>
      <c r="X42" s="29"/>
      <c r="Y42" s="29"/>
      <c r="Z42" s="29"/>
      <c r="AA42" s="29">
        <v>8</v>
      </c>
      <c r="AB42" s="22">
        <v>10</v>
      </c>
      <c r="AC42" s="22">
        <v>6</v>
      </c>
      <c r="AD42" s="22">
        <v>8</v>
      </c>
      <c r="AE42" s="22">
        <f>AA42*SQRT($AK42)</f>
        <v>27.712812921102035</v>
      </c>
      <c r="AF42" s="22">
        <f>AB42*SQRT($AK42)</f>
        <v>34.641016151377542</v>
      </c>
      <c r="AG42" s="21">
        <f>SQRT(((AK42 - 1) * AE42^2 + (AK42 - 1) * AF42^2) / (AK42 + AK42 - 2))</f>
        <v>31.368774282716242</v>
      </c>
      <c r="AH42" s="22">
        <f>AC42*SQRT($AK42)</f>
        <v>20.784609690826528</v>
      </c>
      <c r="AI42" s="22">
        <f>AD42*SQRT($AK42)</f>
        <v>27.712812921102035</v>
      </c>
      <c r="AJ42" s="22">
        <v>12</v>
      </c>
      <c r="AK42" s="22">
        <v>12</v>
      </c>
      <c r="AL42" s="22">
        <v>2</v>
      </c>
      <c r="AM42" s="25" t="s">
        <v>396</v>
      </c>
    </row>
    <row r="43" spans="1:39" ht="43.5" x14ac:dyDescent="0.35">
      <c r="A43" s="19">
        <v>2020</v>
      </c>
      <c r="B43" s="20" t="s">
        <v>397</v>
      </c>
      <c r="C43" s="20" t="s">
        <v>150</v>
      </c>
      <c r="D43" s="22" t="s">
        <v>120</v>
      </c>
      <c r="E43" s="22" t="s">
        <v>270</v>
      </c>
      <c r="F43" s="22" t="s">
        <v>398</v>
      </c>
      <c r="G43" s="22" t="s">
        <v>14</v>
      </c>
      <c r="H43" s="20" t="s">
        <v>4</v>
      </c>
      <c r="I43" s="19" t="s">
        <v>436</v>
      </c>
      <c r="J43" s="20" t="s">
        <v>400</v>
      </c>
      <c r="K43" s="20" t="s">
        <v>112</v>
      </c>
      <c r="L43" s="30" t="s">
        <v>399</v>
      </c>
      <c r="M43" s="22">
        <v>1.1200000000000001</v>
      </c>
      <c r="N43" s="22">
        <v>0.34</v>
      </c>
      <c r="O43" s="21">
        <f>(M43 - P43) + (N43 - P43) + P43</f>
        <v>0.33500000000000019</v>
      </c>
      <c r="P43" s="22">
        <v>1.125</v>
      </c>
      <c r="Q43" s="22">
        <v>1.0249999999999999</v>
      </c>
      <c r="R43" s="22"/>
      <c r="S43" s="22"/>
      <c r="T43" s="22"/>
      <c r="U43" s="22"/>
      <c r="V43" s="22"/>
      <c r="W43" s="22"/>
      <c r="X43" s="22"/>
      <c r="Y43" s="22"/>
      <c r="Z43" s="22"/>
      <c r="AA43" s="22">
        <v>0.9</v>
      </c>
      <c r="AB43" s="22">
        <v>0.61</v>
      </c>
      <c r="AC43" s="22">
        <v>0.1</v>
      </c>
      <c r="AD43" s="22">
        <v>0.69</v>
      </c>
      <c r="AE43" s="22">
        <f>AA43*SQRT($AK43)</f>
        <v>4.9295030175464953</v>
      </c>
      <c r="AF43" s="22">
        <f>AB43*SQRT($AK43)</f>
        <v>3.341107600781513</v>
      </c>
      <c r="AG43" s="21">
        <f>SQRT(((AK43 - 1) * AE43^2 + (AK43 - 1) * AF43^2) / (AK43 + AK43 - 2))</f>
        <v>4.2108787681432966</v>
      </c>
      <c r="AH43" s="22">
        <f>AC43*SQRT($AK43)</f>
        <v>0.54772255750516619</v>
      </c>
      <c r="AI43" s="22">
        <f>AD43*SQRT($AK43)</f>
        <v>3.7792856467856457</v>
      </c>
      <c r="AJ43" s="22">
        <v>30</v>
      </c>
      <c r="AK43" s="22">
        <v>30</v>
      </c>
      <c r="AL43" s="22"/>
      <c r="AM43" s="22"/>
    </row>
    <row r="44" spans="1:39" ht="43.5" x14ac:dyDescent="0.35">
      <c r="A44" s="19">
        <v>2021</v>
      </c>
      <c r="B44" s="20" t="s">
        <v>434</v>
      </c>
      <c r="C44" s="20" t="s">
        <v>6</v>
      </c>
      <c r="D44" s="22" t="s">
        <v>111</v>
      </c>
      <c r="E44" s="22" t="s">
        <v>111</v>
      </c>
      <c r="F44" s="22" t="s">
        <v>14</v>
      </c>
      <c r="G44" s="22" t="s">
        <v>14</v>
      </c>
      <c r="H44" s="20" t="s">
        <v>418</v>
      </c>
      <c r="I44" s="19" t="s">
        <v>418</v>
      </c>
      <c r="J44" s="20" t="s">
        <v>419</v>
      </c>
      <c r="K44" s="20" t="s">
        <v>112</v>
      </c>
      <c r="L44" s="30" t="s">
        <v>420</v>
      </c>
      <c r="M44" s="22">
        <v>32.14</v>
      </c>
      <c r="N44" s="22">
        <v>36.42</v>
      </c>
      <c r="O44" s="21">
        <f>(M44 - P44) + (N44 - P44) + P44</f>
        <v>25.440000000000005</v>
      </c>
      <c r="P44" s="22">
        <v>43.12</v>
      </c>
      <c r="Q44" s="22">
        <v>37.5</v>
      </c>
      <c r="R44" s="22"/>
      <c r="S44" s="22"/>
      <c r="T44" s="22"/>
      <c r="U44" s="22"/>
      <c r="V44" s="22"/>
      <c r="W44" s="22"/>
      <c r="X44" s="22"/>
      <c r="Y44" s="22"/>
      <c r="Z44" s="22"/>
      <c r="AA44" s="22"/>
      <c r="AB44" s="22"/>
      <c r="AC44" s="22"/>
      <c r="AD44" s="22"/>
      <c r="AE44" s="22">
        <v>2.2000000000000002</v>
      </c>
      <c r="AF44" s="22">
        <v>2.5</v>
      </c>
      <c r="AG44" s="21">
        <f>SQRT(((AK44 - 1) * AE44^2 + (AK44 - 1) * AF44^2) / (AK44 + AK44 - 2))</f>
        <v>2.3547823678633235</v>
      </c>
      <c r="AH44" s="22">
        <v>3.3</v>
      </c>
      <c r="AI44" s="22">
        <v>1.1000000000000001</v>
      </c>
      <c r="AJ44" s="22">
        <v>6</v>
      </c>
      <c r="AK44" s="22">
        <v>6</v>
      </c>
      <c r="AL44" s="22"/>
      <c r="AM44" s="22"/>
    </row>
    <row r="45" spans="1:39" ht="29" x14ac:dyDescent="0.35">
      <c r="A45" s="19">
        <v>2015</v>
      </c>
      <c r="B45" s="20" t="s">
        <v>9</v>
      </c>
      <c r="C45" s="20" t="s">
        <v>8</v>
      </c>
      <c r="D45" s="20" t="s">
        <v>120</v>
      </c>
      <c r="E45" s="20" t="s">
        <v>270</v>
      </c>
      <c r="F45" s="20" t="s">
        <v>262</v>
      </c>
      <c r="G45" s="20" t="s">
        <v>14</v>
      </c>
      <c r="H45" s="20" t="s">
        <v>4</v>
      </c>
      <c r="I45" s="20" t="s">
        <v>94</v>
      </c>
      <c r="J45" s="20" t="s">
        <v>419</v>
      </c>
      <c r="K45" s="20" t="s">
        <v>113</v>
      </c>
      <c r="L45" s="20" t="s">
        <v>438</v>
      </c>
      <c r="M45" s="21">
        <v>28.7</v>
      </c>
      <c r="N45" s="22">
        <v>23.7</v>
      </c>
      <c r="O45" s="21">
        <f>(M45 - P45) + (N45 - P45) + P45</f>
        <v>30.099999999999998</v>
      </c>
      <c r="P45" s="22">
        <v>22.3</v>
      </c>
      <c r="Q45" s="22">
        <v>25.8</v>
      </c>
      <c r="R45" s="22"/>
      <c r="S45" s="22"/>
      <c r="T45" s="22"/>
      <c r="U45" s="22"/>
      <c r="V45" s="22"/>
      <c r="W45" s="22"/>
      <c r="X45" s="22"/>
      <c r="Y45" s="22"/>
      <c r="Z45" s="22"/>
      <c r="AA45" s="22">
        <v>1.5</v>
      </c>
      <c r="AB45" s="22">
        <v>1.2</v>
      </c>
      <c r="AC45" s="22">
        <v>1.1000000000000001</v>
      </c>
      <c r="AD45" s="22">
        <v>1.1000000000000001</v>
      </c>
      <c r="AE45" s="22">
        <f>AA45*SQRT($AK$45)</f>
        <v>5.809475019311126</v>
      </c>
      <c r="AF45" s="22">
        <f>AB45*SQRT($AK$45)</f>
        <v>4.6475800154489004</v>
      </c>
      <c r="AG45" s="21">
        <f>SQRT(((AK45 - 1) * AE45^2 + (AK45 - 1) * AF45^2) / (AK45 + AK45 - 2))</f>
        <v>5.2607033750250549</v>
      </c>
      <c r="AH45" s="22">
        <f>AC45*SQRT($AK$45)</f>
        <v>4.2602816808281592</v>
      </c>
      <c r="AI45" s="22">
        <f>AD45*SQRT($AK$45)</f>
        <v>4.2602816808281592</v>
      </c>
      <c r="AJ45" s="22">
        <v>15</v>
      </c>
      <c r="AK45" s="22">
        <v>15</v>
      </c>
      <c r="AL45" s="22"/>
      <c r="AM45" s="32" t="s">
        <v>433</v>
      </c>
    </row>
    <row r="46" spans="1:39" ht="43.5" x14ac:dyDescent="0.35">
      <c r="A46" s="19">
        <v>2015</v>
      </c>
      <c r="B46" s="20" t="s">
        <v>9</v>
      </c>
      <c r="C46" s="20" t="s">
        <v>430</v>
      </c>
      <c r="D46" s="20" t="s">
        <v>120</v>
      </c>
      <c r="E46" s="20" t="s">
        <v>270</v>
      </c>
      <c r="F46" s="20" t="s">
        <v>262</v>
      </c>
      <c r="G46" s="20" t="s">
        <v>14</v>
      </c>
      <c r="H46" s="20" t="s">
        <v>4</v>
      </c>
      <c r="I46" s="20" t="s">
        <v>94</v>
      </c>
      <c r="J46" s="20" t="s">
        <v>419</v>
      </c>
      <c r="K46" s="20" t="s">
        <v>113</v>
      </c>
      <c r="L46" s="20" t="s">
        <v>438</v>
      </c>
      <c r="M46" s="21">
        <v>27.5</v>
      </c>
      <c r="N46" s="21">
        <v>25.5</v>
      </c>
      <c r="O46" s="21">
        <f>(M46 - P46) + (N46 - P46) + P46</f>
        <v>28</v>
      </c>
      <c r="P46" s="21">
        <v>25</v>
      </c>
      <c r="Q46" s="21">
        <v>23.7</v>
      </c>
      <c r="R46" s="21"/>
      <c r="S46" s="21"/>
      <c r="T46" s="21"/>
      <c r="U46" s="21"/>
      <c r="V46" s="21"/>
      <c r="W46" s="21"/>
      <c r="X46" s="21"/>
      <c r="Y46" s="21"/>
      <c r="Z46" s="21"/>
      <c r="AA46" s="21">
        <v>1</v>
      </c>
      <c r="AB46" s="21">
        <v>1</v>
      </c>
      <c r="AC46" s="21">
        <v>1</v>
      </c>
      <c r="AD46" s="21">
        <v>1</v>
      </c>
      <c r="AE46" s="22">
        <f>AA46*SQRT($AK$46)</f>
        <v>3.872983346207417</v>
      </c>
      <c r="AF46" s="22">
        <f>AB46*SQRT($AK$46)</f>
        <v>3.872983346207417</v>
      </c>
      <c r="AG46" s="21">
        <f>SQRT(((AK46 - 1) * AE46^2 + (AK46 - 1) * AF46^2) / (AK46 + AK46 - 2))</f>
        <v>3.872983346207417</v>
      </c>
      <c r="AH46" s="22">
        <f>AC46*SQRT($AK$46)</f>
        <v>3.872983346207417</v>
      </c>
      <c r="AI46" s="22">
        <f>AD46*SQRT($AK$46)</f>
        <v>3.872983346207417</v>
      </c>
      <c r="AJ46" s="22">
        <v>15</v>
      </c>
      <c r="AK46" s="22">
        <v>15</v>
      </c>
      <c r="AL46" s="22"/>
      <c r="AM46" s="32" t="s">
        <v>433</v>
      </c>
    </row>
    <row r="47" spans="1:39" ht="43.5" x14ac:dyDescent="0.35">
      <c r="A47" s="19">
        <v>2009</v>
      </c>
      <c r="B47" s="20" t="s">
        <v>31</v>
      </c>
      <c r="C47" s="20" t="s">
        <v>22</v>
      </c>
      <c r="D47" s="20" t="s">
        <v>120</v>
      </c>
      <c r="E47" s="20" t="s">
        <v>269</v>
      </c>
      <c r="F47" s="20" t="s">
        <v>264</v>
      </c>
      <c r="G47" s="20" t="s">
        <v>14</v>
      </c>
      <c r="H47" s="20" t="s">
        <v>28</v>
      </c>
      <c r="I47" s="19" t="s">
        <v>28</v>
      </c>
      <c r="J47" s="20" t="s">
        <v>23</v>
      </c>
      <c r="K47" s="20" t="s">
        <v>112</v>
      </c>
      <c r="L47" s="20" t="s">
        <v>244</v>
      </c>
      <c r="M47" s="21">
        <v>38.86</v>
      </c>
      <c r="N47" s="22">
        <v>22.27</v>
      </c>
      <c r="O47" s="21">
        <f>(M47+N47)/2</f>
        <v>30.564999999999998</v>
      </c>
      <c r="P47" s="22">
        <v>36.9</v>
      </c>
      <c r="Q47" s="21">
        <v>7.86</v>
      </c>
      <c r="R47" s="21"/>
      <c r="S47" s="21"/>
      <c r="T47" s="21"/>
      <c r="U47" s="21"/>
      <c r="V47" s="21">
        <v>1.05</v>
      </c>
      <c r="W47" s="21">
        <v>4.37</v>
      </c>
      <c r="X47" s="21">
        <v>4.5</v>
      </c>
      <c r="Y47" s="21">
        <v>1.75</v>
      </c>
      <c r="Z47" s="21">
        <f>_xlfn.T.INV.2T(0.05,(AJ47-1))</f>
        <v>2.3646242515927849</v>
      </c>
      <c r="AA47" s="21"/>
      <c r="AB47" s="21"/>
      <c r="AC47" s="21"/>
      <c r="AD47" s="21"/>
      <c r="AE47" s="21">
        <f>(V47/$Z$47)*SQRT($AK$47)</f>
        <v>1.2559494300132643</v>
      </c>
      <c r="AF47" s="21">
        <f>(W47/$Z$47)*SQRT($AK$47)</f>
        <v>5.2271419134837762</v>
      </c>
      <c r="AG47" s="21">
        <f>SQRT(((AK47 - 1) * AE47^2 + (AK47 - 1) * AF47^2) / (AK47 + AK47 - 2))</f>
        <v>3.8013432858957552</v>
      </c>
      <c r="AH47" s="21">
        <f>(X47/$Z$47)*SQRT($AK$47)</f>
        <v>5.3826404143425615</v>
      </c>
      <c r="AI47" s="21">
        <f>(Y47/$Z$47)*SQRT($AK$47)</f>
        <v>2.0932490500221075</v>
      </c>
      <c r="AJ47" s="22">
        <v>8</v>
      </c>
      <c r="AK47" s="22">
        <v>8</v>
      </c>
      <c r="AL47" s="22"/>
      <c r="AM47" s="25" t="s">
        <v>323</v>
      </c>
    </row>
    <row r="48" spans="1:39" ht="58" x14ac:dyDescent="0.35">
      <c r="A48" s="1">
        <v>2005</v>
      </c>
      <c r="B48" s="3" t="s">
        <v>146</v>
      </c>
      <c r="C48" s="3" t="s">
        <v>430</v>
      </c>
      <c r="D48" s="3" t="s">
        <v>120</v>
      </c>
      <c r="E48" s="3" t="s">
        <v>269</v>
      </c>
      <c r="F48" s="3" t="s">
        <v>285</v>
      </c>
      <c r="G48" s="3" t="s">
        <v>14</v>
      </c>
      <c r="H48" s="3" t="s">
        <v>28</v>
      </c>
      <c r="I48" s="1" t="s">
        <v>149</v>
      </c>
      <c r="J48" s="3" t="s">
        <v>133</v>
      </c>
      <c r="K48" s="3" t="s">
        <v>112</v>
      </c>
      <c r="L48" s="2" t="s">
        <v>257</v>
      </c>
      <c r="M48" s="5">
        <v>25.6</v>
      </c>
      <c r="N48">
        <v>25.1</v>
      </c>
      <c r="O48" s="39">
        <f>(M48 - P48) + (N48 - P48) + P48</f>
        <v>-15.700000000000003</v>
      </c>
      <c r="P48">
        <v>66.400000000000006</v>
      </c>
      <c r="Q48">
        <v>25.2</v>
      </c>
      <c r="AE48">
        <v>41.2</v>
      </c>
      <c r="AF48">
        <v>32.9</v>
      </c>
      <c r="AG48" s="5">
        <f>SQRT(((AK48 - 1) * AE48^2 + (AK48 - 1) * AF48^2) / (AK48 + AK48 - 2))</f>
        <v>37.28169792270733</v>
      </c>
      <c r="AH48">
        <v>42.9</v>
      </c>
      <c r="AI48" s="13">
        <v>29.8</v>
      </c>
      <c r="AJ48">
        <v>16</v>
      </c>
      <c r="AK48">
        <v>12</v>
      </c>
      <c r="AL48">
        <v>2</v>
      </c>
      <c r="AM48" s="6"/>
    </row>
    <row r="49" spans="1:39" ht="58" x14ac:dyDescent="0.35">
      <c r="A49" s="1">
        <v>2018</v>
      </c>
      <c r="B49" s="3" t="s">
        <v>110</v>
      </c>
      <c r="C49" s="3" t="s">
        <v>6</v>
      </c>
      <c r="D49" s="3" t="s">
        <v>111</v>
      </c>
      <c r="E49" s="3" t="s">
        <v>286</v>
      </c>
      <c r="F49" s="3" t="s">
        <v>294</v>
      </c>
      <c r="G49" s="3" t="s">
        <v>14</v>
      </c>
      <c r="H49" s="3" t="s">
        <v>64</v>
      </c>
      <c r="I49" s="1" t="s">
        <v>118</v>
      </c>
      <c r="J49" s="3" t="s">
        <v>109</v>
      </c>
      <c r="K49" s="3" t="s">
        <v>112</v>
      </c>
      <c r="L49" s="2" t="s">
        <v>258</v>
      </c>
      <c r="M49" s="5">
        <v>265.60000000000002</v>
      </c>
      <c r="N49">
        <v>193.4</v>
      </c>
      <c r="O49" s="39">
        <f>(M49 - P49) + (N49 - P49) + P49</f>
        <v>-12.356597600871964</v>
      </c>
      <c r="P49">
        <v>471.35659760087202</v>
      </c>
      <c r="Q49">
        <v>201.72464558342421</v>
      </c>
      <c r="AE49" s="40">
        <v>35.83</v>
      </c>
      <c r="AF49">
        <v>12.54</v>
      </c>
      <c r="AG49" s="5">
        <f>SQRT(((AK49 - 1) * AE49^2 + (AK49 - 1) * AF49^2) / (AK49 + AK49 - 2))</f>
        <v>26.842508265808544</v>
      </c>
      <c r="AH49">
        <v>99.06</v>
      </c>
      <c r="AI49" s="41">
        <v>28.8</v>
      </c>
      <c r="AJ49">
        <v>7</v>
      </c>
      <c r="AK49">
        <v>7</v>
      </c>
      <c r="AM49" s="6"/>
    </row>
    <row r="50" spans="1:39" ht="43.5" x14ac:dyDescent="0.35">
      <c r="A50" s="1">
        <v>2009</v>
      </c>
      <c r="B50" s="3" t="s">
        <v>154</v>
      </c>
      <c r="C50" s="3" t="s">
        <v>6</v>
      </c>
      <c r="D50" s="3" t="s">
        <v>120</v>
      </c>
      <c r="E50" s="3" t="s">
        <v>278</v>
      </c>
      <c r="F50" s="3" t="s">
        <v>289</v>
      </c>
      <c r="G50" s="3" t="s">
        <v>14</v>
      </c>
      <c r="H50" s="3" t="s">
        <v>4</v>
      </c>
      <c r="I50" s="1" t="s">
        <v>149</v>
      </c>
      <c r="J50" s="3" t="s">
        <v>135</v>
      </c>
      <c r="K50" s="3" t="s">
        <v>113</v>
      </c>
      <c r="L50" s="2" t="s">
        <v>158</v>
      </c>
      <c r="M50" s="5">
        <v>4.91</v>
      </c>
      <c r="N50">
        <v>6.75</v>
      </c>
      <c r="O50" s="39">
        <f>(M50 - P50) + (N50 - P50) + P50</f>
        <v>-0.83999999999999986</v>
      </c>
      <c r="P50">
        <v>12.5</v>
      </c>
      <c r="Q50">
        <v>3.77</v>
      </c>
      <c r="AE50">
        <v>9.8000000000000007</v>
      </c>
      <c r="AF50">
        <v>7.5</v>
      </c>
      <c r="AG50" s="5">
        <f>SQRT(((AK50 - 1) * AE50^2 + (AK50 - 1) * AF50^2) / (AK50 + AK50 - 2))</f>
        <v>8.7261102445476819</v>
      </c>
      <c r="AH50">
        <v>18</v>
      </c>
      <c r="AI50">
        <v>1.1000000000000001</v>
      </c>
      <c r="AJ50">
        <v>10</v>
      </c>
      <c r="AK50">
        <v>10</v>
      </c>
      <c r="AM50" s="6"/>
    </row>
    <row r="51" spans="1:39" ht="43.5" x14ac:dyDescent="0.35">
      <c r="A51" s="1">
        <v>1990</v>
      </c>
      <c r="B51" s="3" t="s">
        <v>62</v>
      </c>
      <c r="C51" s="3" t="s">
        <v>22</v>
      </c>
      <c r="D51" s="3" t="s">
        <v>120</v>
      </c>
      <c r="E51" s="3" t="s">
        <v>269</v>
      </c>
      <c r="F51" s="3" t="s">
        <v>264</v>
      </c>
      <c r="G51" s="3" t="s">
        <v>14</v>
      </c>
      <c r="H51" s="3" t="s">
        <v>63</v>
      </c>
      <c r="I51" s="1" t="s">
        <v>63</v>
      </c>
      <c r="J51" s="3" t="s">
        <v>26</v>
      </c>
      <c r="K51" s="3" t="s">
        <v>112</v>
      </c>
      <c r="L51" s="3" t="s">
        <v>311</v>
      </c>
      <c r="M51" s="5">
        <v>31.9</v>
      </c>
      <c r="N51">
        <v>1650</v>
      </c>
      <c r="O51" s="5">
        <f>(M51+N51)/2</f>
        <v>840.95</v>
      </c>
      <c r="P51" s="38"/>
      <c r="Q51">
        <v>42.4</v>
      </c>
      <c r="V51" s="31">
        <f>38.2-26.7</f>
        <v>11.500000000000004</v>
      </c>
      <c r="W51" s="31">
        <f>2600-1500</f>
        <v>1100</v>
      </c>
      <c r="X51" s="31"/>
      <c r="Y51" s="31">
        <f>50.7-35.5</f>
        <v>15.200000000000003</v>
      </c>
      <c r="Z51" s="31">
        <f>_xlfn.T.INV.2T(0.05,(AJ51-1))</f>
        <v>2.2621571627982053</v>
      </c>
      <c r="AE51" s="5">
        <f>(V51/$Z$51)*SQRT($AK$51)</f>
        <v>16.075891494184575</v>
      </c>
      <c r="AF51" s="5">
        <f>(W51/$Z$51)*SQRT($AK$51)</f>
        <v>1537.6939690089587</v>
      </c>
      <c r="AG51" s="5">
        <f>SQRT(((AK51 - 1) * AE51^2 + (AK51 - 1) * AF51^2) / (AK51 + AK51 - 2))</f>
        <v>1087.3732516054131</v>
      </c>
      <c r="AH51" s="5"/>
      <c r="AI51" s="5">
        <f>(Z51/$Z$51)*SQRT($AK$51)</f>
        <v>3.1622776601683795</v>
      </c>
      <c r="AJ51">
        <v>10</v>
      </c>
      <c r="AK51">
        <v>10</v>
      </c>
      <c r="AM51" s="8" t="s">
        <v>345</v>
      </c>
    </row>
    <row r="52" spans="1:39" ht="58" x14ac:dyDescent="0.35">
      <c r="A52" s="1">
        <v>2014</v>
      </c>
      <c r="B52" s="3" t="s">
        <v>24</v>
      </c>
      <c r="C52" s="3" t="s">
        <v>22</v>
      </c>
      <c r="D52" s="3" t="s">
        <v>120</v>
      </c>
      <c r="E52" s="3" t="s">
        <v>269</v>
      </c>
      <c r="F52" s="3" t="s">
        <v>264</v>
      </c>
      <c r="G52" s="3" t="s">
        <v>14</v>
      </c>
      <c r="H52" s="3" t="s">
        <v>4</v>
      </c>
      <c r="I52" s="3" t="s">
        <v>28</v>
      </c>
      <c r="J52" s="3" t="s">
        <v>370</v>
      </c>
      <c r="K52" s="3" t="s">
        <v>113</v>
      </c>
      <c r="L52" s="3" t="s">
        <v>21</v>
      </c>
      <c r="M52" s="5"/>
      <c r="N52" s="5"/>
      <c r="O52" s="5"/>
      <c r="P52" s="5">
        <v>101.82</v>
      </c>
      <c r="Q52" s="5">
        <v>35.270000000000003</v>
      </c>
      <c r="R52" s="5"/>
      <c r="S52" s="5"/>
      <c r="T52" s="5"/>
      <c r="U52" s="5"/>
      <c r="V52" s="5"/>
      <c r="W52" s="5"/>
      <c r="X52" s="5"/>
      <c r="Y52" s="5"/>
      <c r="Z52" s="5"/>
      <c r="AA52" s="5">
        <v>3.28</v>
      </c>
      <c r="AB52" s="5">
        <v>3.26</v>
      </c>
      <c r="AC52" s="5">
        <v>3.5</v>
      </c>
      <c r="AD52" s="5">
        <v>3.5</v>
      </c>
      <c r="AE52">
        <f>AA52*SQRT($AK52)</f>
        <v>9.2772409691675044</v>
      </c>
      <c r="AF52">
        <f>AB52*SQRT($AK52)</f>
        <v>9.2206724266725804</v>
      </c>
      <c r="AG52" s="5">
        <f>SQRT(((AK52 - 1) * AE52^2 + (AK52 - 1) * AF52^2) / (AK52 + AK52 - 2))</f>
        <v>9.2489999459401027</v>
      </c>
      <c r="AH52">
        <f>AC52*SQRT($AK52)</f>
        <v>9.8994949366116654</v>
      </c>
      <c r="AI52">
        <f>AD52*SQRT($AK52)</f>
        <v>9.8994949366116654</v>
      </c>
      <c r="AJ52">
        <v>8</v>
      </c>
      <c r="AK52">
        <v>8</v>
      </c>
      <c r="AL52">
        <v>3</v>
      </c>
      <c r="AM52" s="6"/>
    </row>
    <row r="53" spans="1:39" ht="43.5" x14ac:dyDescent="0.35">
      <c r="A53" s="1">
        <v>2014</v>
      </c>
      <c r="B53" s="3" t="s">
        <v>24</v>
      </c>
      <c r="C53" s="3" t="s">
        <v>22</v>
      </c>
      <c r="D53" s="3" t="s">
        <v>120</v>
      </c>
      <c r="E53" s="3" t="s">
        <v>269</v>
      </c>
      <c r="F53" s="3" t="s">
        <v>264</v>
      </c>
      <c r="G53" s="3" t="s">
        <v>14</v>
      </c>
      <c r="H53" s="3" t="s">
        <v>28</v>
      </c>
      <c r="I53" s="1" t="s">
        <v>28</v>
      </c>
      <c r="J53" s="3" t="s">
        <v>371</v>
      </c>
      <c r="K53" s="3" t="s">
        <v>112</v>
      </c>
      <c r="L53" s="3" t="s">
        <v>196</v>
      </c>
      <c r="M53" s="5"/>
      <c r="O53" s="5"/>
      <c r="P53">
        <v>96.34</v>
      </c>
      <c r="Q53">
        <v>52.18</v>
      </c>
      <c r="AA53">
        <v>3.44</v>
      </c>
      <c r="AB53">
        <v>3.81</v>
      </c>
      <c r="AC53">
        <v>3.5</v>
      </c>
      <c r="AD53">
        <v>3.42</v>
      </c>
      <c r="AE53">
        <f>AA53*SQRT($AK53)</f>
        <v>9.729789309126895</v>
      </c>
      <c r="AF53">
        <f>AB53*SQRT($AK53)</f>
        <v>10.776307345282985</v>
      </c>
      <c r="AG53" s="5">
        <f>SQRT(((AK53 - 1) * AE53^2 + (AK53 - 1) * AF53^2) / (AK53 + AK53 - 2))</f>
        <v>10.26639177121154</v>
      </c>
      <c r="AH53">
        <f>AC53*SQRT($AK53)</f>
        <v>9.8994949366116654</v>
      </c>
      <c r="AI53">
        <f>AD53*SQRT($AK53)</f>
        <v>9.6732207666319709</v>
      </c>
      <c r="AJ53">
        <v>8</v>
      </c>
      <c r="AK53">
        <v>8</v>
      </c>
      <c r="AL53">
        <v>3</v>
      </c>
      <c r="AM53" s="6"/>
    </row>
    <row r="54" spans="1:39" ht="75.75" customHeight="1" x14ac:dyDescent="0.35">
      <c r="A54" s="1">
        <v>2007</v>
      </c>
      <c r="B54" s="3" t="s">
        <v>253</v>
      </c>
      <c r="C54" s="3" t="s">
        <v>15</v>
      </c>
      <c r="D54" s="3" t="s">
        <v>120</v>
      </c>
      <c r="E54" s="3" t="s">
        <v>269</v>
      </c>
      <c r="F54" s="3" t="s">
        <v>273</v>
      </c>
      <c r="G54" s="3" t="s">
        <v>14</v>
      </c>
      <c r="H54" s="3" t="s">
        <v>329</v>
      </c>
      <c r="I54" s="3" t="s">
        <v>28</v>
      </c>
      <c r="J54" s="3" t="s">
        <v>205</v>
      </c>
      <c r="K54" s="3" t="s">
        <v>112</v>
      </c>
      <c r="L54" s="2" t="s">
        <v>203</v>
      </c>
      <c r="M54" s="5">
        <v>-1.35</v>
      </c>
      <c r="N54">
        <v>-1.73</v>
      </c>
      <c r="O54" s="5">
        <f>(M54+N54)/2</f>
        <v>-1.54</v>
      </c>
      <c r="P54" s="38"/>
      <c r="Q54">
        <v>-2.44</v>
      </c>
      <c r="AA54">
        <v>0.13</v>
      </c>
      <c r="AB54">
        <v>0.1</v>
      </c>
      <c r="AD54">
        <v>0.19</v>
      </c>
      <c r="AE54">
        <f>AA54*SQRT($AK54)</f>
        <v>0.31843366656181316</v>
      </c>
      <c r="AF54">
        <f>AB54*SQRT($AK54)</f>
        <v>0.2449489742783178</v>
      </c>
      <c r="AG54" s="5">
        <f>SQRT(((AK54 - 1) * AE54^2 + (AK54 - 1) * AF54^2) / (AK54 + AK54 - 2))</f>
        <v>0.28407745422683583</v>
      </c>
      <c r="AI54">
        <f>AE54*SQRT($AK54)</f>
        <v>0.77999999999999992</v>
      </c>
      <c r="AJ54">
        <v>6</v>
      </c>
      <c r="AK54">
        <v>6</v>
      </c>
      <c r="AL54">
        <v>3</v>
      </c>
      <c r="AM54" s="8" t="s">
        <v>330</v>
      </c>
    </row>
    <row r="55" spans="1:39" ht="58" x14ac:dyDescent="0.35">
      <c r="A55" s="1">
        <v>2007</v>
      </c>
      <c r="B55" s="3" t="s">
        <v>253</v>
      </c>
      <c r="C55" s="3" t="s">
        <v>15</v>
      </c>
      <c r="D55" s="3" t="s">
        <v>120</v>
      </c>
      <c r="E55" s="3" t="s">
        <v>269</v>
      </c>
      <c r="F55" s="3" t="s">
        <v>273</v>
      </c>
      <c r="G55" s="3" t="s">
        <v>14</v>
      </c>
      <c r="H55" s="3" t="s">
        <v>329</v>
      </c>
      <c r="I55" s="3" t="s">
        <v>28</v>
      </c>
      <c r="J55" s="3" t="s">
        <v>205</v>
      </c>
      <c r="K55" s="3" t="s">
        <v>112</v>
      </c>
      <c r="L55" s="2" t="s">
        <v>204</v>
      </c>
      <c r="M55" s="5">
        <v>-1.41</v>
      </c>
      <c r="N55">
        <v>-1.73</v>
      </c>
      <c r="O55" s="5">
        <f>(M55+N55)/2</f>
        <v>-1.5699999999999998</v>
      </c>
      <c r="P55" s="38"/>
      <c r="Q55">
        <v>-2.69</v>
      </c>
      <c r="AA55">
        <v>0.06</v>
      </c>
      <c r="AB55">
        <v>0.13</v>
      </c>
      <c r="AD55">
        <v>0.45</v>
      </c>
      <c r="AE55">
        <f>AA55*SQRT($AK55)</f>
        <v>0.14696938456699066</v>
      </c>
      <c r="AF55">
        <f>AB55*SQRT($AK55)</f>
        <v>0.31843366656181316</v>
      </c>
      <c r="AG55" s="5">
        <f>SQRT(((AK55 - 1) * AE55^2 + (AK55 - 1) * AF55^2) / (AK55 + AK55 - 2))</f>
        <v>0.24799193535274489</v>
      </c>
      <c r="AI55">
        <f>AE55*SQRT($AK55)</f>
        <v>0.35999999999999988</v>
      </c>
      <c r="AJ55">
        <v>6</v>
      </c>
      <c r="AK55">
        <v>6</v>
      </c>
      <c r="AL55">
        <v>3</v>
      </c>
      <c r="AM55" s="8" t="s">
        <v>330</v>
      </c>
    </row>
    <row r="56" spans="1:39" ht="103.5" customHeight="1" x14ac:dyDescent="0.35">
      <c r="A56" s="1">
        <v>2010</v>
      </c>
      <c r="B56" s="3" t="s">
        <v>191</v>
      </c>
      <c r="C56" s="3" t="s">
        <v>8</v>
      </c>
      <c r="D56" s="3" t="s">
        <v>120</v>
      </c>
      <c r="E56" s="3" t="s">
        <v>286</v>
      </c>
      <c r="F56" s="3" t="s">
        <v>277</v>
      </c>
      <c r="G56" s="3" t="s">
        <v>14</v>
      </c>
      <c r="H56" s="3" t="s">
        <v>128</v>
      </c>
      <c r="I56" s="1" t="s">
        <v>63</v>
      </c>
      <c r="J56" s="3" t="s">
        <v>193</v>
      </c>
      <c r="K56" s="3" t="s">
        <v>112</v>
      </c>
      <c r="L56" s="2" t="s">
        <v>241</v>
      </c>
      <c r="M56" s="5">
        <v>0.55200000000000005</v>
      </c>
      <c r="N56">
        <v>0.318</v>
      </c>
      <c r="O56" s="5">
        <f>(M56+N56)/2</f>
        <v>0.43500000000000005</v>
      </c>
      <c r="P56">
        <v>0.22800000000000001</v>
      </c>
      <c r="Q56">
        <v>0.23400000000000001</v>
      </c>
      <c r="R56">
        <f>0.18/1.35</f>
        <v>0.13333333333333333</v>
      </c>
      <c r="S56" s="31">
        <f>0.28/1.35</f>
        <v>0.2074074074074074</v>
      </c>
      <c r="T56" s="31">
        <f>0.11/1.35</f>
        <v>8.1481481481481474E-2</v>
      </c>
      <c r="U56" s="31">
        <f>0.207/1.35</f>
        <v>0.15333333333333332</v>
      </c>
      <c r="AA56" s="31"/>
      <c r="AE56" s="36">
        <f>0.18/1.35</f>
        <v>0.13333333333333333</v>
      </c>
      <c r="AF56">
        <f>0.28/1.35</f>
        <v>0.2074074074074074</v>
      </c>
      <c r="AG56" s="5">
        <f>SQRT(((AK56 - 1) * AE56^2 + (AK56 - 1) * AF56^2) / (AK56 + AK56 - 2))</f>
        <v>0.17434966364355289</v>
      </c>
      <c r="AH56">
        <f>0.11/1.35</f>
        <v>8.1481481481481474E-2</v>
      </c>
      <c r="AI56" s="13">
        <f>0.207/1.35</f>
        <v>0.15333333333333332</v>
      </c>
      <c r="AJ56">
        <v>6</v>
      </c>
      <c r="AK56">
        <v>6</v>
      </c>
      <c r="AL56">
        <v>3</v>
      </c>
      <c r="AM56" s="6"/>
    </row>
    <row r="57" spans="1:39" ht="58" x14ac:dyDescent="0.35">
      <c r="A57" s="1">
        <v>2008</v>
      </c>
      <c r="B57" s="3" t="s">
        <v>239</v>
      </c>
      <c r="C57" s="3" t="s">
        <v>8</v>
      </c>
      <c r="D57" s="3" t="s">
        <v>120</v>
      </c>
      <c r="E57" s="3" t="s">
        <v>286</v>
      </c>
      <c r="F57" s="3" t="s">
        <v>277</v>
      </c>
      <c r="G57" s="3" t="s">
        <v>14</v>
      </c>
      <c r="H57" s="3" t="s">
        <v>128</v>
      </c>
      <c r="I57" s="1" t="s">
        <v>63</v>
      </c>
      <c r="J57" s="3" t="s">
        <v>192</v>
      </c>
      <c r="K57" s="3" t="s">
        <v>112</v>
      </c>
      <c r="L57" s="2" t="s">
        <v>260</v>
      </c>
      <c r="M57" s="5">
        <v>52.48</v>
      </c>
      <c r="N57">
        <v>76.930000000000007</v>
      </c>
      <c r="O57" s="5">
        <f>(M57+N57)/2</f>
        <v>64.704999999999998</v>
      </c>
      <c r="P57">
        <v>99.93</v>
      </c>
      <c r="Q57">
        <v>60.88</v>
      </c>
      <c r="AA57">
        <v>8.4</v>
      </c>
      <c r="AB57">
        <v>12.05</v>
      </c>
      <c r="AC57">
        <v>12.56</v>
      </c>
      <c r="AD57">
        <v>8.02</v>
      </c>
      <c r="AE57">
        <f>AA57*SQRT($AK57)</f>
        <v>18.782971010998235</v>
      </c>
      <c r="AF57">
        <f>AB57*SQRT($AK57)</f>
        <v>26.944619128872468</v>
      </c>
      <c r="AG57" s="5">
        <f>SQRT(((AK57 - 1) * AE57^2 + (AK57 - 1) * AF57^2) / (AK57 + AK57 - 2))</f>
        <v>23.225121097639082</v>
      </c>
      <c r="AH57">
        <f>AC57*SQRT($AK57)</f>
        <v>28.085013797397362</v>
      </c>
      <c r="AI57">
        <f>AD57*SQRT($AK57)</f>
        <v>17.933265179548314</v>
      </c>
      <c r="AJ57">
        <v>5</v>
      </c>
      <c r="AK57">
        <v>5</v>
      </c>
      <c r="AM57" s="6"/>
    </row>
    <row r="58" spans="1:39" ht="60.75" customHeight="1" x14ac:dyDescent="0.35">
      <c r="A58" s="1">
        <v>2007</v>
      </c>
      <c r="B58" s="3" t="s">
        <v>44</v>
      </c>
      <c r="C58" s="3" t="s">
        <v>6</v>
      </c>
      <c r="D58" s="3" t="s">
        <v>120</v>
      </c>
      <c r="E58" s="3" t="s">
        <v>269</v>
      </c>
      <c r="F58" s="3" t="s">
        <v>273</v>
      </c>
      <c r="G58" s="3" t="s">
        <v>14</v>
      </c>
      <c r="H58" s="3" t="s">
        <v>65</v>
      </c>
      <c r="I58" s="1" t="s">
        <v>28</v>
      </c>
      <c r="J58" s="3" t="s">
        <v>26</v>
      </c>
      <c r="K58" s="3" t="s">
        <v>113</v>
      </c>
      <c r="L58" s="3" t="s">
        <v>199</v>
      </c>
      <c r="M58" s="5"/>
      <c r="P58">
        <v>1.1200000000000001</v>
      </c>
      <c r="Q58">
        <v>0.18</v>
      </c>
      <c r="Y58" s="31" t="s">
        <v>326</v>
      </c>
      <c r="Z58" s="31"/>
      <c r="AJ58">
        <v>4</v>
      </c>
      <c r="AK58">
        <v>4</v>
      </c>
      <c r="AL58">
        <v>2</v>
      </c>
      <c r="AM58" s="5" t="s">
        <v>328</v>
      </c>
    </row>
    <row r="59" spans="1:39" ht="72.5" x14ac:dyDescent="0.35">
      <c r="A59" s="1">
        <v>2009</v>
      </c>
      <c r="B59" s="3" t="s">
        <v>46</v>
      </c>
      <c r="C59" s="3" t="s">
        <v>6</v>
      </c>
      <c r="D59" s="3" t="s">
        <v>120</v>
      </c>
      <c r="E59" s="3" t="s">
        <v>269</v>
      </c>
      <c r="F59" s="3" t="s">
        <v>273</v>
      </c>
      <c r="G59" s="3" t="s">
        <v>14</v>
      </c>
      <c r="H59" s="3" t="s">
        <v>65</v>
      </c>
      <c r="I59" s="1" t="s">
        <v>28</v>
      </c>
      <c r="J59" s="3" t="s">
        <v>200</v>
      </c>
      <c r="K59" s="3" t="s">
        <v>113</v>
      </c>
      <c r="L59" s="3" t="s">
        <v>45</v>
      </c>
      <c r="M59" s="5"/>
      <c r="P59">
        <v>25.1</v>
      </c>
      <c r="Q59">
        <v>47</v>
      </c>
      <c r="AJ59">
        <v>8</v>
      </c>
      <c r="AK59">
        <v>8</v>
      </c>
      <c r="AM59" s="5" t="s">
        <v>328</v>
      </c>
    </row>
    <row r="60" spans="1:39" ht="43.5" x14ac:dyDescent="0.35">
      <c r="A60" s="1">
        <v>2011</v>
      </c>
      <c r="B60" s="3" t="s">
        <v>48</v>
      </c>
      <c r="C60" s="3" t="s">
        <v>22</v>
      </c>
      <c r="D60" s="3" t="s">
        <v>120</v>
      </c>
      <c r="E60" s="3" t="s">
        <v>269</v>
      </c>
      <c r="F60" s="3" t="s">
        <v>273</v>
      </c>
      <c r="G60" s="3" t="s">
        <v>14</v>
      </c>
      <c r="H60" s="3" t="s">
        <v>65</v>
      </c>
      <c r="I60" s="1" t="s">
        <v>28</v>
      </c>
      <c r="J60" s="3" t="s">
        <v>26</v>
      </c>
      <c r="K60" s="3" t="s">
        <v>113</v>
      </c>
      <c r="L60" s="3" t="s">
        <v>47</v>
      </c>
      <c r="M60" s="5"/>
      <c r="P60">
        <v>67.3</v>
      </c>
      <c r="Q60">
        <v>2.1</v>
      </c>
      <c r="Y60" s="31" t="s">
        <v>327</v>
      </c>
      <c r="Z60" s="31"/>
      <c r="AI60" s="13">
        <v>0.2</v>
      </c>
      <c r="AJ60">
        <v>8</v>
      </c>
      <c r="AK60">
        <v>8</v>
      </c>
      <c r="AL60">
        <v>3</v>
      </c>
      <c r="AM60" s="5" t="s">
        <v>328</v>
      </c>
    </row>
    <row r="61" spans="1:39" ht="43.5" x14ac:dyDescent="0.35">
      <c r="A61" s="1">
        <v>2001</v>
      </c>
      <c r="B61" s="3" t="s">
        <v>54</v>
      </c>
      <c r="C61" s="3" t="s">
        <v>6</v>
      </c>
      <c r="D61" s="3" t="s">
        <v>120</v>
      </c>
      <c r="E61" s="3" t="s">
        <v>269</v>
      </c>
      <c r="F61" s="3" t="s">
        <v>274</v>
      </c>
      <c r="G61" s="3" t="s">
        <v>14</v>
      </c>
      <c r="H61" s="3" t="s">
        <v>65</v>
      </c>
      <c r="I61" s="1" t="s">
        <v>28</v>
      </c>
      <c r="J61" s="3" t="s">
        <v>26</v>
      </c>
      <c r="K61" s="3" t="s">
        <v>113</v>
      </c>
      <c r="L61" s="3" t="s">
        <v>202</v>
      </c>
      <c r="M61" s="5"/>
      <c r="P61">
        <v>69.7</v>
      </c>
      <c r="Q61">
        <v>35.99</v>
      </c>
      <c r="AJ61">
        <v>10</v>
      </c>
      <c r="AK61">
        <v>10</v>
      </c>
      <c r="AL61">
        <v>3</v>
      </c>
      <c r="AM61" s="5" t="s">
        <v>328</v>
      </c>
    </row>
    <row r="62" spans="1:39" ht="43.5" x14ac:dyDescent="0.35">
      <c r="A62" s="1">
        <v>2022</v>
      </c>
      <c r="B62" s="3" t="s">
        <v>77</v>
      </c>
      <c r="C62" s="3" t="s">
        <v>15</v>
      </c>
      <c r="D62" s="3" t="s">
        <v>120</v>
      </c>
      <c r="E62" s="3" t="s">
        <v>269</v>
      </c>
      <c r="F62" s="3" t="s">
        <v>276</v>
      </c>
      <c r="G62" s="3" t="s">
        <v>14</v>
      </c>
      <c r="H62" s="3" t="s">
        <v>65</v>
      </c>
      <c r="I62" s="3" t="s">
        <v>4</v>
      </c>
      <c r="J62" s="3" t="s">
        <v>83</v>
      </c>
      <c r="K62" s="3" t="s">
        <v>113</v>
      </c>
      <c r="L62" s="3" t="s">
        <v>208</v>
      </c>
      <c r="M62" s="5"/>
      <c r="P62">
        <v>28.1</v>
      </c>
      <c r="Q62">
        <v>28.7</v>
      </c>
      <c r="AJ62">
        <v>10</v>
      </c>
      <c r="AK62">
        <v>9</v>
      </c>
      <c r="AM62" s="5" t="s">
        <v>333</v>
      </c>
    </row>
    <row r="63" spans="1:39" ht="43.5" x14ac:dyDescent="0.35">
      <c r="A63" s="1">
        <v>2022</v>
      </c>
      <c r="B63" s="3" t="s">
        <v>77</v>
      </c>
      <c r="C63" s="3" t="s">
        <v>15</v>
      </c>
      <c r="D63" s="3" t="s">
        <v>120</v>
      </c>
      <c r="E63" s="3" t="s">
        <v>269</v>
      </c>
      <c r="F63" s="3" t="s">
        <v>276</v>
      </c>
      <c r="G63" s="3" t="s">
        <v>14</v>
      </c>
      <c r="H63" s="3" t="s">
        <v>96</v>
      </c>
      <c r="I63" s="1" t="s">
        <v>4</v>
      </c>
      <c r="J63" s="3" t="s">
        <v>83</v>
      </c>
      <c r="K63" s="3" t="s">
        <v>113</v>
      </c>
      <c r="L63" s="3" t="s">
        <v>209</v>
      </c>
      <c r="M63" s="5"/>
      <c r="P63">
        <v>28.08</v>
      </c>
      <c r="Q63">
        <v>28.64</v>
      </c>
      <c r="AJ63">
        <v>9</v>
      </c>
      <c r="AK63">
        <v>10</v>
      </c>
      <c r="AM63" s="5" t="s">
        <v>334</v>
      </c>
    </row>
    <row r="64" spans="1:39" ht="43.5" x14ac:dyDescent="0.35">
      <c r="A64" s="1">
        <v>2018</v>
      </c>
      <c r="B64" s="3" t="s">
        <v>78</v>
      </c>
      <c r="C64" s="3" t="s">
        <v>6</v>
      </c>
      <c r="D64" s="3" t="s">
        <v>120</v>
      </c>
      <c r="E64" s="3" t="s">
        <v>269</v>
      </c>
      <c r="F64" s="3" t="s">
        <v>273</v>
      </c>
      <c r="G64" s="3" t="s">
        <v>14</v>
      </c>
      <c r="H64" s="3" t="s">
        <v>65</v>
      </c>
      <c r="I64" s="3" t="s">
        <v>28</v>
      </c>
      <c r="J64" s="3" t="s">
        <v>26</v>
      </c>
      <c r="K64" s="3" t="s">
        <v>113</v>
      </c>
      <c r="L64" s="3" t="s">
        <v>210</v>
      </c>
      <c r="M64" s="5"/>
      <c r="N64">
        <v>45.8</v>
      </c>
      <c r="P64">
        <v>12.67</v>
      </c>
      <c r="Q64">
        <v>8.35</v>
      </c>
      <c r="AB64">
        <v>18.52</v>
      </c>
      <c r="AD64">
        <v>3.5</v>
      </c>
      <c r="AI64" s="12"/>
      <c r="AJ64">
        <v>5</v>
      </c>
      <c r="AK64">
        <v>5</v>
      </c>
      <c r="AL64">
        <v>4</v>
      </c>
      <c r="AM64" s="5" t="s">
        <v>335</v>
      </c>
    </row>
    <row r="65" spans="1:39" ht="58" x14ac:dyDescent="0.35">
      <c r="A65" s="1">
        <v>1994</v>
      </c>
      <c r="B65" s="3" t="s">
        <v>178</v>
      </c>
      <c r="C65" s="3" t="s">
        <v>6</v>
      </c>
      <c r="D65" s="3" t="s">
        <v>120</v>
      </c>
      <c r="E65" s="3" t="s">
        <v>269</v>
      </c>
      <c r="F65" s="3" t="s">
        <v>293</v>
      </c>
      <c r="G65" s="3" t="s">
        <v>14</v>
      </c>
      <c r="H65" s="3" t="s">
        <v>68</v>
      </c>
      <c r="I65" s="1" t="s">
        <v>63</v>
      </c>
      <c r="J65" s="3" t="s">
        <v>179</v>
      </c>
      <c r="K65" s="3" t="s">
        <v>112</v>
      </c>
      <c r="L65" s="2" t="s">
        <v>236</v>
      </c>
      <c r="M65" s="5"/>
      <c r="P65">
        <v>19.05</v>
      </c>
      <c r="Q65">
        <v>12.05</v>
      </c>
      <c r="AI65" s="12"/>
      <c r="AJ65">
        <v>8</v>
      </c>
      <c r="AK65">
        <v>8</v>
      </c>
      <c r="AM65" s="5" t="s">
        <v>338</v>
      </c>
    </row>
    <row r="66" spans="1:39" ht="43.5" x14ac:dyDescent="0.35">
      <c r="A66" s="1">
        <v>1992</v>
      </c>
      <c r="B66" s="3" t="s">
        <v>292</v>
      </c>
      <c r="C66" s="3" t="s">
        <v>6</v>
      </c>
      <c r="D66" s="3" t="s">
        <v>120</v>
      </c>
      <c r="E66" s="3" t="s">
        <v>286</v>
      </c>
      <c r="F66" s="3" t="s">
        <v>279</v>
      </c>
      <c r="G66" s="3" t="s">
        <v>14</v>
      </c>
      <c r="H66" s="3" t="s">
        <v>68</v>
      </c>
      <c r="I66" s="1" t="s">
        <v>63</v>
      </c>
      <c r="J66" s="3" t="s">
        <v>237</v>
      </c>
      <c r="K66" s="3" t="s">
        <v>112</v>
      </c>
      <c r="L66" s="3" t="s">
        <v>259</v>
      </c>
      <c r="M66" s="5"/>
      <c r="P66">
        <v>29.44</v>
      </c>
      <c r="Q66">
        <v>15.16</v>
      </c>
      <c r="AI66" s="12"/>
      <c r="AJ66">
        <v>8</v>
      </c>
      <c r="AK66">
        <v>8</v>
      </c>
      <c r="AM66" s="5" t="s">
        <v>338</v>
      </c>
    </row>
    <row r="67" spans="1:39" ht="43.5" x14ac:dyDescent="0.35">
      <c r="A67" s="1">
        <v>1980</v>
      </c>
      <c r="B67" s="3" t="s">
        <v>252</v>
      </c>
      <c r="C67" s="3" t="s">
        <v>22</v>
      </c>
      <c r="D67" s="3" t="s">
        <v>120</v>
      </c>
      <c r="E67" s="3" t="s">
        <v>111</v>
      </c>
      <c r="F67" s="3" t="s">
        <v>111</v>
      </c>
      <c r="G67" s="3" t="s">
        <v>14</v>
      </c>
      <c r="H67" s="3" t="s">
        <v>63</v>
      </c>
      <c r="I67" s="3" t="s">
        <v>4</v>
      </c>
      <c r="J67" s="3" t="s">
        <v>26</v>
      </c>
      <c r="K67" s="3" t="s">
        <v>113</v>
      </c>
      <c r="L67" s="3" t="s">
        <v>167</v>
      </c>
      <c r="M67" s="5"/>
      <c r="N67" s="5"/>
      <c r="O67" s="5"/>
      <c r="P67" s="5">
        <v>143.5</v>
      </c>
      <c r="Q67" s="5">
        <v>130.6</v>
      </c>
      <c r="R67" s="5"/>
      <c r="S67" s="5"/>
      <c r="T67" s="5"/>
      <c r="U67" s="5"/>
      <c r="V67" s="5"/>
      <c r="W67" s="5"/>
      <c r="X67" s="5"/>
      <c r="Y67" s="5"/>
      <c r="Z67" s="5"/>
      <c r="AA67" s="5"/>
      <c r="AB67" s="5"/>
      <c r="AC67" s="5"/>
      <c r="AD67" s="5"/>
      <c r="AE67" s="5"/>
      <c r="AF67" s="5"/>
      <c r="AG67" s="5"/>
      <c r="AH67" s="5"/>
      <c r="AI67" s="12"/>
      <c r="AJ67">
        <v>5</v>
      </c>
      <c r="AK67">
        <v>5</v>
      </c>
      <c r="AL67">
        <v>4</v>
      </c>
    </row>
    <row r="68" spans="1:39" ht="29" x14ac:dyDescent="0.35">
      <c r="A68" s="1">
        <v>1980</v>
      </c>
      <c r="B68" s="3" t="s">
        <v>252</v>
      </c>
      <c r="C68" s="3" t="s">
        <v>93</v>
      </c>
      <c r="D68" s="3" t="s">
        <v>120</v>
      </c>
      <c r="E68" s="3" t="s">
        <v>111</v>
      </c>
      <c r="F68" s="3" t="s">
        <v>111</v>
      </c>
      <c r="G68" s="3" t="s">
        <v>14</v>
      </c>
      <c r="H68" s="3" t="s">
        <v>63</v>
      </c>
      <c r="I68" s="3" t="s">
        <v>4</v>
      </c>
      <c r="J68" s="3" t="s">
        <v>26</v>
      </c>
      <c r="K68" s="3" t="s">
        <v>113</v>
      </c>
      <c r="L68" s="3" t="s">
        <v>167</v>
      </c>
      <c r="M68" s="5"/>
      <c r="N68" s="5"/>
      <c r="O68" s="5"/>
      <c r="P68" s="5">
        <v>193.82</v>
      </c>
      <c r="Q68" s="5">
        <v>161.25</v>
      </c>
      <c r="R68" s="5"/>
      <c r="S68" s="5"/>
      <c r="T68" s="5"/>
      <c r="U68" s="5"/>
      <c r="V68" s="5"/>
      <c r="W68" s="5"/>
      <c r="X68" s="5"/>
      <c r="Y68" s="5"/>
      <c r="Z68" s="5"/>
      <c r="AA68" s="5"/>
      <c r="AB68" s="5"/>
      <c r="AC68" s="5"/>
      <c r="AD68" s="5"/>
      <c r="AE68" s="5"/>
      <c r="AF68" s="5"/>
      <c r="AG68" s="5"/>
      <c r="AH68" s="5"/>
      <c r="AI68" s="12"/>
      <c r="AJ68">
        <v>8</v>
      </c>
      <c r="AK68">
        <v>8</v>
      </c>
      <c r="AL68">
        <v>7</v>
      </c>
    </row>
    <row r="69" spans="1:39" ht="43.5" x14ac:dyDescent="0.35">
      <c r="A69" s="1">
        <v>2007</v>
      </c>
      <c r="B69" s="3" t="s">
        <v>41</v>
      </c>
      <c r="C69" s="3" t="s">
        <v>6</v>
      </c>
      <c r="D69" s="3" t="s">
        <v>120</v>
      </c>
      <c r="E69" s="3" t="s">
        <v>269</v>
      </c>
      <c r="F69" s="3" t="s">
        <v>271</v>
      </c>
      <c r="G69" s="3" t="s">
        <v>14</v>
      </c>
      <c r="H69" s="3" t="s">
        <v>28</v>
      </c>
      <c r="I69" s="3" t="s">
        <v>4</v>
      </c>
      <c r="J69" s="3" t="s">
        <v>40</v>
      </c>
      <c r="K69" s="3" t="s">
        <v>113</v>
      </c>
      <c r="L69" s="3" t="s">
        <v>194</v>
      </c>
      <c r="M69" s="5"/>
      <c r="N69" s="5"/>
      <c r="O69" s="5"/>
      <c r="P69" s="5">
        <v>30.7</v>
      </c>
      <c r="Q69" s="5">
        <v>24.8</v>
      </c>
      <c r="R69" s="5"/>
      <c r="S69" s="5"/>
      <c r="T69" s="5"/>
      <c r="U69" s="5"/>
      <c r="V69" s="5"/>
      <c r="W69" s="5"/>
      <c r="X69" s="5"/>
      <c r="Y69" s="5"/>
      <c r="Z69" s="5"/>
      <c r="AA69" s="5"/>
      <c r="AB69" s="5"/>
      <c r="AC69" s="5"/>
      <c r="AD69" s="5"/>
      <c r="AE69" s="5"/>
      <c r="AF69" s="5"/>
      <c r="AG69" s="5"/>
      <c r="AH69" s="5"/>
      <c r="AJ69">
        <v>50</v>
      </c>
      <c r="AK69">
        <v>50</v>
      </c>
      <c r="AL69">
        <v>2</v>
      </c>
      <c r="AM69" s="5" t="s">
        <v>324</v>
      </c>
    </row>
    <row r="70" spans="1:39" ht="125.25" customHeight="1" x14ac:dyDescent="0.35">
      <c r="A70" s="1">
        <v>2013</v>
      </c>
      <c r="B70" s="3" t="s">
        <v>306</v>
      </c>
      <c r="C70" s="3" t="s">
        <v>8</v>
      </c>
      <c r="D70" s="3" t="s">
        <v>116</v>
      </c>
      <c r="E70" s="3" t="s">
        <v>278</v>
      </c>
      <c r="F70" s="3" t="s">
        <v>277</v>
      </c>
      <c r="G70" s="3" t="s">
        <v>14</v>
      </c>
      <c r="H70" s="3" t="s">
        <v>68</v>
      </c>
      <c r="I70" s="1" t="s">
        <v>63</v>
      </c>
      <c r="J70" s="3" t="s">
        <v>157</v>
      </c>
      <c r="K70" s="3" t="s">
        <v>112</v>
      </c>
      <c r="L70" s="2" t="s">
        <v>242</v>
      </c>
      <c r="M70" s="5"/>
      <c r="P70">
        <v>5.45</v>
      </c>
      <c r="Q70">
        <v>10.45</v>
      </c>
      <c r="AI70" s="12"/>
      <c r="AJ70">
        <v>9</v>
      </c>
      <c r="AK70">
        <v>9</v>
      </c>
      <c r="AM70" s="5" t="s">
        <v>340</v>
      </c>
    </row>
    <row r="71" spans="1:39" ht="43.5" x14ac:dyDescent="0.35">
      <c r="A71" s="1">
        <v>1980</v>
      </c>
      <c r="B71" s="3" t="s">
        <v>255</v>
      </c>
      <c r="C71" s="3" t="s">
        <v>104</v>
      </c>
      <c r="D71" s="3" t="s">
        <v>120</v>
      </c>
      <c r="E71" s="3" t="s">
        <v>269</v>
      </c>
      <c r="F71" s="3" t="s">
        <v>296</v>
      </c>
      <c r="G71" s="3" t="s">
        <v>14</v>
      </c>
      <c r="H71" s="3" t="s">
        <v>68</v>
      </c>
      <c r="I71" s="1" t="s">
        <v>4</v>
      </c>
      <c r="J71" s="3" t="s">
        <v>105</v>
      </c>
      <c r="K71" s="3" t="s">
        <v>113</v>
      </c>
      <c r="L71" s="2" t="s">
        <v>243</v>
      </c>
      <c r="M71" s="5"/>
      <c r="P71">
        <v>22.45</v>
      </c>
      <c r="Q71">
        <v>19.649999999999999</v>
      </c>
      <c r="AJ71">
        <v>10</v>
      </c>
      <c r="AK71">
        <v>10</v>
      </c>
      <c r="AL71">
        <v>3</v>
      </c>
      <c r="AM71" s="5" t="s">
        <v>339</v>
      </c>
    </row>
    <row r="72" spans="1:39" ht="60" x14ac:dyDescent="0.35">
      <c r="A72" s="1">
        <v>1987</v>
      </c>
      <c r="B72" s="3" t="s">
        <v>246</v>
      </c>
      <c r="C72" s="3" t="s">
        <v>150</v>
      </c>
      <c r="D72" s="1" t="s">
        <v>145</v>
      </c>
      <c r="E72" s="3" t="s">
        <v>269</v>
      </c>
      <c r="F72" s="3" t="s">
        <v>295</v>
      </c>
      <c r="G72" s="1" t="s">
        <v>14</v>
      </c>
      <c r="H72" s="1" t="s">
        <v>174</v>
      </c>
      <c r="I72" s="1" t="s">
        <v>227</v>
      </c>
      <c r="J72" s="3" t="s">
        <v>215</v>
      </c>
      <c r="K72" s="3" t="s">
        <v>112</v>
      </c>
      <c r="L72" s="2" t="s">
        <v>217</v>
      </c>
      <c r="M72" s="5">
        <v>40</v>
      </c>
      <c r="P72">
        <v>87</v>
      </c>
      <c r="Q72">
        <v>-117.55</v>
      </c>
      <c r="AI72" s="12"/>
      <c r="AJ72">
        <v>24</v>
      </c>
      <c r="AK72">
        <v>24</v>
      </c>
      <c r="AL72">
        <v>2</v>
      </c>
      <c r="AM72" s="5" t="s">
        <v>341</v>
      </c>
    </row>
    <row r="73" spans="1:39" ht="58" x14ac:dyDescent="0.35">
      <c r="A73" s="1">
        <v>1998</v>
      </c>
      <c r="B73" s="3" t="s">
        <v>101</v>
      </c>
      <c r="C73" s="3" t="s">
        <v>6</v>
      </c>
      <c r="D73" s="3" t="s">
        <v>120</v>
      </c>
      <c r="E73" s="3" t="s">
        <v>269</v>
      </c>
      <c r="F73" s="3" t="s">
        <v>279</v>
      </c>
      <c r="G73" s="3" t="s">
        <v>14</v>
      </c>
      <c r="H73" s="3" t="s">
        <v>4</v>
      </c>
      <c r="I73" s="1" t="s">
        <v>68</v>
      </c>
      <c r="J73" s="3" t="s">
        <v>80</v>
      </c>
      <c r="K73" s="3" t="s">
        <v>112</v>
      </c>
      <c r="L73" s="3" t="s">
        <v>212</v>
      </c>
      <c r="M73" s="5"/>
    </row>
    <row r="74" spans="1:39" ht="87" x14ac:dyDescent="0.35">
      <c r="A74" s="1">
        <v>2012</v>
      </c>
      <c r="B74" s="3" t="s">
        <v>82</v>
      </c>
      <c r="C74" s="3" t="s">
        <v>15</v>
      </c>
      <c r="D74" s="3" t="s">
        <v>120</v>
      </c>
      <c r="E74" s="3" t="s">
        <v>278</v>
      </c>
      <c r="F74" s="3" t="s">
        <v>289</v>
      </c>
      <c r="G74" s="3" t="s">
        <v>14</v>
      </c>
      <c r="H74" s="3" t="s">
        <v>4</v>
      </c>
      <c r="I74" s="3" t="s">
        <v>143</v>
      </c>
      <c r="J74" s="3" t="s">
        <v>186</v>
      </c>
      <c r="K74" s="3" t="s">
        <v>113</v>
      </c>
      <c r="L74" s="2" t="s">
        <v>187</v>
      </c>
      <c r="M74" s="5"/>
      <c r="P74">
        <v>-67.859950130000001</v>
      </c>
      <c r="Q74">
        <v>-24.040649080000001</v>
      </c>
      <c r="AI74" s="13">
        <v>34.964740970000001</v>
      </c>
      <c r="AK74">
        <v>20</v>
      </c>
    </row>
    <row r="75" spans="1:39" ht="58" x14ac:dyDescent="0.35">
      <c r="A75" s="1">
        <v>1982</v>
      </c>
      <c r="B75" s="3" t="s">
        <v>168</v>
      </c>
      <c r="C75" s="3" t="s">
        <v>15</v>
      </c>
      <c r="D75" s="3" t="s">
        <v>120</v>
      </c>
      <c r="E75" s="3" t="s">
        <v>269</v>
      </c>
      <c r="F75" s="3" t="s">
        <v>273</v>
      </c>
      <c r="G75" s="3" t="s">
        <v>14</v>
      </c>
      <c r="H75" s="3" t="s">
        <v>63</v>
      </c>
      <c r="I75" s="1" t="s">
        <v>63</v>
      </c>
      <c r="J75" s="3" t="s">
        <v>26</v>
      </c>
      <c r="K75" s="3" t="s">
        <v>112</v>
      </c>
      <c r="L75" s="2" t="s">
        <v>250</v>
      </c>
      <c r="M75" s="5"/>
      <c r="P75">
        <v>84</v>
      </c>
      <c r="Q75">
        <v>102</v>
      </c>
      <c r="AI75" s="13" t="s">
        <v>247</v>
      </c>
      <c r="AJ75">
        <v>4</v>
      </c>
      <c r="AK75">
        <v>4</v>
      </c>
    </row>
    <row r="76" spans="1:39" ht="58" x14ac:dyDescent="0.35">
      <c r="A76" s="1">
        <v>1982</v>
      </c>
      <c r="B76" s="3" t="s">
        <v>168</v>
      </c>
      <c r="C76" s="3" t="s">
        <v>15</v>
      </c>
      <c r="D76" s="3" t="s">
        <v>120</v>
      </c>
      <c r="E76" s="3" t="s">
        <v>269</v>
      </c>
      <c r="F76" s="3" t="s">
        <v>273</v>
      </c>
      <c r="G76" s="3" t="s">
        <v>14</v>
      </c>
      <c r="H76" s="3" t="s">
        <v>63</v>
      </c>
      <c r="I76" s="1" t="s">
        <v>63</v>
      </c>
      <c r="J76" s="3" t="s">
        <v>26</v>
      </c>
      <c r="K76" s="3" t="s">
        <v>112</v>
      </c>
      <c r="L76" s="2" t="s">
        <v>249</v>
      </c>
      <c r="M76" s="5"/>
      <c r="P76">
        <v>32</v>
      </c>
      <c r="Q76">
        <v>23</v>
      </c>
      <c r="AI76" s="13" t="s">
        <v>248</v>
      </c>
      <c r="AJ76">
        <v>4</v>
      </c>
      <c r="AK76">
        <v>3</v>
      </c>
    </row>
    <row r="77" spans="1:39" ht="43.5" x14ac:dyDescent="0.35">
      <c r="A77" s="1">
        <v>2021</v>
      </c>
      <c r="B77" s="3" t="s">
        <v>13</v>
      </c>
      <c r="C77" s="3" t="s">
        <v>12</v>
      </c>
      <c r="D77" s="3" t="s">
        <v>145</v>
      </c>
      <c r="E77" s="3" t="s">
        <v>287</v>
      </c>
      <c r="F77" s="3" t="s">
        <v>297</v>
      </c>
      <c r="G77" s="3" t="s">
        <v>11</v>
      </c>
      <c r="H77" s="3" t="s">
        <v>95</v>
      </c>
      <c r="I77" s="3" t="s">
        <v>4</v>
      </c>
      <c r="J77" s="3" t="s">
        <v>135</v>
      </c>
      <c r="K77" s="3" t="s">
        <v>113</v>
      </c>
      <c r="L77" s="3" t="s">
        <v>10</v>
      </c>
      <c r="M77" s="5"/>
      <c r="N77" s="5"/>
      <c r="O77" s="5"/>
      <c r="P77" s="5"/>
      <c r="Q77" s="5"/>
      <c r="R77" s="5"/>
      <c r="S77" s="5"/>
      <c r="T77" s="5"/>
      <c r="U77" s="5"/>
      <c r="V77" s="5"/>
      <c r="W77" s="5"/>
      <c r="X77" s="5"/>
      <c r="Y77" s="5"/>
      <c r="Z77" s="5"/>
      <c r="AA77" s="5"/>
      <c r="AB77" s="5"/>
      <c r="AC77" s="5"/>
      <c r="AD77" s="5"/>
      <c r="AE77" s="5"/>
      <c r="AF77" s="5"/>
      <c r="AG77" s="5"/>
      <c r="AH77" s="5"/>
      <c r="AI77" s="12"/>
      <c r="AJ77" s="5"/>
      <c r="AK77" s="5"/>
      <c r="AL77" s="5"/>
    </row>
    <row r="78" spans="1:39" ht="43.5" x14ac:dyDescent="0.35">
      <c r="A78" s="1">
        <v>2021</v>
      </c>
      <c r="B78" s="3" t="s">
        <v>18</v>
      </c>
      <c r="C78" s="3" t="s">
        <v>15</v>
      </c>
      <c r="D78" s="3" t="s">
        <v>111</v>
      </c>
      <c r="E78" s="3" t="s">
        <v>287</v>
      </c>
      <c r="F78" s="3" t="s">
        <v>264</v>
      </c>
      <c r="G78" s="3" t="s">
        <v>16</v>
      </c>
      <c r="H78" s="3" t="s">
        <v>4</v>
      </c>
      <c r="I78" s="3" t="s">
        <v>95</v>
      </c>
      <c r="J78" s="3" t="s">
        <v>17</v>
      </c>
      <c r="K78" s="3" t="s">
        <v>112</v>
      </c>
      <c r="L78" s="3" t="s">
        <v>70</v>
      </c>
      <c r="M78" s="5"/>
      <c r="N78" s="5"/>
      <c r="O78" s="5"/>
      <c r="P78" s="5"/>
      <c r="Q78" s="5"/>
      <c r="R78" s="5"/>
      <c r="S78" s="5"/>
      <c r="T78" s="5"/>
      <c r="U78" s="5"/>
      <c r="V78" s="5"/>
      <c r="W78" s="5"/>
      <c r="X78" s="5"/>
      <c r="Y78" s="5"/>
      <c r="Z78" s="5"/>
      <c r="AA78" s="5"/>
      <c r="AB78" s="5"/>
      <c r="AC78" s="5"/>
      <c r="AD78" s="5"/>
      <c r="AE78" s="5"/>
      <c r="AF78" s="5"/>
      <c r="AG78" s="5"/>
      <c r="AH78" s="5"/>
      <c r="AI78" s="12"/>
      <c r="AJ78" s="5"/>
      <c r="AK78" s="5"/>
      <c r="AL78" s="5"/>
    </row>
    <row r="79" spans="1:39" ht="43.5" x14ac:dyDescent="0.35">
      <c r="A79" s="1">
        <v>1994</v>
      </c>
      <c r="B79" s="3" t="s">
        <v>27</v>
      </c>
      <c r="C79" s="3" t="s">
        <v>6</v>
      </c>
      <c r="D79" s="3" t="s">
        <v>165</v>
      </c>
      <c r="E79" s="3" t="s">
        <v>269</v>
      </c>
      <c r="F79" s="3" t="s">
        <v>264</v>
      </c>
      <c r="G79" s="3" t="s">
        <v>14</v>
      </c>
      <c r="H79" s="3" t="s">
        <v>4</v>
      </c>
      <c r="I79" s="3" t="s">
        <v>28</v>
      </c>
      <c r="J79" s="3" t="s">
        <v>26</v>
      </c>
      <c r="K79" s="3" t="s">
        <v>113</v>
      </c>
      <c r="L79" s="3" t="s">
        <v>166</v>
      </c>
      <c r="M79" s="5"/>
      <c r="N79" s="5"/>
      <c r="O79" s="5"/>
      <c r="P79" s="5">
        <v>6.7</v>
      </c>
      <c r="Q79" s="5">
        <v>16.8</v>
      </c>
      <c r="R79" s="5"/>
      <c r="S79" s="5"/>
      <c r="T79" s="5"/>
      <c r="U79" s="5"/>
      <c r="V79" s="5"/>
      <c r="W79" s="5"/>
      <c r="X79" s="5"/>
      <c r="Y79" s="5"/>
      <c r="Z79" s="5"/>
      <c r="AA79" s="5"/>
      <c r="AB79" s="5"/>
      <c r="AC79" s="5"/>
      <c r="AD79" s="5"/>
      <c r="AE79" s="5"/>
      <c r="AF79" s="5"/>
      <c r="AG79" s="5"/>
      <c r="AH79" s="5"/>
      <c r="AI79" s="12"/>
    </row>
    <row r="80" spans="1:39" ht="43.5" x14ac:dyDescent="0.35">
      <c r="A80" s="1">
        <v>1994</v>
      </c>
      <c r="B80" s="3" t="s">
        <v>27</v>
      </c>
      <c r="C80" s="3" t="s">
        <v>6</v>
      </c>
      <c r="D80" s="3" t="s">
        <v>165</v>
      </c>
      <c r="E80" s="3" t="s">
        <v>269</v>
      </c>
      <c r="F80" s="3" t="s">
        <v>264</v>
      </c>
      <c r="G80" s="3" t="s">
        <v>14</v>
      </c>
      <c r="H80" s="3" t="s">
        <v>68</v>
      </c>
      <c r="I80" s="3" t="s">
        <v>28</v>
      </c>
      <c r="J80" s="3" t="s">
        <v>26</v>
      </c>
      <c r="K80" s="3" t="s">
        <v>113</v>
      </c>
      <c r="L80" s="3" t="s">
        <v>164</v>
      </c>
      <c r="M80" s="5"/>
      <c r="N80" s="5"/>
      <c r="O80" s="5"/>
      <c r="P80" s="5">
        <v>6.7</v>
      </c>
      <c r="Q80" s="5">
        <v>16.8</v>
      </c>
      <c r="R80" s="5"/>
      <c r="S80" s="5"/>
      <c r="T80" s="5"/>
      <c r="U80" s="5"/>
      <c r="V80" s="5"/>
      <c r="W80" s="5"/>
      <c r="X80" s="5"/>
      <c r="Y80" s="5"/>
      <c r="Z80" s="5"/>
      <c r="AA80" s="5"/>
      <c r="AB80" s="5"/>
      <c r="AC80" s="5"/>
      <c r="AD80" s="5"/>
      <c r="AE80" s="5"/>
      <c r="AF80" s="5"/>
      <c r="AG80" s="5"/>
      <c r="AH80" s="5"/>
      <c r="AI80" s="12"/>
    </row>
    <row r="81" spans="1:37" ht="43.5" x14ac:dyDescent="0.35">
      <c r="A81" s="1">
        <v>2014</v>
      </c>
      <c r="B81" s="3" t="s">
        <v>35</v>
      </c>
      <c r="C81" s="3" t="s">
        <v>15</v>
      </c>
      <c r="D81" s="3" t="s">
        <v>120</v>
      </c>
      <c r="E81" s="3" t="s">
        <v>269</v>
      </c>
      <c r="F81" s="3" t="s">
        <v>298</v>
      </c>
      <c r="G81" s="3" t="s">
        <v>14</v>
      </c>
      <c r="H81" s="3" t="s">
        <v>4</v>
      </c>
      <c r="I81" s="3" t="s">
        <v>28</v>
      </c>
      <c r="J81" s="3" t="s">
        <v>34</v>
      </c>
      <c r="K81" s="3" t="s">
        <v>113</v>
      </c>
      <c r="L81" s="3" t="s">
        <v>33</v>
      </c>
      <c r="M81" s="5"/>
    </row>
    <row r="82" spans="1:37" ht="43.5" x14ac:dyDescent="0.35">
      <c r="A82" s="1">
        <v>2015</v>
      </c>
      <c r="B82" s="3" t="s">
        <v>43</v>
      </c>
      <c r="C82" s="3" t="s">
        <v>6</v>
      </c>
      <c r="D82" s="3" t="s">
        <v>120</v>
      </c>
      <c r="E82" s="3" t="s">
        <v>269</v>
      </c>
      <c r="F82" s="3" t="s">
        <v>271</v>
      </c>
      <c r="G82" s="3" t="s">
        <v>14</v>
      </c>
      <c r="H82" s="3" t="s">
        <v>4</v>
      </c>
      <c r="I82" s="3" t="s">
        <v>28</v>
      </c>
      <c r="J82" s="3" t="s">
        <v>40</v>
      </c>
      <c r="K82" s="3" t="s">
        <v>113</v>
      </c>
      <c r="L82" s="3" t="s">
        <v>42</v>
      </c>
      <c r="M82" s="5"/>
    </row>
    <row r="83" spans="1:37" ht="43.5" x14ac:dyDescent="0.35">
      <c r="A83" s="1">
        <v>2010</v>
      </c>
      <c r="B83" s="3" t="s">
        <v>71</v>
      </c>
      <c r="C83" s="3" t="s">
        <v>15</v>
      </c>
      <c r="D83" s="3" t="s">
        <v>120</v>
      </c>
      <c r="E83" s="3" t="s">
        <v>287</v>
      </c>
      <c r="F83" s="3" t="s">
        <v>290</v>
      </c>
      <c r="G83" s="3" t="s">
        <v>11</v>
      </c>
      <c r="H83" s="3" t="s">
        <v>4</v>
      </c>
      <c r="I83" s="3" t="s">
        <v>97</v>
      </c>
      <c r="J83" s="3" t="s">
        <v>72</v>
      </c>
      <c r="K83" s="3" t="s">
        <v>112</v>
      </c>
      <c r="L83" s="3" t="s">
        <v>189</v>
      </c>
      <c r="M83" s="5"/>
    </row>
    <row r="84" spans="1:37" ht="43.5" x14ac:dyDescent="0.35">
      <c r="A84" s="1">
        <v>2006</v>
      </c>
      <c r="B84" s="2" t="s">
        <v>30</v>
      </c>
      <c r="C84" s="3" t="s">
        <v>15</v>
      </c>
      <c r="D84" s="3" t="s">
        <v>145</v>
      </c>
      <c r="E84" s="3" t="s">
        <v>269</v>
      </c>
      <c r="F84" s="3" t="s">
        <v>289</v>
      </c>
      <c r="G84" s="3" t="s">
        <v>14</v>
      </c>
      <c r="H84" s="3" t="s">
        <v>28</v>
      </c>
      <c r="I84" s="1" t="s">
        <v>28</v>
      </c>
      <c r="J84" s="3" t="s">
        <v>23</v>
      </c>
      <c r="K84" s="3" t="s">
        <v>112</v>
      </c>
      <c r="L84" s="3" t="s">
        <v>29</v>
      </c>
      <c r="M84" s="5"/>
      <c r="AK84">
        <v>68</v>
      </c>
    </row>
    <row r="85" spans="1:37" ht="43.5" x14ac:dyDescent="0.35">
      <c r="A85" s="1">
        <v>2008</v>
      </c>
      <c r="B85" s="3" t="s">
        <v>37</v>
      </c>
      <c r="C85" s="3" t="s">
        <v>6</v>
      </c>
      <c r="D85" s="3" t="s">
        <v>165</v>
      </c>
      <c r="E85" s="3" t="s">
        <v>269</v>
      </c>
      <c r="F85" s="3" t="s">
        <v>299</v>
      </c>
      <c r="G85" s="3" t="s">
        <v>14</v>
      </c>
      <c r="H85" s="3" t="s">
        <v>63</v>
      </c>
      <c r="I85" s="1" t="s">
        <v>63</v>
      </c>
      <c r="J85" s="3" t="s">
        <v>36</v>
      </c>
      <c r="K85" s="3" t="s">
        <v>112</v>
      </c>
      <c r="L85" s="3" t="s">
        <v>197</v>
      </c>
      <c r="M85" s="5"/>
    </row>
    <row r="86" spans="1:37" ht="72.5" x14ac:dyDescent="0.35">
      <c r="A86" s="1">
        <v>1993</v>
      </c>
      <c r="B86" s="3" t="s">
        <v>38</v>
      </c>
      <c r="C86" s="3" t="s">
        <v>6</v>
      </c>
      <c r="D86" s="3" t="s">
        <v>111</v>
      </c>
      <c r="E86" s="3" t="s">
        <v>286</v>
      </c>
      <c r="F86" s="3" t="s">
        <v>300</v>
      </c>
      <c r="G86" s="3" t="s">
        <v>11</v>
      </c>
      <c r="H86" s="3" t="s">
        <v>64</v>
      </c>
      <c r="I86" s="1" t="s">
        <v>68</v>
      </c>
      <c r="J86" s="3" t="s">
        <v>26</v>
      </c>
      <c r="K86" s="3" t="s">
        <v>112</v>
      </c>
      <c r="L86" s="10" t="s">
        <v>171</v>
      </c>
      <c r="M86" s="5"/>
    </row>
    <row r="87" spans="1:37" ht="43.5" x14ac:dyDescent="0.35">
      <c r="A87" s="1">
        <v>2005</v>
      </c>
      <c r="B87" s="3" t="s">
        <v>39</v>
      </c>
      <c r="C87" s="3" t="s">
        <v>15</v>
      </c>
      <c r="D87" s="3" t="s">
        <v>120</v>
      </c>
      <c r="E87" s="3" t="s">
        <v>287</v>
      </c>
      <c r="F87" s="3" t="s">
        <v>298</v>
      </c>
      <c r="G87" s="3" t="s">
        <v>198</v>
      </c>
      <c r="H87" s="3" t="s">
        <v>64</v>
      </c>
      <c r="I87" s="1" t="s">
        <v>149</v>
      </c>
      <c r="J87" s="3" t="s">
        <v>26</v>
      </c>
      <c r="K87" s="3" t="s">
        <v>112</v>
      </c>
      <c r="L87" s="3" t="s">
        <v>98</v>
      </c>
      <c r="M87" s="5"/>
    </row>
    <row r="88" spans="1:37" ht="43.5" x14ac:dyDescent="0.35">
      <c r="A88" s="1">
        <v>1990</v>
      </c>
      <c r="B88" s="3" t="s">
        <v>61</v>
      </c>
      <c r="C88" s="3" t="s">
        <v>15</v>
      </c>
      <c r="D88" s="3" t="s">
        <v>107</v>
      </c>
      <c r="E88" s="3" t="s">
        <v>269</v>
      </c>
      <c r="F88" s="3" t="s">
        <v>273</v>
      </c>
      <c r="G88" s="3" t="s">
        <v>14</v>
      </c>
      <c r="H88" s="3" t="s">
        <v>64</v>
      </c>
      <c r="I88" s="1" t="s">
        <v>64</v>
      </c>
      <c r="J88" s="3" t="s">
        <v>55</v>
      </c>
      <c r="K88" s="3" t="s">
        <v>112</v>
      </c>
      <c r="L88" s="3" t="s">
        <v>190</v>
      </c>
      <c r="M88" s="5"/>
      <c r="AJ88">
        <v>10</v>
      </c>
      <c r="AK88">
        <v>10</v>
      </c>
    </row>
    <row r="89" spans="1:37" ht="43.5" x14ac:dyDescent="0.35">
      <c r="A89" s="1">
        <v>1990</v>
      </c>
      <c r="B89" s="3" t="s">
        <v>61</v>
      </c>
      <c r="C89" s="3" t="s">
        <v>22</v>
      </c>
      <c r="D89" s="3" t="s">
        <v>107</v>
      </c>
      <c r="E89" s="3" t="s">
        <v>269</v>
      </c>
      <c r="F89" s="3" t="s">
        <v>264</v>
      </c>
      <c r="G89" s="3" t="s">
        <v>14</v>
      </c>
      <c r="H89" s="3" t="s">
        <v>64</v>
      </c>
      <c r="I89" s="1" t="s">
        <v>64</v>
      </c>
      <c r="J89" s="3" t="s">
        <v>55</v>
      </c>
      <c r="K89" s="3" t="s">
        <v>112</v>
      </c>
      <c r="L89" s="3" t="s">
        <v>190</v>
      </c>
      <c r="M89" s="5"/>
      <c r="AJ89">
        <v>10</v>
      </c>
      <c r="AK89">
        <v>10</v>
      </c>
    </row>
    <row r="90" spans="1:37" ht="58" x14ac:dyDescent="0.35">
      <c r="A90" s="1">
        <v>1997</v>
      </c>
      <c r="B90" s="3" t="s">
        <v>256</v>
      </c>
      <c r="C90" s="3" t="s">
        <v>6</v>
      </c>
      <c r="D90" s="3" t="s">
        <v>120</v>
      </c>
      <c r="E90" s="3" t="s">
        <v>286</v>
      </c>
      <c r="F90" s="3" t="s">
        <v>301</v>
      </c>
      <c r="G90" s="3" t="s">
        <v>14</v>
      </c>
      <c r="H90" s="3" t="s">
        <v>94</v>
      </c>
      <c r="I90" s="1" t="s">
        <v>102</v>
      </c>
      <c r="J90" s="3" t="s">
        <v>135</v>
      </c>
      <c r="K90" s="3" t="s">
        <v>112</v>
      </c>
      <c r="L90" s="10" t="s">
        <v>136</v>
      </c>
      <c r="M90" s="5"/>
    </row>
    <row r="91" spans="1:37" ht="58" x14ac:dyDescent="0.35">
      <c r="A91" s="1">
        <v>1996</v>
      </c>
      <c r="B91" s="3" t="s">
        <v>79</v>
      </c>
      <c r="C91" s="3" t="s">
        <v>6</v>
      </c>
      <c r="D91" s="3" t="s">
        <v>120</v>
      </c>
      <c r="E91" s="3" t="s">
        <v>269</v>
      </c>
      <c r="F91" s="3" t="s">
        <v>279</v>
      </c>
      <c r="G91" s="3" t="s">
        <v>14</v>
      </c>
      <c r="H91" s="3" t="s">
        <v>4</v>
      </c>
      <c r="I91" s="1" t="s">
        <v>68</v>
      </c>
      <c r="J91" s="3" t="s">
        <v>80</v>
      </c>
      <c r="K91" s="3" t="s">
        <v>112</v>
      </c>
      <c r="L91" s="10" t="s">
        <v>211</v>
      </c>
      <c r="M91" s="5"/>
    </row>
    <row r="92" spans="1:37" ht="43.5" x14ac:dyDescent="0.35">
      <c r="A92" s="1">
        <v>1991</v>
      </c>
      <c r="B92" s="3" t="s">
        <v>106</v>
      </c>
      <c r="C92" s="3" t="s">
        <v>22</v>
      </c>
      <c r="D92" s="3" t="s">
        <v>107</v>
      </c>
      <c r="E92" s="3" t="s">
        <v>269</v>
      </c>
      <c r="F92" s="3" t="s">
        <v>302</v>
      </c>
      <c r="G92" s="3" t="s">
        <v>14</v>
      </c>
      <c r="H92" s="3" t="s">
        <v>4</v>
      </c>
      <c r="I92" s="1" t="s">
        <v>108</v>
      </c>
      <c r="J92" s="3" t="s">
        <v>105</v>
      </c>
      <c r="K92" s="3" t="s">
        <v>113</v>
      </c>
      <c r="L92" s="2" t="s">
        <v>159</v>
      </c>
      <c r="M92" s="5"/>
    </row>
    <row r="93" spans="1:37" ht="58" x14ac:dyDescent="0.35">
      <c r="A93" s="1">
        <v>1935</v>
      </c>
      <c r="B93" s="3" t="s">
        <v>115</v>
      </c>
      <c r="C93" s="3" t="s">
        <v>6</v>
      </c>
      <c r="D93" s="3" t="s">
        <v>116</v>
      </c>
      <c r="E93" s="3" t="s">
        <v>111</v>
      </c>
      <c r="F93" s="3" t="s">
        <v>111</v>
      </c>
      <c r="G93" s="3" t="s">
        <v>11</v>
      </c>
      <c r="H93" s="3" t="s">
        <v>4</v>
      </c>
      <c r="I93" s="1" t="s">
        <v>64</v>
      </c>
      <c r="J93" s="3" t="s">
        <v>26</v>
      </c>
      <c r="K93" s="3" t="s">
        <v>113</v>
      </c>
      <c r="L93" s="10" t="s">
        <v>134</v>
      </c>
      <c r="M93" s="5"/>
    </row>
    <row r="94" spans="1:37" ht="58" x14ac:dyDescent="0.35">
      <c r="A94" s="1">
        <v>1935</v>
      </c>
      <c r="B94" s="3" t="s">
        <v>115</v>
      </c>
      <c r="C94" s="3" t="s">
        <v>8</v>
      </c>
      <c r="D94" s="3" t="s">
        <v>116</v>
      </c>
      <c r="E94" s="3" t="s">
        <v>111</v>
      </c>
      <c r="F94" s="3" t="s">
        <v>111</v>
      </c>
      <c r="G94" s="3" t="s">
        <v>11</v>
      </c>
      <c r="H94" s="3" t="s">
        <v>4</v>
      </c>
      <c r="I94" s="1" t="s">
        <v>64</v>
      </c>
      <c r="J94" s="3" t="s">
        <v>26</v>
      </c>
      <c r="K94" s="3" t="s">
        <v>113</v>
      </c>
      <c r="L94" s="10" t="s">
        <v>134</v>
      </c>
      <c r="M94" s="5"/>
    </row>
    <row r="95" spans="1:37" ht="43.5" x14ac:dyDescent="0.35">
      <c r="A95" s="1">
        <v>1960</v>
      </c>
      <c r="B95" s="3" t="s">
        <v>117</v>
      </c>
      <c r="C95" s="3" t="s">
        <v>93</v>
      </c>
      <c r="D95" s="1" t="s">
        <v>120</v>
      </c>
      <c r="E95" s="3" t="s">
        <v>286</v>
      </c>
      <c r="F95" s="3" t="s">
        <v>111</v>
      </c>
      <c r="G95" s="3" t="s">
        <v>14</v>
      </c>
      <c r="H95" s="3" t="s">
        <v>4</v>
      </c>
      <c r="I95" s="1" t="s">
        <v>63</v>
      </c>
      <c r="J95" s="3" t="s">
        <v>26</v>
      </c>
      <c r="K95" s="3" t="s">
        <v>112</v>
      </c>
      <c r="L95" s="2" t="s">
        <v>119</v>
      </c>
      <c r="M95" s="5"/>
    </row>
    <row r="96" spans="1:37" ht="58" x14ac:dyDescent="0.35">
      <c r="A96" s="1">
        <v>1961</v>
      </c>
      <c r="B96" s="3" t="s">
        <v>169</v>
      </c>
      <c r="C96" s="3" t="s">
        <v>93</v>
      </c>
      <c r="D96" s="11" t="s">
        <v>111</v>
      </c>
      <c r="E96" s="3" t="s">
        <v>111</v>
      </c>
      <c r="F96" s="3" t="s">
        <v>111</v>
      </c>
      <c r="G96" s="3" t="s">
        <v>14</v>
      </c>
      <c r="H96" s="3" t="s">
        <v>138</v>
      </c>
      <c r="I96" s="1" t="s">
        <v>63</v>
      </c>
      <c r="J96" s="3" t="s">
        <v>26</v>
      </c>
      <c r="K96" s="3" t="s">
        <v>112</v>
      </c>
      <c r="L96" s="10" t="s">
        <v>170</v>
      </c>
      <c r="M96" s="5"/>
    </row>
    <row r="97" spans="1:38" ht="43.5" x14ac:dyDescent="0.35">
      <c r="A97" s="1">
        <v>1981</v>
      </c>
      <c r="B97" s="3" t="s">
        <v>122</v>
      </c>
      <c r="C97" s="3" t="s">
        <v>93</v>
      </c>
      <c r="D97" s="3" t="s">
        <v>111</v>
      </c>
      <c r="E97" s="3" t="s">
        <v>269</v>
      </c>
      <c r="F97" s="3" t="s">
        <v>303</v>
      </c>
      <c r="G97" s="3" t="s">
        <v>14</v>
      </c>
      <c r="H97" s="1" t="s">
        <v>102</v>
      </c>
      <c r="I97" s="3" t="s">
        <v>94</v>
      </c>
      <c r="J97" s="3" t="s">
        <v>26</v>
      </c>
      <c r="K97" s="3" t="s">
        <v>112</v>
      </c>
      <c r="L97" s="2" t="s">
        <v>121</v>
      </c>
      <c r="M97" s="5"/>
    </row>
    <row r="98" spans="1:38" ht="43.5" x14ac:dyDescent="0.35">
      <c r="A98" s="1">
        <v>1968</v>
      </c>
      <c r="B98" s="3" t="s">
        <v>123</v>
      </c>
      <c r="C98" s="3" t="s">
        <v>6</v>
      </c>
      <c r="D98" s="3" t="s">
        <v>111</v>
      </c>
      <c r="E98" s="3" t="s">
        <v>111</v>
      </c>
      <c r="F98" s="3" t="s">
        <v>111</v>
      </c>
      <c r="G98" s="3" t="s">
        <v>14</v>
      </c>
      <c r="H98" s="3" t="s">
        <v>64</v>
      </c>
      <c r="I98" s="1" t="s">
        <v>64</v>
      </c>
      <c r="J98" s="3" t="s">
        <v>26</v>
      </c>
      <c r="K98" s="3" t="s">
        <v>112</v>
      </c>
      <c r="L98" s="2" t="s">
        <v>126</v>
      </c>
      <c r="M98" s="5"/>
    </row>
    <row r="99" spans="1:38" ht="58" x14ac:dyDescent="0.35">
      <c r="A99" s="1">
        <v>2006</v>
      </c>
      <c r="B99" s="3" t="s">
        <v>137</v>
      </c>
      <c r="C99" s="3" t="s">
        <v>22</v>
      </c>
      <c r="D99" s="3" t="s">
        <v>120</v>
      </c>
      <c r="E99" s="3" t="s">
        <v>269</v>
      </c>
      <c r="F99" s="3" t="s">
        <v>298</v>
      </c>
      <c r="G99" s="3" t="s">
        <v>14</v>
      </c>
      <c r="H99" s="3" t="s">
        <v>4</v>
      </c>
      <c r="I99" s="1" t="s">
        <v>138</v>
      </c>
      <c r="J99" s="3" t="s">
        <v>140</v>
      </c>
      <c r="K99" s="3" t="s">
        <v>112</v>
      </c>
      <c r="L99" s="2" t="s">
        <v>139</v>
      </c>
      <c r="M99" s="5"/>
    </row>
    <row r="100" spans="1:38" ht="58" x14ac:dyDescent="0.35">
      <c r="A100" s="1">
        <v>1978</v>
      </c>
      <c r="B100" s="3" t="s">
        <v>181</v>
      </c>
      <c r="C100" s="3" t="s">
        <v>93</v>
      </c>
      <c r="D100" s="3" t="s">
        <v>120</v>
      </c>
      <c r="E100" s="3" t="s">
        <v>269</v>
      </c>
      <c r="F100" s="3" t="s">
        <v>279</v>
      </c>
      <c r="G100" s="3" t="s">
        <v>14</v>
      </c>
      <c r="H100" s="3" t="s">
        <v>182</v>
      </c>
      <c r="I100" s="1" t="s">
        <v>63</v>
      </c>
      <c r="J100" s="3" t="s">
        <v>26</v>
      </c>
      <c r="K100" s="3" t="s">
        <v>113</v>
      </c>
      <c r="L100" s="2" t="s">
        <v>183</v>
      </c>
      <c r="M100" s="5"/>
    </row>
    <row r="101" spans="1:38" ht="43.5" x14ac:dyDescent="0.35">
      <c r="A101" s="1">
        <v>2012</v>
      </c>
      <c r="B101" s="3" t="s">
        <v>232</v>
      </c>
      <c r="C101" s="3" t="s">
        <v>6</v>
      </c>
      <c r="D101" s="3" t="s">
        <v>120</v>
      </c>
      <c r="E101" s="3" t="s">
        <v>286</v>
      </c>
      <c r="F101" s="3" t="s">
        <v>305</v>
      </c>
      <c r="G101" s="3" t="s">
        <v>14</v>
      </c>
      <c r="H101" s="3" t="s">
        <v>4</v>
      </c>
      <c r="I101" s="1" t="s">
        <v>63</v>
      </c>
      <c r="J101" s="3" t="s">
        <v>26</v>
      </c>
      <c r="K101" s="3" t="s">
        <v>113</v>
      </c>
      <c r="L101" s="2" t="s">
        <v>185</v>
      </c>
      <c r="M101" s="5"/>
    </row>
    <row r="102" spans="1:38" ht="43.5" x14ac:dyDescent="0.35">
      <c r="A102" s="1">
        <v>2012</v>
      </c>
      <c r="B102" s="3" t="s">
        <v>232</v>
      </c>
      <c r="C102" s="3" t="s">
        <v>6</v>
      </c>
      <c r="D102" s="3" t="s">
        <v>120</v>
      </c>
      <c r="E102" s="3" t="s">
        <v>286</v>
      </c>
      <c r="F102" s="3" t="s">
        <v>305</v>
      </c>
      <c r="G102" s="3" t="s">
        <v>14</v>
      </c>
      <c r="H102" s="3" t="s">
        <v>182</v>
      </c>
      <c r="I102" s="1" t="s">
        <v>63</v>
      </c>
      <c r="J102" s="3" t="s">
        <v>26</v>
      </c>
      <c r="K102" s="3" t="s">
        <v>113</v>
      </c>
      <c r="L102" s="2" t="s">
        <v>184</v>
      </c>
      <c r="M102" s="5"/>
    </row>
    <row r="103" spans="1:38" ht="58" x14ac:dyDescent="0.35">
      <c r="A103" s="1">
        <v>2014</v>
      </c>
      <c r="B103" s="3" t="s">
        <v>50</v>
      </c>
      <c r="C103" s="3" t="s">
        <v>8</v>
      </c>
      <c r="D103" s="3" t="s">
        <v>165</v>
      </c>
      <c r="E103" s="3" t="s">
        <v>278</v>
      </c>
      <c r="F103" s="3" t="s">
        <v>277</v>
      </c>
      <c r="G103" s="3" t="s">
        <v>14</v>
      </c>
      <c r="H103" s="3" t="s">
        <v>65</v>
      </c>
      <c r="I103" s="1" t="s">
        <v>63</v>
      </c>
      <c r="J103" s="3" t="s">
        <v>49</v>
      </c>
      <c r="K103" s="3" t="s">
        <v>112</v>
      </c>
      <c r="L103" s="3" t="s">
        <v>201</v>
      </c>
      <c r="M103" s="5"/>
    </row>
    <row r="104" spans="1:38" ht="135.75" customHeight="1" x14ac:dyDescent="0.35">
      <c r="A104" s="1">
        <v>2018</v>
      </c>
      <c r="B104" s="3" t="s">
        <v>53</v>
      </c>
      <c r="C104" s="3" t="s">
        <v>8</v>
      </c>
      <c r="D104" s="3" t="s">
        <v>165</v>
      </c>
      <c r="E104" s="3" t="s">
        <v>278</v>
      </c>
      <c r="F104" s="3" t="s">
        <v>277</v>
      </c>
      <c r="G104" s="3" t="s">
        <v>14</v>
      </c>
      <c r="H104" s="3" t="s">
        <v>65</v>
      </c>
      <c r="I104" s="1" t="s">
        <v>63</v>
      </c>
      <c r="J104" s="3" t="s">
        <v>52</v>
      </c>
      <c r="K104" s="3" t="s">
        <v>112</v>
      </c>
      <c r="L104" s="3" t="s">
        <v>51</v>
      </c>
      <c r="M104" s="5"/>
    </row>
    <row r="105" spans="1:38" ht="58" x14ac:dyDescent="0.35">
      <c r="A105" s="1">
        <v>2013</v>
      </c>
      <c r="B105" s="3" t="s">
        <v>155</v>
      </c>
      <c r="C105" s="3" t="s">
        <v>8</v>
      </c>
      <c r="D105" s="3" t="s">
        <v>116</v>
      </c>
      <c r="E105" s="3" t="s">
        <v>111</v>
      </c>
      <c r="F105" s="3" t="s">
        <v>277</v>
      </c>
      <c r="G105" s="3" t="s">
        <v>14</v>
      </c>
      <c r="H105" s="3" t="s">
        <v>63</v>
      </c>
      <c r="I105" s="1" t="s">
        <v>63</v>
      </c>
      <c r="J105" s="3" t="s">
        <v>157</v>
      </c>
      <c r="K105" s="3" t="s">
        <v>112</v>
      </c>
      <c r="L105" s="2" t="s">
        <v>156</v>
      </c>
      <c r="M105" s="5"/>
    </row>
    <row r="106" spans="1:38" ht="29" x14ac:dyDescent="0.35">
      <c r="A106" s="1">
        <v>2007</v>
      </c>
      <c r="B106" s="3" t="s">
        <v>127</v>
      </c>
      <c r="C106" s="3" t="s">
        <v>8</v>
      </c>
      <c r="D106" s="3" t="s">
        <v>120</v>
      </c>
      <c r="E106" s="3" t="s">
        <v>278</v>
      </c>
      <c r="F106" s="3" t="s">
        <v>277</v>
      </c>
      <c r="G106" s="3" t="s">
        <v>14</v>
      </c>
      <c r="H106" s="3" t="s">
        <v>128</v>
      </c>
      <c r="I106" s="1" t="s">
        <v>63</v>
      </c>
      <c r="J106" s="3" t="s">
        <v>130</v>
      </c>
      <c r="K106" s="3" t="s">
        <v>112</v>
      </c>
      <c r="L106" s="2" t="s">
        <v>129</v>
      </c>
      <c r="M106" s="5"/>
      <c r="AJ106">
        <v>3</v>
      </c>
      <c r="AK106">
        <v>3</v>
      </c>
      <c r="AL106">
        <v>8</v>
      </c>
    </row>
    <row r="107" spans="1:38" ht="43.5" x14ac:dyDescent="0.35">
      <c r="A107" s="1">
        <v>2007</v>
      </c>
      <c r="B107" s="3" t="s">
        <v>127</v>
      </c>
      <c r="C107" s="3" t="s">
        <v>8</v>
      </c>
      <c r="D107" s="3" t="s">
        <v>120</v>
      </c>
      <c r="E107" s="3" t="s">
        <v>278</v>
      </c>
      <c r="F107" s="3" t="s">
        <v>277</v>
      </c>
      <c r="G107" s="3" t="s">
        <v>14</v>
      </c>
      <c r="H107" s="3" t="s">
        <v>128</v>
      </c>
      <c r="I107" s="1" t="s">
        <v>63</v>
      </c>
      <c r="J107" s="3" t="s">
        <v>131</v>
      </c>
      <c r="K107" s="3" t="s">
        <v>112</v>
      </c>
      <c r="L107" s="2" t="s">
        <v>132</v>
      </c>
      <c r="M107" s="5"/>
      <c r="AJ107">
        <v>3</v>
      </c>
      <c r="AK107">
        <v>3</v>
      </c>
      <c r="AL107">
        <v>8</v>
      </c>
    </row>
    <row r="108" spans="1:38" ht="29" x14ac:dyDescent="0.35">
      <c r="A108" s="1">
        <v>1964</v>
      </c>
      <c r="B108" s="3" t="s">
        <v>304</v>
      </c>
      <c r="C108" s="3" t="s">
        <v>93</v>
      </c>
      <c r="D108" s="3" t="s">
        <v>111</v>
      </c>
      <c r="E108" s="3" t="s">
        <v>111</v>
      </c>
      <c r="F108" s="3" t="s">
        <v>111</v>
      </c>
      <c r="G108" s="3" t="s">
        <v>14</v>
      </c>
      <c r="H108" s="3" t="s">
        <v>102</v>
      </c>
      <c r="I108" s="1" t="s">
        <v>63</v>
      </c>
      <c r="K108" s="3" t="s">
        <v>112</v>
      </c>
    </row>
    <row r="109" spans="1:38" ht="43.5" x14ac:dyDescent="0.35">
      <c r="A109" s="1">
        <v>2019</v>
      </c>
      <c r="B109" s="3" t="s">
        <v>353</v>
      </c>
      <c r="C109" s="3" t="s">
        <v>22</v>
      </c>
      <c r="H109" s="3" t="s">
        <v>4</v>
      </c>
      <c r="I109" s="1" t="s">
        <v>355</v>
      </c>
      <c r="K109" s="3" t="s">
        <v>112</v>
      </c>
    </row>
    <row r="110" spans="1:38" ht="29" x14ac:dyDescent="0.35">
      <c r="A110" s="1">
        <v>2021</v>
      </c>
      <c r="B110" s="3" t="s">
        <v>354</v>
      </c>
      <c r="C110" s="3" t="s">
        <v>150</v>
      </c>
      <c r="H110" s="3" t="s">
        <v>4</v>
      </c>
      <c r="I110" s="1" t="s">
        <v>356</v>
      </c>
      <c r="K110" s="3" t="s">
        <v>113</v>
      </c>
    </row>
    <row r="111" spans="1:38" ht="43.5" x14ac:dyDescent="0.35">
      <c r="A111" s="1">
        <v>2016</v>
      </c>
      <c r="B111" s="3" t="s">
        <v>372</v>
      </c>
      <c r="C111" s="3" t="s">
        <v>6</v>
      </c>
      <c r="D111" s="3" t="s">
        <v>111</v>
      </c>
      <c r="E111" s="3" t="s">
        <v>111</v>
      </c>
      <c r="F111" s="3" t="s">
        <v>280</v>
      </c>
      <c r="H111" s="3" t="s">
        <v>63</v>
      </c>
      <c r="I111" s="1" t="s">
        <v>373</v>
      </c>
      <c r="J111" s="3" t="s">
        <v>193</v>
      </c>
      <c r="K111" s="3" t="s">
        <v>113</v>
      </c>
    </row>
    <row r="112" spans="1:38" ht="43.5" x14ac:dyDescent="0.35">
      <c r="A112" s="1">
        <v>1997</v>
      </c>
      <c r="B112" s="3" t="s">
        <v>388</v>
      </c>
      <c r="C112" s="3" t="s">
        <v>392</v>
      </c>
      <c r="G112" t="s">
        <v>14</v>
      </c>
      <c r="H112" s="3" t="s">
        <v>389</v>
      </c>
      <c r="I112" s="1" t="s">
        <v>390</v>
      </c>
      <c r="J112" s="3" t="s">
        <v>144</v>
      </c>
      <c r="K112" s="3" t="s">
        <v>112</v>
      </c>
      <c r="L112" s="11" t="s">
        <v>391</v>
      </c>
    </row>
    <row r="113" spans="1:39" ht="29" x14ac:dyDescent="0.35">
      <c r="A113" s="1">
        <v>2023</v>
      </c>
      <c r="B113" s="11" t="s">
        <v>406</v>
      </c>
      <c r="C113" s="3" t="s">
        <v>8</v>
      </c>
      <c r="G113" t="s">
        <v>14</v>
      </c>
      <c r="H113" s="3" t="s">
        <v>4</v>
      </c>
      <c r="I113" s="1" t="s">
        <v>401</v>
      </c>
      <c r="J113" s="3" t="s">
        <v>26</v>
      </c>
      <c r="K113" s="3" t="s">
        <v>112</v>
      </c>
      <c r="L113" s="11" t="s">
        <v>402</v>
      </c>
    </row>
    <row r="114" spans="1:39" ht="29" x14ac:dyDescent="0.35">
      <c r="A114" s="1">
        <v>2010</v>
      </c>
      <c r="B114" s="3" t="s">
        <v>403</v>
      </c>
      <c r="C114" s="3" t="s">
        <v>150</v>
      </c>
      <c r="G114" t="s">
        <v>14</v>
      </c>
      <c r="H114" s="3" t="s">
        <v>63</v>
      </c>
      <c r="I114" s="1" t="s">
        <v>63</v>
      </c>
      <c r="K114" s="3" t="s">
        <v>405</v>
      </c>
      <c r="L114" s="11" t="s">
        <v>404</v>
      </c>
    </row>
    <row r="115" spans="1:39" ht="29" x14ac:dyDescent="0.35">
      <c r="A115" s="1">
        <v>2021</v>
      </c>
      <c r="B115" s="3" t="s">
        <v>407</v>
      </c>
      <c r="C115" s="3" t="s">
        <v>150</v>
      </c>
      <c r="H115" s="3" t="s">
        <v>408</v>
      </c>
      <c r="I115" s="1" t="s">
        <v>409</v>
      </c>
      <c r="J115" s="3" t="s">
        <v>410</v>
      </c>
      <c r="K115" s="3" t="s">
        <v>411</v>
      </c>
      <c r="L115" s="11" t="s">
        <v>412</v>
      </c>
    </row>
    <row r="116" spans="1:39" ht="43.5" x14ac:dyDescent="0.35">
      <c r="A116" s="1">
        <v>2020</v>
      </c>
      <c r="B116" s="3" t="s">
        <v>413</v>
      </c>
      <c r="C116" s="3" t="s">
        <v>6</v>
      </c>
      <c r="H116" s="3" t="s">
        <v>414</v>
      </c>
      <c r="I116" s="1" t="s">
        <v>415</v>
      </c>
      <c r="J116" s="3" t="s">
        <v>26</v>
      </c>
      <c r="K116" s="3" t="s">
        <v>416</v>
      </c>
      <c r="L116" s="11" t="s">
        <v>417</v>
      </c>
    </row>
    <row r="117" spans="1:39" ht="43.5" x14ac:dyDescent="0.35">
      <c r="A117" s="1">
        <v>1991</v>
      </c>
      <c r="B117" s="3" t="s">
        <v>421</v>
      </c>
      <c r="C117" s="3" t="s">
        <v>6</v>
      </c>
      <c r="F117" t="s">
        <v>280</v>
      </c>
      <c r="G117" t="s">
        <v>14</v>
      </c>
      <c r="H117" s="3" t="s">
        <v>64</v>
      </c>
      <c r="I117" s="1" t="s">
        <v>64</v>
      </c>
      <c r="J117" s="3" t="s">
        <v>424</v>
      </c>
      <c r="K117" s="3" t="s">
        <v>416</v>
      </c>
      <c r="L117" s="11" t="s">
        <v>422</v>
      </c>
      <c r="AM117" t="s">
        <v>423</v>
      </c>
    </row>
    <row r="118" spans="1:39" ht="43.5" x14ac:dyDescent="0.35">
      <c r="A118" s="1">
        <v>1999</v>
      </c>
      <c r="B118" s="3" t="s">
        <v>425</v>
      </c>
      <c r="C118" s="3" t="s">
        <v>6</v>
      </c>
      <c r="H118" s="3" t="s">
        <v>64</v>
      </c>
      <c r="I118" s="1" t="s">
        <v>64</v>
      </c>
      <c r="K118" s="3" t="s">
        <v>429</v>
      </c>
      <c r="L118" s="11" t="s">
        <v>426</v>
      </c>
    </row>
    <row r="119" spans="1:39" ht="43.5" x14ac:dyDescent="0.35">
      <c r="A119" s="1">
        <v>1998</v>
      </c>
      <c r="B119" s="3" t="s">
        <v>427</v>
      </c>
      <c r="C119" s="3" t="s">
        <v>6</v>
      </c>
      <c r="H119" s="3" t="s">
        <v>102</v>
      </c>
      <c r="I119" s="1" t="s">
        <v>75</v>
      </c>
      <c r="K119" s="3" t="s">
        <v>429</v>
      </c>
      <c r="L119" s="11" t="s">
        <v>428</v>
      </c>
    </row>
    <row r="133" spans="2:39" x14ac:dyDescent="0.35">
      <c r="B133" s="1"/>
      <c r="C133" s="3"/>
      <c r="D133" s="3"/>
      <c r="E133" s="3"/>
      <c r="F133" s="3"/>
      <c r="G133" s="3"/>
      <c r="H133" s="3"/>
      <c r="I133" s="3"/>
      <c r="L133" s="3"/>
      <c r="M133" s="5"/>
      <c r="N133" s="3"/>
      <c r="O133" s="3"/>
      <c r="P133" s="3"/>
      <c r="Q133" s="5"/>
      <c r="R133" s="5"/>
      <c r="S133" s="5"/>
      <c r="T133" s="5"/>
      <c r="U133" s="5"/>
      <c r="V133" s="5"/>
      <c r="W133" s="5"/>
      <c r="X133" s="5"/>
      <c r="Y133" s="5"/>
      <c r="Z133" s="5"/>
      <c r="AA133" s="5"/>
      <c r="AB133" s="5"/>
      <c r="AC133" s="5"/>
      <c r="AD133" s="5"/>
      <c r="AE133" s="5"/>
      <c r="AF133" s="5"/>
      <c r="AG133" s="5"/>
      <c r="AH133" s="5"/>
      <c r="AI133" s="12"/>
      <c r="AJ133" s="12"/>
      <c r="AK133" s="5"/>
      <c r="AL133" s="5"/>
      <c r="AM133" s="7"/>
    </row>
    <row r="134" spans="2:39" x14ac:dyDescent="0.35">
      <c r="B134" s="1"/>
      <c r="C134" s="3"/>
      <c r="D134" s="3"/>
      <c r="E134" s="3"/>
      <c r="F134" s="3"/>
      <c r="G134" s="3"/>
      <c r="H134" s="3"/>
      <c r="I134" s="3"/>
      <c r="L134" s="3"/>
      <c r="M134" s="5"/>
      <c r="N134" s="3"/>
      <c r="O134" s="3"/>
      <c r="P134" s="3"/>
      <c r="AI134" s="12"/>
      <c r="AJ134" s="12"/>
      <c r="AM134" s="8"/>
    </row>
    <row r="135" spans="2:39" x14ac:dyDescent="0.35">
      <c r="B135" s="1"/>
      <c r="C135" s="3"/>
      <c r="D135" s="3"/>
      <c r="E135" s="3"/>
      <c r="F135" s="3"/>
      <c r="G135" s="3"/>
      <c r="H135" s="3"/>
      <c r="I135" s="3"/>
      <c r="L135" s="3"/>
      <c r="M135" s="5"/>
      <c r="N135" s="3"/>
      <c r="O135" s="3"/>
      <c r="P135" s="3"/>
      <c r="Q135" s="5"/>
      <c r="R135" s="5"/>
      <c r="S135" s="5"/>
      <c r="T135" s="5"/>
      <c r="U135" s="5"/>
      <c r="V135" s="5"/>
      <c r="W135" s="5"/>
      <c r="X135" s="5"/>
      <c r="Y135" s="5"/>
      <c r="Z135" s="5"/>
      <c r="AA135" s="5"/>
      <c r="AB135" s="5"/>
      <c r="AC135" s="5"/>
      <c r="AD135" s="5"/>
      <c r="AE135" s="5"/>
      <c r="AF135" s="5"/>
      <c r="AG135" s="5"/>
      <c r="AH135" s="5"/>
      <c r="AI135" s="12"/>
      <c r="AJ135" s="12"/>
      <c r="AM135" s="8"/>
    </row>
    <row r="136" spans="2:39" x14ac:dyDescent="0.35">
      <c r="B136" s="1"/>
      <c r="C136" s="3"/>
      <c r="D136" s="3"/>
      <c r="E136" s="3"/>
      <c r="F136" s="3"/>
      <c r="G136" s="3"/>
      <c r="H136" s="3"/>
      <c r="I136" s="3"/>
      <c r="L136" s="3"/>
      <c r="M136" s="5"/>
      <c r="N136" s="3"/>
      <c r="O136" s="3"/>
      <c r="P136" s="3"/>
      <c r="Q136" s="5"/>
      <c r="R136" s="5"/>
      <c r="S136" s="5"/>
      <c r="T136" s="5"/>
      <c r="U136" s="5"/>
      <c r="V136" s="5"/>
      <c r="W136" s="5"/>
      <c r="X136" s="5"/>
      <c r="Y136" s="5"/>
      <c r="Z136" s="5"/>
      <c r="AA136" s="5"/>
      <c r="AB136" s="5"/>
      <c r="AC136" s="5"/>
      <c r="AD136" s="5"/>
      <c r="AE136" s="5"/>
      <c r="AF136" s="5"/>
      <c r="AG136" s="5"/>
      <c r="AH136" s="5"/>
      <c r="AI136" s="12"/>
      <c r="AJ136" s="12"/>
      <c r="AM136" s="8"/>
    </row>
    <row r="137" spans="2:39" x14ac:dyDescent="0.35">
      <c r="B137" s="1"/>
      <c r="C137" s="3"/>
      <c r="D137" s="3"/>
      <c r="E137" s="3"/>
      <c r="F137" s="3"/>
      <c r="G137" s="3"/>
      <c r="H137" s="3"/>
      <c r="I137" s="3"/>
      <c r="L137" s="3"/>
      <c r="M137" s="5"/>
      <c r="N137" s="3"/>
      <c r="O137" s="3"/>
      <c r="P137" s="3"/>
      <c r="Q137" s="5"/>
      <c r="R137" s="5"/>
      <c r="S137" s="5"/>
      <c r="T137" s="5"/>
      <c r="U137" s="5"/>
      <c r="V137" s="5"/>
      <c r="W137" s="5"/>
      <c r="X137" s="5"/>
      <c r="Y137" s="5"/>
      <c r="Z137" s="5"/>
      <c r="AA137" s="5"/>
      <c r="AB137" s="5"/>
      <c r="AC137" s="5"/>
      <c r="AD137" s="5"/>
      <c r="AE137" s="5"/>
      <c r="AF137" s="5"/>
      <c r="AG137" s="5"/>
      <c r="AH137" s="5"/>
      <c r="AI137" s="12"/>
      <c r="AJ137" s="12"/>
      <c r="AM137" s="8"/>
    </row>
    <row r="138" spans="2:39" x14ac:dyDescent="0.35">
      <c r="B138" s="1"/>
      <c r="C138" s="3"/>
      <c r="D138" s="3"/>
      <c r="E138" s="3"/>
      <c r="F138" s="3"/>
      <c r="G138" s="3"/>
      <c r="H138" s="3"/>
      <c r="I138" s="3"/>
      <c r="L138" s="3"/>
      <c r="M138" s="5"/>
      <c r="N138" s="3"/>
      <c r="O138" s="3"/>
      <c r="P138" s="3"/>
      <c r="Q138" s="5"/>
      <c r="R138" s="5"/>
      <c r="S138" s="5"/>
      <c r="T138" s="5"/>
      <c r="U138" s="5"/>
      <c r="V138" s="5"/>
      <c r="W138" s="5"/>
      <c r="X138" s="5"/>
      <c r="Y138" s="5"/>
      <c r="Z138" s="5"/>
      <c r="AA138" s="5"/>
      <c r="AB138" s="5"/>
      <c r="AC138" s="5"/>
      <c r="AD138" s="5"/>
      <c r="AE138" s="5"/>
      <c r="AF138" s="5"/>
      <c r="AG138" s="5"/>
      <c r="AH138" s="5"/>
      <c r="AI138" s="12"/>
      <c r="AJ138" s="12"/>
      <c r="AM138" s="7"/>
    </row>
    <row r="139" spans="2:39" x14ac:dyDescent="0.35">
      <c r="B139" s="1"/>
      <c r="C139" s="3"/>
      <c r="D139" s="3"/>
      <c r="E139" s="3"/>
      <c r="F139" s="3"/>
      <c r="G139" s="3"/>
      <c r="H139" s="3"/>
      <c r="I139" s="3"/>
      <c r="J139" s="1"/>
      <c r="L139" s="3"/>
      <c r="M139" s="5"/>
      <c r="N139" s="3"/>
      <c r="O139" s="3"/>
      <c r="P139" s="3"/>
      <c r="AJ139" s="13"/>
      <c r="AM139" s="7"/>
    </row>
    <row r="140" spans="2:39" x14ac:dyDescent="0.35">
      <c r="B140" s="1"/>
      <c r="C140" s="3"/>
      <c r="D140" s="3"/>
      <c r="E140" s="3"/>
      <c r="F140" s="3"/>
      <c r="G140" s="3"/>
      <c r="H140" s="3"/>
      <c r="I140" s="3"/>
      <c r="L140" s="3"/>
      <c r="M140" s="5"/>
      <c r="N140" s="3"/>
      <c r="O140" s="3"/>
      <c r="P140" s="3"/>
      <c r="Q140" s="5"/>
      <c r="R140" s="5"/>
      <c r="S140" s="5"/>
      <c r="T140" s="5"/>
      <c r="U140" s="5"/>
      <c r="V140" s="5"/>
      <c r="W140" s="5"/>
      <c r="X140" s="5"/>
      <c r="Y140" s="5"/>
      <c r="Z140" s="5"/>
      <c r="AA140" s="5"/>
      <c r="AB140" s="5"/>
      <c r="AC140" s="5"/>
      <c r="AD140" s="5"/>
      <c r="AE140" s="5"/>
      <c r="AF140" s="5"/>
      <c r="AG140" s="5"/>
      <c r="AH140" s="5"/>
      <c r="AI140" s="12"/>
      <c r="AJ140" s="12"/>
      <c r="AM140" s="9"/>
    </row>
    <row r="141" spans="2:39" x14ac:dyDescent="0.35">
      <c r="B141" s="1"/>
      <c r="C141" s="3"/>
      <c r="D141" s="3"/>
      <c r="E141" s="3"/>
      <c r="F141" s="3"/>
      <c r="G141" s="3"/>
      <c r="H141" s="3"/>
      <c r="I141" s="3"/>
      <c r="L141" s="3"/>
      <c r="M141" s="5"/>
      <c r="N141" s="3"/>
      <c r="O141" s="3"/>
      <c r="P141" s="3"/>
      <c r="Q141" s="5"/>
      <c r="R141" s="5"/>
      <c r="S141" s="5"/>
      <c r="T141" s="5"/>
      <c r="U141" s="5"/>
      <c r="V141" s="5"/>
      <c r="W141" s="5"/>
      <c r="X141" s="5"/>
      <c r="Y141" s="5"/>
      <c r="Z141" s="5"/>
      <c r="AA141" s="5"/>
      <c r="AB141" s="5"/>
      <c r="AC141" s="5"/>
      <c r="AD141" s="5"/>
      <c r="AE141" s="5"/>
      <c r="AF141" s="5"/>
      <c r="AG141" s="5"/>
      <c r="AH141" s="5"/>
      <c r="AI141" s="12"/>
      <c r="AJ141" s="12"/>
      <c r="AM141" s="8"/>
    </row>
    <row r="142" spans="2:39" x14ac:dyDescent="0.35">
      <c r="B142" s="1"/>
      <c r="C142" s="3"/>
      <c r="D142" s="3"/>
      <c r="E142" s="3"/>
      <c r="F142" s="3"/>
      <c r="G142" s="3"/>
      <c r="H142" s="3"/>
      <c r="I142" s="3"/>
      <c r="L142" s="3"/>
      <c r="M142" s="5"/>
      <c r="N142" s="3"/>
      <c r="O142" s="3"/>
      <c r="P142" s="3"/>
      <c r="Q142" s="5"/>
      <c r="R142" s="5"/>
      <c r="S142" s="5"/>
      <c r="T142" s="5"/>
      <c r="U142" s="5"/>
      <c r="V142" s="5"/>
      <c r="W142" s="5"/>
      <c r="X142" s="5"/>
      <c r="Y142" s="5"/>
      <c r="Z142" s="5"/>
      <c r="AA142" s="5"/>
      <c r="AB142" s="5"/>
      <c r="AC142" s="5"/>
      <c r="AD142" s="5"/>
      <c r="AE142" s="5"/>
      <c r="AF142" s="5"/>
      <c r="AG142" s="5"/>
      <c r="AH142" s="5"/>
      <c r="AI142" s="12"/>
      <c r="AJ142" s="12"/>
      <c r="AM142" s="8"/>
    </row>
    <row r="143" spans="2:39" x14ac:dyDescent="0.35">
      <c r="B143" s="1"/>
      <c r="C143" s="3"/>
      <c r="D143" s="3"/>
      <c r="E143" s="3"/>
      <c r="F143" s="3"/>
      <c r="G143" s="3"/>
      <c r="H143" s="3"/>
      <c r="I143" s="3"/>
      <c r="L143" s="3"/>
      <c r="M143" s="5"/>
      <c r="N143" s="3"/>
      <c r="O143" s="3"/>
      <c r="P143" s="3"/>
      <c r="Q143" s="5"/>
      <c r="R143" s="5"/>
      <c r="S143" s="5"/>
      <c r="T143" s="5"/>
      <c r="U143" s="5"/>
      <c r="V143" s="5"/>
      <c r="W143" s="5"/>
      <c r="X143" s="5"/>
      <c r="Y143" s="5"/>
      <c r="Z143" s="5"/>
      <c r="AA143" s="5"/>
      <c r="AB143" s="5"/>
      <c r="AC143" s="5"/>
      <c r="AD143" s="5"/>
      <c r="AE143" s="5"/>
      <c r="AF143" s="5"/>
      <c r="AG143" s="5"/>
      <c r="AH143" s="5"/>
      <c r="AI143" s="12"/>
      <c r="AJ143" s="12"/>
      <c r="AM143" s="8"/>
    </row>
    <row r="144" spans="2:39" x14ac:dyDescent="0.35">
      <c r="B144" s="1"/>
      <c r="C144" s="3"/>
      <c r="D144" s="3"/>
      <c r="E144" s="3"/>
      <c r="F144" s="3"/>
      <c r="G144" s="3"/>
      <c r="H144" s="3"/>
      <c r="I144" s="3"/>
      <c r="L144" s="3"/>
      <c r="M144" s="5"/>
      <c r="N144" s="3"/>
      <c r="O144" s="3"/>
      <c r="P144" s="3"/>
      <c r="Q144" s="5"/>
      <c r="R144" s="5"/>
      <c r="S144" s="5"/>
      <c r="T144" s="5"/>
      <c r="U144" s="5"/>
      <c r="V144" s="5"/>
      <c r="W144" s="5"/>
      <c r="X144" s="5"/>
      <c r="Y144" s="5"/>
      <c r="Z144" s="5"/>
      <c r="AA144" s="5"/>
      <c r="AB144" s="5"/>
      <c r="AC144" s="5"/>
      <c r="AD144" s="5"/>
      <c r="AE144" s="5"/>
      <c r="AF144" s="5"/>
      <c r="AG144" s="5"/>
      <c r="AH144" s="5"/>
      <c r="AI144" s="12"/>
      <c r="AJ144" s="12"/>
      <c r="AM144" s="7"/>
    </row>
    <row r="145" spans="2:39" x14ac:dyDescent="0.35">
      <c r="B145" s="1"/>
      <c r="C145" s="3"/>
      <c r="D145" s="3"/>
      <c r="E145" s="3"/>
      <c r="F145" s="3"/>
      <c r="G145" s="3"/>
      <c r="H145" s="3"/>
      <c r="I145" s="3"/>
      <c r="L145" s="3"/>
      <c r="M145" s="5"/>
      <c r="N145" s="3"/>
      <c r="O145" s="3"/>
      <c r="P145" s="3"/>
      <c r="Q145" s="5"/>
      <c r="R145" s="5"/>
      <c r="S145" s="5"/>
      <c r="T145" s="5"/>
      <c r="U145" s="5"/>
      <c r="V145" s="5"/>
      <c r="W145" s="5"/>
      <c r="X145" s="5"/>
      <c r="Y145" s="5"/>
      <c r="Z145" s="5"/>
      <c r="AA145" s="5"/>
      <c r="AB145" s="5"/>
      <c r="AC145" s="5"/>
      <c r="AD145" s="5"/>
      <c r="AE145" s="5"/>
      <c r="AF145" s="5"/>
      <c r="AG145" s="5"/>
      <c r="AH145" s="5"/>
      <c r="AJ145" s="13"/>
      <c r="AM145" s="7"/>
    </row>
    <row r="146" spans="2:39" x14ac:dyDescent="0.35">
      <c r="B146" s="1"/>
      <c r="C146" s="3"/>
      <c r="D146" s="3"/>
      <c r="E146" s="3"/>
      <c r="F146" s="3"/>
      <c r="G146" s="3"/>
      <c r="H146" s="3"/>
      <c r="I146" s="3"/>
      <c r="J146" s="1"/>
      <c r="L146" s="3"/>
      <c r="M146" s="5"/>
      <c r="N146" s="3"/>
      <c r="O146" s="3"/>
      <c r="P146" s="3"/>
      <c r="AI146" s="12"/>
      <c r="AJ146" s="12"/>
      <c r="AM146" s="7"/>
    </row>
    <row r="147" spans="2:39" x14ac:dyDescent="0.35">
      <c r="B147" s="1"/>
      <c r="C147" s="3"/>
      <c r="D147" s="3"/>
      <c r="E147" s="3"/>
      <c r="F147" s="3"/>
      <c r="G147" s="3"/>
      <c r="H147" s="3"/>
      <c r="I147" s="3"/>
      <c r="J147" s="1"/>
      <c r="L147" s="3"/>
      <c r="M147" s="5"/>
      <c r="N147" s="3"/>
      <c r="O147" s="3"/>
      <c r="P147" s="3"/>
      <c r="AI147" s="12"/>
      <c r="AJ147" s="12"/>
      <c r="AM147" s="7"/>
    </row>
    <row r="148" spans="2:39" x14ac:dyDescent="0.35">
      <c r="B148" s="1"/>
      <c r="C148" s="3"/>
      <c r="D148" s="3"/>
      <c r="E148" s="3"/>
      <c r="F148" s="3"/>
      <c r="G148" s="3"/>
      <c r="H148" s="3"/>
      <c r="I148" s="3"/>
      <c r="J148" s="1"/>
      <c r="L148" s="3"/>
      <c r="M148" s="5"/>
      <c r="N148" s="3"/>
      <c r="O148" s="3"/>
      <c r="P148" s="3"/>
      <c r="AJ148" s="13"/>
      <c r="AM148" s="8"/>
    </row>
    <row r="149" spans="2:39" x14ac:dyDescent="0.35">
      <c r="B149" s="1"/>
      <c r="C149" s="3"/>
      <c r="D149" s="3"/>
      <c r="E149" s="3"/>
      <c r="F149" s="3"/>
      <c r="G149" s="3"/>
      <c r="H149" s="3"/>
      <c r="I149" s="3"/>
      <c r="J149" s="1"/>
      <c r="L149" s="3"/>
      <c r="M149" s="5"/>
      <c r="N149" s="3"/>
      <c r="O149" s="3"/>
      <c r="P149" s="3"/>
      <c r="AJ149" s="13"/>
      <c r="AM149" s="7"/>
    </row>
    <row r="150" spans="2:39" x14ac:dyDescent="0.35">
      <c r="B150" s="1"/>
      <c r="C150" s="3"/>
      <c r="D150" s="3"/>
      <c r="E150" s="3"/>
      <c r="F150" s="3"/>
      <c r="G150" s="3"/>
      <c r="H150" s="3"/>
      <c r="I150" s="3"/>
      <c r="J150" s="1"/>
      <c r="L150" s="3"/>
      <c r="M150" s="5"/>
      <c r="N150" s="3"/>
      <c r="O150" s="3"/>
      <c r="P150" s="3"/>
      <c r="AJ150" s="13"/>
      <c r="AM150" s="7"/>
    </row>
    <row r="151" spans="2:39" x14ac:dyDescent="0.35">
      <c r="B151" s="1"/>
      <c r="C151" s="3"/>
      <c r="D151" s="3"/>
      <c r="E151" s="3"/>
      <c r="F151" s="3"/>
      <c r="G151" s="3"/>
      <c r="H151" s="3"/>
      <c r="I151" s="3"/>
      <c r="J151" s="1"/>
      <c r="L151" s="3"/>
      <c r="M151" s="5"/>
      <c r="N151" s="3"/>
      <c r="O151" s="3"/>
      <c r="P151" s="3"/>
      <c r="AJ151" s="13"/>
      <c r="AM151" s="7"/>
    </row>
    <row r="152" spans="2:39" x14ac:dyDescent="0.35">
      <c r="B152" s="1"/>
      <c r="C152" s="3"/>
      <c r="D152" s="3"/>
      <c r="E152" s="3"/>
      <c r="F152" s="3"/>
      <c r="G152" s="3"/>
      <c r="H152" s="3"/>
      <c r="I152" s="3"/>
      <c r="J152" s="1"/>
      <c r="L152" s="3"/>
      <c r="M152" s="5"/>
      <c r="N152" s="3"/>
      <c r="O152" s="3"/>
      <c r="P152" s="3"/>
      <c r="AJ152" s="13"/>
      <c r="AM152" s="7"/>
    </row>
    <row r="153" spans="2:39" x14ac:dyDescent="0.35">
      <c r="B153" s="1"/>
      <c r="C153" s="3"/>
      <c r="D153" s="3"/>
      <c r="E153" s="3"/>
      <c r="F153" s="3"/>
      <c r="G153" s="3"/>
      <c r="H153" s="3"/>
      <c r="I153" s="3"/>
      <c r="L153" s="3"/>
      <c r="M153" s="5"/>
      <c r="N153" s="2"/>
      <c r="O153" s="2"/>
      <c r="P153" s="2"/>
      <c r="AI153" s="12"/>
      <c r="AJ153" s="12"/>
      <c r="AM153" s="7"/>
    </row>
    <row r="154" spans="2:39" x14ac:dyDescent="0.35">
      <c r="B154" s="1"/>
      <c r="C154" s="3"/>
      <c r="D154" s="3"/>
      <c r="E154" s="3"/>
      <c r="F154" s="3"/>
      <c r="G154" s="3"/>
      <c r="H154" s="3"/>
      <c r="I154" s="3"/>
      <c r="L154" s="3"/>
      <c r="M154" s="5"/>
      <c r="N154" s="2"/>
      <c r="O154" s="2"/>
      <c r="P154" s="2"/>
      <c r="AI154" s="12"/>
      <c r="AJ154" s="12"/>
      <c r="AM154" s="7"/>
    </row>
    <row r="155" spans="2:39" x14ac:dyDescent="0.35">
      <c r="B155" s="1"/>
      <c r="C155" s="3"/>
      <c r="D155" s="3"/>
      <c r="E155" s="3"/>
      <c r="F155" s="3"/>
      <c r="G155" s="3"/>
      <c r="H155" s="3"/>
      <c r="I155" s="3"/>
      <c r="L155" s="3"/>
      <c r="M155" s="5"/>
      <c r="N155" s="10"/>
      <c r="O155" s="10"/>
      <c r="P155" s="10"/>
      <c r="AI155" s="12"/>
      <c r="AJ155" s="12"/>
      <c r="AM155" s="8"/>
    </row>
    <row r="156" spans="2:39" x14ac:dyDescent="0.35">
      <c r="B156" s="1"/>
      <c r="C156" s="3"/>
      <c r="D156" s="3"/>
      <c r="E156" s="3"/>
      <c r="F156" s="3"/>
      <c r="G156" s="3"/>
      <c r="H156" s="3"/>
      <c r="I156" s="3"/>
      <c r="J156" s="1"/>
      <c r="L156" s="3"/>
      <c r="M156" s="5"/>
      <c r="N156" s="3"/>
      <c r="O156" s="3"/>
      <c r="P156" s="3"/>
      <c r="AI156" s="12"/>
      <c r="AJ156" s="12"/>
      <c r="AM156" s="8"/>
    </row>
    <row r="157" spans="2:39" x14ac:dyDescent="0.35">
      <c r="B157" s="1"/>
      <c r="C157" s="3"/>
      <c r="D157" s="3"/>
      <c r="E157" s="3"/>
      <c r="F157" s="3"/>
      <c r="G157" s="3"/>
      <c r="H157" s="3"/>
      <c r="I157" s="3"/>
      <c r="J157" s="1"/>
      <c r="L157" s="3"/>
      <c r="M157" s="5"/>
      <c r="N157" s="3"/>
      <c r="O157" s="3"/>
      <c r="P157" s="3"/>
      <c r="AJ157" s="13"/>
      <c r="AM157" s="8"/>
    </row>
    <row r="158" spans="2:39" x14ac:dyDescent="0.35">
      <c r="B158" s="1"/>
      <c r="C158" s="3"/>
      <c r="D158" s="3"/>
      <c r="E158" s="3"/>
      <c r="F158" s="3"/>
      <c r="G158" s="3"/>
      <c r="H158" s="3"/>
      <c r="I158" s="3"/>
      <c r="L158" s="3"/>
      <c r="M158" s="5"/>
      <c r="N158" s="3"/>
      <c r="O158" s="3"/>
      <c r="P158" s="3"/>
      <c r="AJ158" s="13"/>
      <c r="AM158" s="8"/>
    </row>
    <row r="159" spans="2:39" x14ac:dyDescent="0.35">
      <c r="B159" s="1"/>
      <c r="C159" s="3"/>
      <c r="D159" s="3"/>
      <c r="E159" s="3"/>
      <c r="F159" s="3"/>
      <c r="G159" s="3"/>
      <c r="H159" s="3"/>
      <c r="I159" s="3"/>
      <c r="J159" s="1"/>
      <c r="L159" s="3"/>
      <c r="M159" s="5"/>
      <c r="N159" s="3"/>
      <c r="O159" s="3"/>
      <c r="P159" s="3"/>
      <c r="AJ159" s="13"/>
      <c r="AM159" s="8"/>
    </row>
    <row r="160" spans="2:39" x14ac:dyDescent="0.35">
      <c r="B160" s="1"/>
      <c r="C160" s="3"/>
      <c r="D160" s="3"/>
      <c r="E160" s="3"/>
      <c r="F160" s="3"/>
      <c r="G160" s="3"/>
      <c r="H160" s="3"/>
      <c r="I160" s="3"/>
      <c r="L160" s="3"/>
      <c r="M160" s="5"/>
      <c r="N160" s="3"/>
      <c r="O160" s="3"/>
      <c r="P160" s="3"/>
      <c r="AI160" s="12"/>
      <c r="AJ160" s="12"/>
      <c r="AM160" s="8"/>
    </row>
    <row r="161" spans="2:39" x14ac:dyDescent="0.35">
      <c r="B161" s="1"/>
      <c r="C161" s="3"/>
      <c r="D161" s="3"/>
      <c r="E161" s="3"/>
      <c r="F161" s="3"/>
      <c r="G161" s="3"/>
      <c r="H161" s="3"/>
      <c r="I161" s="3"/>
      <c r="J161" s="1"/>
      <c r="L161" s="3"/>
      <c r="M161" s="5"/>
      <c r="N161" s="10"/>
      <c r="O161" s="10"/>
      <c r="P161" s="10"/>
      <c r="AI161" s="12"/>
      <c r="AJ161" s="12"/>
      <c r="AM161" s="8"/>
    </row>
    <row r="162" spans="2:39" x14ac:dyDescent="0.35">
      <c r="B162" s="1"/>
      <c r="C162" s="3"/>
      <c r="D162" s="3"/>
      <c r="E162" s="3"/>
      <c r="F162" s="3"/>
      <c r="G162" s="3"/>
      <c r="H162" s="3"/>
      <c r="I162" s="3"/>
      <c r="J162" s="1"/>
      <c r="L162" s="3"/>
      <c r="M162" s="5"/>
      <c r="N162" s="2"/>
      <c r="O162" s="2"/>
      <c r="P162" s="2"/>
      <c r="AI162" s="12"/>
      <c r="AJ162" s="12"/>
      <c r="AM162" s="8"/>
    </row>
    <row r="163" spans="2:39" x14ac:dyDescent="0.35">
      <c r="B163" s="1"/>
      <c r="C163" s="3"/>
      <c r="D163" s="3"/>
      <c r="E163" s="3"/>
      <c r="F163" s="3"/>
      <c r="G163" s="3"/>
      <c r="H163" s="3"/>
      <c r="I163" s="3"/>
      <c r="J163" s="1"/>
      <c r="L163" s="3"/>
      <c r="M163" s="5"/>
      <c r="N163" s="2"/>
      <c r="O163" s="2"/>
      <c r="P163" s="2"/>
      <c r="AI163" s="12"/>
      <c r="AJ163" s="12"/>
      <c r="AM163" s="8"/>
    </row>
    <row r="164" spans="2:39" x14ac:dyDescent="0.35">
      <c r="B164" s="1"/>
      <c r="C164" s="3"/>
      <c r="D164" s="3"/>
      <c r="E164" s="3"/>
      <c r="F164" s="3"/>
      <c r="G164" s="3"/>
      <c r="H164" s="3"/>
      <c r="I164" s="3"/>
      <c r="J164" s="1"/>
      <c r="L164" s="3"/>
      <c r="M164" s="5"/>
      <c r="N164" s="2"/>
      <c r="O164" s="2"/>
      <c r="P164" s="2"/>
      <c r="AI164" s="12"/>
      <c r="AJ164" s="12"/>
      <c r="AM164" s="8"/>
    </row>
    <row r="165" spans="2:39" x14ac:dyDescent="0.35">
      <c r="B165" s="1"/>
      <c r="C165" s="3"/>
      <c r="D165" s="3"/>
      <c r="E165" s="3"/>
      <c r="F165" s="3"/>
      <c r="G165" s="3"/>
      <c r="H165" s="3"/>
      <c r="I165" s="3"/>
      <c r="J165" s="1"/>
      <c r="L165" s="3"/>
      <c r="M165" s="5"/>
      <c r="N165" s="2"/>
      <c r="O165" s="2"/>
      <c r="P165" s="2"/>
      <c r="AI165" s="12"/>
      <c r="AJ165" s="12"/>
      <c r="AM165" s="8"/>
    </row>
    <row r="166" spans="2:39" x14ac:dyDescent="0.35">
      <c r="B166" s="1"/>
      <c r="C166" s="3"/>
      <c r="D166" s="3"/>
      <c r="E166" s="3"/>
      <c r="F166" s="3"/>
      <c r="G166" s="3"/>
      <c r="H166" s="3"/>
      <c r="I166" s="3"/>
      <c r="J166" s="1"/>
      <c r="L166" s="3"/>
      <c r="M166" s="5"/>
      <c r="N166" s="2"/>
      <c r="O166" s="2"/>
      <c r="P166" s="2"/>
      <c r="AI166" s="12"/>
      <c r="AJ166" s="12"/>
      <c r="AM166" s="8"/>
    </row>
    <row r="167" spans="2:39" x14ac:dyDescent="0.35">
      <c r="B167" s="1"/>
      <c r="C167" s="3"/>
      <c r="D167" s="3"/>
      <c r="E167" s="3"/>
      <c r="F167" s="3"/>
      <c r="G167" s="3"/>
      <c r="H167" s="3"/>
      <c r="I167" s="3"/>
      <c r="J167" s="1"/>
      <c r="L167" s="3"/>
      <c r="M167" s="5"/>
      <c r="N167" s="2"/>
      <c r="O167" s="2"/>
      <c r="P167" s="2"/>
      <c r="AJ167" s="13"/>
      <c r="AM167" s="8"/>
    </row>
    <row r="168" spans="2:39" x14ac:dyDescent="0.35">
      <c r="B168" s="1"/>
      <c r="C168" s="3"/>
      <c r="D168" s="3"/>
      <c r="E168" s="3"/>
      <c r="F168" s="3"/>
      <c r="G168" s="3"/>
      <c r="H168" s="3"/>
      <c r="I168" s="3"/>
      <c r="J168" s="1"/>
      <c r="L168" s="3"/>
      <c r="M168" s="5"/>
      <c r="N168" s="2"/>
      <c r="O168" s="2"/>
      <c r="P168" s="2"/>
      <c r="AI168" s="12"/>
      <c r="AJ168" s="12"/>
      <c r="AM168" s="8"/>
    </row>
    <row r="169" spans="2:39" x14ac:dyDescent="0.35">
      <c r="B169" s="1"/>
      <c r="C169" s="3"/>
      <c r="D169" s="3"/>
      <c r="E169" s="3"/>
      <c r="F169" s="3"/>
      <c r="G169" s="3"/>
      <c r="H169" s="3"/>
      <c r="I169" s="3"/>
      <c r="J169" s="1"/>
      <c r="L169" s="3"/>
      <c r="M169" s="5"/>
      <c r="N169" s="2"/>
      <c r="O169" s="2"/>
      <c r="P169" s="2"/>
      <c r="AJ169" s="13"/>
      <c r="AM169" s="8"/>
    </row>
    <row r="170" spans="2:39" x14ac:dyDescent="0.35">
      <c r="B170" s="1"/>
      <c r="C170" s="3"/>
      <c r="D170" s="3"/>
      <c r="E170" s="3"/>
      <c r="F170" s="3"/>
      <c r="G170" s="3"/>
      <c r="H170" s="3"/>
      <c r="I170" s="3"/>
      <c r="J170" s="1"/>
      <c r="L170" s="3"/>
      <c r="M170" s="5"/>
      <c r="N170" s="2"/>
      <c r="O170" s="2"/>
      <c r="P170" s="2"/>
      <c r="AJ170" s="13"/>
      <c r="AM170" s="8"/>
    </row>
    <row r="171" spans="2:39" x14ac:dyDescent="0.35">
      <c r="B171" s="1"/>
      <c r="C171" s="3"/>
      <c r="D171" s="3"/>
      <c r="E171" s="3"/>
      <c r="F171" s="3"/>
      <c r="G171" s="3"/>
      <c r="H171" s="3"/>
      <c r="I171" s="3"/>
      <c r="J171" s="1"/>
      <c r="L171" s="3"/>
      <c r="M171" s="5"/>
      <c r="N171" s="2"/>
      <c r="O171" s="2"/>
      <c r="P171" s="2"/>
      <c r="AI171" s="12"/>
      <c r="AJ171" s="12"/>
      <c r="AM171" s="8"/>
    </row>
    <row r="172" spans="2:39" x14ac:dyDescent="0.35">
      <c r="B172" s="1"/>
      <c r="C172" s="3"/>
      <c r="D172" s="3"/>
      <c r="E172" s="3"/>
      <c r="F172" s="3"/>
      <c r="G172" s="3"/>
      <c r="H172" s="3"/>
      <c r="I172" s="3"/>
      <c r="J172" s="1"/>
      <c r="L172" s="3"/>
      <c r="M172" s="5"/>
      <c r="N172" s="2"/>
      <c r="O172" s="2"/>
      <c r="P172" s="2"/>
      <c r="AI172" s="12"/>
      <c r="AJ172" s="12"/>
      <c r="AM172" s="8"/>
    </row>
    <row r="173" spans="2:39" x14ac:dyDescent="0.35">
      <c r="B173" s="1"/>
      <c r="C173" s="3"/>
      <c r="D173" s="3"/>
      <c r="E173" s="3"/>
      <c r="F173" s="3"/>
      <c r="G173" s="3"/>
      <c r="H173" s="3"/>
      <c r="I173" s="3"/>
      <c r="J173" s="1"/>
      <c r="L173" s="3"/>
      <c r="M173" s="5"/>
      <c r="N173" s="2"/>
      <c r="O173" s="2"/>
      <c r="P173" s="2"/>
      <c r="AJ173" s="13"/>
      <c r="AM173" s="8"/>
    </row>
    <row r="174" spans="2:39" x14ac:dyDescent="0.35">
      <c r="B174" s="1"/>
      <c r="C174" s="3"/>
      <c r="D174" s="3"/>
      <c r="E174" s="3"/>
      <c r="F174" s="3"/>
      <c r="G174" s="3"/>
      <c r="H174" s="3"/>
      <c r="I174" s="3"/>
      <c r="J174" s="1"/>
      <c r="L174" s="3"/>
      <c r="M174" s="5"/>
      <c r="N174" s="2"/>
      <c r="O174" s="2"/>
      <c r="P174" s="2"/>
      <c r="AJ174" s="13"/>
      <c r="AM174" s="8"/>
    </row>
    <row r="175" spans="2:39" x14ac:dyDescent="0.35">
      <c r="B175" s="1"/>
      <c r="C175" s="1"/>
      <c r="D175" s="3"/>
      <c r="E175" s="3"/>
      <c r="F175" s="3"/>
      <c r="G175" s="3"/>
      <c r="H175" s="3"/>
      <c r="I175" s="3"/>
      <c r="J175" s="1"/>
      <c r="L175" s="3"/>
      <c r="M175" s="5"/>
      <c r="N175" s="2"/>
      <c r="O175" s="2"/>
      <c r="P175" s="2"/>
      <c r="AJ175" s="13"/>
      <c r="AM175" s="8"/>
    </row>
    <row r="176" spans="2:39" x14ac:dyDescent="0.35">
      <c r="B176" s="1"/>
      <c r="C176" s="3"/>
      <c r="D176" s="3"/>
      <c r="E176" s="3"/>
      <c r="F176" s="3"/>
      <c r="G176" s="3"/>
      <c r="H176" s="3"/>
      <c r="I176" s="3"/>
      <c r="J176" s="1"/>
      <c r="L176" s="3"/>
      <c r="M176" s="5"/>
      <c r="N176" s="2"/>
      <c r="O176" s="2"/>
      <c r="P176" s="2"/>
      <c r="AJ176" s="13"/>
      <c r="AM176" s="8"/>
    </row>
    <row r="177" spans="2:39" x14ac:dyDescent="0.35">
      <c r="B177" s="1"/>
      <c r="C177" s="3"/>
      <c r="D177" s="3"/>
      <c r="E177" s="3"/>
      <c r="F177" s="3"/>
      <c r="G177" s="3"/>
      <c r="H177" s="3"/>
      <c r="I177" s="3"/>
      <c r="J177" s="1"/>
      <c r="L177" s="3"/>
      <c r="M177" s="5"/>
      <c r="N177" s="2"/>
      <c r="O177" s="2"/>
      <c r="P177" s="2"/>
      <c r="AI177" s="12"/>
      <c r="AJ177" s="12"/>
      <c r="AM177" s="8"/>
    </row>
    <row r="178" spans="2:39" x14ac:dyDescent="0.35">
      <c r="B178" s="1"/>
      <c r="C178" s="3"/>
      <c r="D178" s="3"/>
      <c r="E178" s="3"/>
      <c r="F178" s="3"/>
      <c r="G178" s="3"/>
      <c r="H178" s="3"/>
      <c r="I178" s="3"/>
      <c r="J178" s="1"/>
      <c r="L178" s="3"/>
      <c r="M178" s="5"/>
      <c r="N178" s="2"/>
      <c r="O178" s="2"/>
      <c r="P178" s="2"/>
      <c r="AI178" s="12"/>
      <c r="AJ178" s="12"/>
      <c r="AM178" s="8"/>
    </row>
    <row r="179" spans="2:39" x14ac:dyDescent="0.35">
      <c r="B179" s="1"/>
      <c r="C179" s="3"/>
      <c r="D179" s="3"/>
      <c r="E179" s="3"/>
      <c r="F179" s="3"/>
      <c r="G179" s="3"/>
      <c r="H179" s="3"/>
      <c r="I179" s="3"/>
      <c r="J179" s="1"/>
      <c r="L179" s="3"/>
      <c r="M179" s="5"/>
      <c r="N179" s="2"/>
      <c r="O179" s="2"/>
      <c r="P179" s="2"/>
      <c r="AI179" s="12"/>
      <c r="AJ179" s="12"/>
      <c r="AM179" s="8"/>
    </row>
    <row r="180" spans="2:39" x14ac:dyDescent="0.35">
      <c r="B180" s="1"/>
      <c r="C180" s="3"/>
      <c r="D180" s="3"/>
      <c r="E180" s="3"/>
      <c r="F180" s="3"/>
      <c r="G180" s="3"/>
      <c r="H180" s="3"/>
      <c r="I180" s="3"/>
      <c r="J180" s="1"/>
      <c r="L180" s="3"/>
      <c r="M180" s="5"/>
      <c r="N180" s="2"/>
      <c r="O180" s="2"/>
      <c r="P180" s="2"/>
      <c r="AI180" s="12"/>
      <c r="AJ180" s="12"/>
      <c r="AM180" s="8"/>
    </row>
    <row r="181" spans="2:39" x14ac:dyDescent="0.35">
      <c r="B181" s="1"/>
      <c r="C181" s="3"/>
      <c r="D181" s="3"/>
      <c r="E181" s="3"/>
      <c r="F181" s="3"/>
      <c r="G181" s="3"/>
      <c r="H181" s="3"/>
      <c r="I181" s="3"/>
      <c r="J181" s="1"/>
      <c r="L181" s="3"/>
      <c r="M181" s="5"/>
      <c r="N181" s="3"/>
      <c r="O181" s="3"/>
      <c r="P181" s="3"/>
      <c r="AI181" s="12"/>
      <c r="AJ181" s="12"/>
      <c r="AM181" s="8"/>
    </row>
    <row r="182" spans="2:39" x14ac:dyDescent="0.35">
      <c r="B182" s="1"/>
      <c r="C182" s="3"/>
      <c r="D182" s="3"/>
      <c r="E182" s="3"/>
      <c r="F182" s="3"/>
      <c r="G182" s="3"/>
      <c r="H182" s="3"/>
      <c r="I182" s="3"/>
      <c r="J182" s="1"/>
      <c r="L182" s="3"/>
      <c r="M182" s="5"/>
      <c r="N182" s="2"/>
      <c r="O182" s="2"/>
      <c r="P182" s="2"/>
      <c r="AJ182" s="13"/>
      <c r="AM182" s="8"/>
    </row>
    <row r="183" spans="2:39" x14ac:dyDescent="0.35">
      <c r="B183" s="1"/>
      <c r="C183" s="3"/>
      <c r="D183" s="3"/>
      <c r="E183" s="3"/>
      <c r="F183" s="3"/>
      <c r="G183" s="3"/>
      <c r="H183" s="3"/>
      <c r="I183" s="3"/>
      <c r="J183" s="1"/>
      <c r="L183" s="3"/>
      <c r="M183" s="5"/>
      <c r="N183" s="2"/>
      <c r="O183" s="2"/>
      <c r="P183" s="2"/>
      <c r="AI183" s="12"/>
      <c r="AJ183" s="12"/>
      <c r="AM183" s="8"/>
    </row>
    <row r="184" spans="2:39" x14ac:dyDescent="0.35">
      <c r="B184" s="1"/>
      <c r="C184" s="3"/>
      <c r="D184" s="3"/>
      <c r="E184" s="3"/>
      <c r="F184" s="3"/>
      <c r="G184" s="3"/>
      <c r="H184" s="3"/>
      <c r="I184" s="3"/>
      <c r="J184" s="1"/>
      <c r="L184" s="3"/>
      <c r="M184" s="5"/>
      <c r="N184" s="2"/>
      <c r="O184" s="2"/>
      <c r="P184" s="2"/>
      <c r="AI184" s="12"/>
      <c r="AJ184" s="12"/>
      <c r="AM184" s="8"/>
    </row>
    <row r="185" spans="2:39" x14ac:dyDescent="0.35">
      <c r="B185" s="1"/>
      <c r="C185" s="3"/>
      <c r="D185" s="3"/>
      <c r="E185" s="3"/>
      <c r="F185" s="3"/>
      <c r="G185" s="3"/>
      <c r="H185" s="3"/>
      <c r="I185" s="3"/>
      <c r="J185" s="1"/>
      <c r="L185" s="3"/>
      <c r="M185" s="5"/>
      <c r="N185" s="7"/>
      <c r="O185" s="7"/>
      <c r="P185" s="7"/>
      <c r="AI185" s="12"/>
      <c r="AJ185" s="12"/>
      <c r="AM185" s="8"/>
    </row>
    <row r="186" spans="2:39" x14ac:dyDescent="0.35">
      <c r="B186" s="1"/>
      <c r="C186" s="3"/>
      <c r="D186" s="3"/>
      <c r="E186" s="3"/>
      <c r="F186" s="3"/>
      <c r="G186" s="3"/>
      <c r="H186" s="3"/>
      <c r="I186" s="3"/>
      <c r="J186" s="1"/>
      <c r="L186" s="3"/>
      <c r="M186" s="5"/>
      <c r="N186" s="2"/>
      <c r="O186" s="2"/>
      <c r="P186" s="2"/>
      <c r="AJ186" s="13"/>
      <c r="AM186" s="8"/>
    </row>
    <row r="187" spans="2:39" x14ac:dyDescent="0.35">
      <c r="B187" s="1"/>
      <c r="C187" s="3"/>
      <c r="D187" s="3"/>
      <c r="E187" s="3"/>
      <c r="F187" s="3"/>
      <c r="G187" s="3"/>
      <c r="H187" s="3"/>
      <c r="I187" s="3"/>
      <c r="J187" s="1"/>
      <c r="L187" s="3"/>
      <c r="M187" s="5"/>
      <c r="N187" s="2"/>
      <c r="O187" s="2"/>
      <c r="P187" s="2"/>
      <c r="AI187" s="12"/>
      <c r="AJ187" s="12"/>
      <c r="AM187" s="8"/>
    </row>
    <row r="188" spans="2:39" x14ac:dyDescent="0.35">
      <c r="B188" s="1"/>
      <c r="C188" s="3"/>
      <c r="D188" s="3"/>
      <c r="E188" s="3"/>
      <c r="F188" s="3"/>
      <c r="G188" s="3"/>
      <c r="H188" s="3"/>
      <c r="I188" s="3"/>
      <c r="J188" s="1"/>
      <c r="L188" s="3"/>
      <c r="M188" s="5"/>
      <c r="N188" s="2"/>
      <c r="O188" s="2"/>
      <c r="P188" s="2"/>
      <c r="AJ188" s="13"/>
      <c r="AM188" s="6"/>
    </row>
    <row r="189" spans="2:39" x14ac:dyDescent="0.35">
      <c r="B189" s="1"/>
      <c r="C189" s="3"/>
      <c r="D189" s="3"/>
      <c r="E189" s="1"/>
      <c r="F189" s="3"/>
      <c r="G189" s="3"/>
      <c r="H189" s="1"/>
      <c r="J189" s="1"/>
      <c r="L189" s="3"/>
      <c r="M189" s="5"/>
      <c r="N189" s="2"/>
      <c r="O189" s="2"/>
      <c r="P189" s="2"/>
      <c r="AI189" s="12"/>
      <c r="AJ189" s="12"/>
      <c r="AM189" s="8"/>
    </row>
    <row r="190" spans="2:39" x14ac:dyDescent="0.35">
      <c r="B190" s="1"/>
      <c r="C190" s="3"/>
      <c r="D190" s="3"/>
      <c r="E190" s="3"/>
      <c r="F190" s="3"/>
      <c r="G190" s="3"/>
      <c r="H190" s="3"/>
      <c r="I190" s="3"/>
      <c r="J190" s="1"/>
      <c r="L190" s="3"/>
      <c r="M190" s="5"/>
      <c r="N190" s="3"/>
      <c r="O190" s="3"/>
      <c r="P190" s="3"/>
      <c r="AJ190" s="13"/>
      <c r="AM190" s="7"/>
    </row>
    <row r="191" spans="2:39" x14ac:dyDescent="0.35">
      <c r="B191" s="1"/>
      <c r="C191" s="3"/>
      <c r="D191" s="3"/>
      <c r="E191" s="3"/>
      <c r="F191" s="3"/>
      <c r="G191" s="3"/>
      <c r="H191" s="3"/>
      <c r="I191" s="3"/>
      <c r="L191" s="3"/>
      <c r="M191" s="5"/>
      <c r="N191" s="2"/>
      <c r="O191" s="2"/>
      <c r="P191" s="2"/>
      <c r="AJ191" s="13"/>
      <c r="AM191" s="8"/>
    </row>
    <row r="192" spans="2:39" x14ac:dyDescent="0.35">
      <c r="B192" s="1"/>
      <c r="C192" s="3"/>
      <c r="D192" s="3"/>
      <c r="E192" s="3"/>
      <c r="F192" s="3"/>
      <c r="G192" s="3"/>
      <c r="H192" s="3"/>
      <c r="I192" s="3"/>
      <c r="J192" s="1"/>
      <c r="L192" s="3"/>
      <c r="M192" s="5"/>
      <c r="N192" s="2"/>
      <c r="O192" s="2"/>
      <c r="P192" s="2"/>
      <c r="AJ192" s="13"/>
      <c r="AM192" s="8"/>
    </row>
    <row r="193" spans="2:39" x14ac:dyDescent="0.35">
      <c r="B193" s="1"/>
      <c r="C193" s="3"/>
      <c r="D193" s="3"/>
      <c r="E193" s="3"/>
      <c r="F193" s="3"/>
      <c r="G193" s="3"/>
      <c r="H193" s="3"/>
      <c r="I193" s="3"/>
      <c r="J193" s="1"/>
      <c r="L193" s="3"/>
      <c r="M193" s="5"/>
      <c r="N193" s="2"/>
      <c r="O193" s="2"/>
      <c r="P193" s="2"/>
      <c r="AJ193" s="13"/>
      <c r="AM193" s="8"/>
    </row>
    <row r="194" spans="2:39" x14ac:dyDescent="0.35">
      <c r="B194" s="1"/>
      <c r="C194" s="3"/>
      <c r="D194" s="3"/>
      <c r="E194" s="3"/>
      <c r="F194" s="3"/>
      <c r="G194" s="3"/>
      <c r="H194" s="3"/>
      <c r="I194" s="3"/>
      <c r="L194" s="3"/>
      <c r="M194" s="5"/>
      <c r="N194" s="3"/>
      <c r="O194" s="3"/>
      <c r="P194" s="3"/>
      <c r="Q194" s="5"/>
      <c r="R194" s="5"/>
      <c r="S194" s="5"/>
      <c r="T194" s="5"/>
      <c r="U194" s="5"/>
      <c r="V194" s="5"/>
      <c r="W194" s="5"/>
      <c r="X194" s="5"/>
      <c r="Y194" s="5"/>
      <c r="Z194" s="5"/>
      <c r="AA194" s="5"/>
      <c r="AB194" s="5"/>
      <c r="AC194" s="5"/>
      <c r="AD194" s="5"/>
      <c r="AE194" s="5"/>
      <c r="AF194" s="5"/>
      <c r="AG194" s="5"/>
      <c r="AH194" s="5"/>
      <c r="AI194" s="12"/>
      <c r="AJ194" s="12"/>
      <c r="AK194" s="5"/>
      <c r="AL194" s="5"/>
      <c r="AM194" s="8"/>
    </row>
    <row r="195" spans="2:39" x14ac:dyDescent="0.35">
      <c r="B195" s="1"/>
      <c r="C195" s="3"/>
      <c r="D195" s="3"/>
      <c r="E195" s="3"/>
      <c r="F195" s="3"/>
      <c r="G195" s="3"/>
      <c r="H195" s="3"/>
      <c r="I195" s="3"/>
      <c r="L195" s="3"/>
      <c r="M195" s="5"/>
      <c r="N195" s="3"/>
      <c r="O195" s="3"/>
      <c r="P195" s="3"/>
      <c r="Q195" s="5"/>
      <c r="R195" s="5"/>
      <c r="S195" s="5"/>
      <c r="T195" s="5"/>
      <c r="U195" s="5"/>
      <c r="V195" s="5"/>
      <c r="W195" s="5"/>
      <c r="X195" s="5"/>
      <c r="Y195" s="5"/>
      <c r="Z195" s="5"/>
      <c r="AA195" s="5"/>
      <c r="AB195" s="5"/>
      <c r="AC195" s="5"/>
      <c r="AD195" s="5"/>
      <c r="AE195" s="5"/>
      <c r="AF195" s="5"/>
      <c r="AG195" s="5"/>
      <c r="AH195" s="5"/>
      <c r="AI195" s="12"/>
      <c r="AJ195" s="12"/>
      <c r="AK195" s="5"/>
      <c r="AL195" s="5"/>
      <c r="AM195" s="7"/>
    </row>
    <row r="196" spans="2:39" x14ac:dyDescent="0.35">
      <c r="B196" s="1"/>
      <c r="C196" s="3"/>
      <c r="D196" s="3"/>
      <c r="E196" s="3"/>
      <c r="F196" s="3"/>
      <c r="G196" s="3"/>
      <c r="H196" s="3"/>
      <c r="I196" s="3"/>
      <c r="L196" s="3"/>
      <c r="M196" s="5"/>
      <c r="N196" s="3"/>
      <c r="O196" s="3"/>
      <c r="P196" s="3"/>
      <c r="Q196" s="5"/>
      <c r="R196" s="5"/>
      <c r="S196" s="5"/>
      <c r="T196" s="5"/>
      <c r="U196" s="5"/>
      <c r="V196" s="5"/>
      <c r="W196" s="5"/>
      <c r="X196" s="5"/>
      <c r="Y196" s="5"/>
      <c r="Z196" s="5"/>
      <c r="AA196" s="5"/>
      <c r="AB196" s="5"/>
      <c r="AC196" s="5"/>
      <c r="AD196" s="5"/>
      <c r="AE196" s="5"/>
      <c r="AF196" s="5"/>
      <c r="AG196" s="5"/>
      <c r="AH196" s="5"/>
      <c r="AI196" s="12"/>
      <c r="AJ196" s="12"/>
      <c r="AM196" s="8"/>
    </row>
    <row r="197" spans="2:39" x14ac:dyDescent="0.35">
      <c r="B197" s="1"/>
      <c r="C197" s="3"/>
      <c r="D197" s="3"/>
      <c r="E197" s="3"/>
      <c r="F197" s="3"/>
      <c r="G197" s="3"/>
      <c r="H197" s="3"/>
      <c r="I197" s="3"/>
      <c r="L197" s="3"/>
      <c r="M197" s="5"/>
      <c r="N197" s="3"/>
      <c r="O197" s="3"/>
      <c r="P197" s="3"/>
      <c r="Q197" s="5"/>
      <c r="R197" s="5"/>
      <c r="S197" s="5"/>
      <c r="T197" s="5"/>
      <c r="U197" s="5"/>
      <c r="V197" s="5"/>
      <c r="W197" s="5"/>
      <c r="X197" s="5"/>
      <c r="Y197" s="5"/>
      <c r="Z197" s="5"/>
      <c r="AA197" s="5"/>
      <c r="AB197" s="5"/>
      <c r="AC197" s="5"/>
      <c r="AD197" s="5"/>
      <c r="AE197" s="5"/>
      <c r="AF197" s="5"/>
      <c r="AG197" s="5"/>
      <c r="AH197" s="5"/>
      <c r="AI197" s="12"/>
      <c r="AJ197" s="12"/>
      <c r="AM197" s="8"/>
    </row>
    <row r="198" spans="2:39" x14ac:dyDescent="0.35">
      <c r="B198" s="1"/>
      <c r="C198" s="3"/>
      <c r="D198" s="3"/>
      <c r="E198" s="3"/>
      <c r="F198" s="3"/>
      <c r="G198" s="3"/>
      <c r="H198" s="3"/>
      <c r="I198" s="3"/>
      <c r="L198" s="3"/>
      <c r="M198" s="5"/>
      <c r="N198" s="3"/>
      <c r="O198" s="3"/>
      <c r="P198" s="3"/>
      <c r="AJ198" s="13"/>
      <c r="AM198" s="7"/>
    </row>
    <row r="199" spans="2:39" x14ac:dyDescent="0.35">
      <c r="B199" s="1"/>
      <c r="C199" s="3"/>
      <c r="D199" s="3"/>
      <c r="E199" s="3"/>
      <c r="F199" s="3"/>
      <c r="G199" s="3"/>
      <c r="H199" s="3"/>
      <c r="I199" s="3"/>
      <c r="L199" s="3"/>
      <c r="M199" s="5"/>
      <c r="N199" s="3"/>
      <c r="O199" s="3"/>
      <c r="P199" s="3"/>
      <c r="AJ199" s="13"/>
      <c r="AM199" s="7"/>
    </row>
    <row r="200" spans="2:39" x14ac:dyDescent="0.35">
      <c r="B200" s="1"/>
      <c r="C200" s="3"/>
      <c r="D200" s="3"/>
      <c r="E200" s="3"/>
      <c r="F200" s="3"/>
      <c r="G200" s="3"/>
      <c r="H200" s="3"/>
      <c r="I200" s="3"/>
      <c r="L200" s="3"/>
      <c r="M200" s="5"/>
      <c r="N200" s="3"/>
      <c r="O200" s="3"/>
      <c r="P200" s="3"/>
      <c r="AJ200" s="13"/>
      <c r="AM200" s="7"/>
    </row>
    <row r="201" spans="2:39" x14ac:dyDescent="0.35">
      <c r="B201" s="1"/>
      <c r="C201" s="2"/>
      <c r="D201" s="3"/>
      <c r="E201" s="3"/>
      <c r="F201" s="3"/>
      <c r="G201" s="3"/>
      <c r="H201" s="3"/>
      <c r="I201" s="3"/>
      <c r="J201" s="1"/>
      <c r="L201" s="3"/>
      <c r="M201" s="5"/>
      <c r="N201" s="3"/>
      <c r="O201" s="3"/>
      <c r="P201" s="3"/>
      <c r="AJ201" s="13"/>
      <c r="AM201" s="7"/>
    </row>
    <row r="202" spans="2:39" x14ac:dyDescent="0.35">
      <c r="B202" s="1"/>
      <c r="C202" s="3"/>
      <c r="D202" s="3"/>
      <c r="E202" s="3"/>
      <c r="F202" s="3"/>
      <c r="G202" s="3"/>
      <c r="H202" s="3"/>
      <c r="I202" s="3"/>
      <c r="J202" s="1"/>
      <c r="L202" s="3"/>
      <c r="M202" s="5"/>
      <c r="N202" s="3"/>
      <c r="O202" s="3"/>
      <c r="P202" s="3"/>
      <c r="AJ202" s="13"/>
      <c r="AM202" s="7"/>
    </row>
    <row r="203" spans="2:39" x14ac:dyDescent="0.35">
      <c r="B203" s="1"/>
      <c r="C203" s="3"/>
      <c r="D203" s="3"/>
      <c r="E203" s="3"/>
      <c r="F203" s="3"/>
      <c r="G203" s="3"/>
      <c r="H203" s="3"/>
      <c r="I203" s="3"/>
      <c r="J203" s="1"/>
      <c r="L203" s="3"/>
      <c r="M203" s="5"/>
      <c r="N203" s="10"/>
      <c r="O203" s="10"/>
      <c r="P203" s="10"/>
      <c r="AJ203" s="13"/>
      <c r="AM203" s="7"/>
    </row>
    <row r="204" spans="2:39" x14ac:dyDescent="0.35">
      <c r="B204" s="1"/>
      <c r="C204" s="3"/>
      <c r="D204" s="3"/>
      <c r="E204" s="3"/>
      <c r="F204" s="3"/>
      <c r="G204" s="3"/>
      <c r="H204" s="3"/>
      <c r="I204" s="3"/>
      <c r="J204" s="1"/>
      <c r="L204" s="3"/>
      <c r="M204" s="5"/>
      <c r="N204" s="3"/>
      <c r="O204" s="3"/>
      <c r="P204" s="3"/>
      <c r="AJ204" s="13"/>
      <c r="AM204" s="8"/>
    </row>
    <row r="205" spans="2:39" x14ac:dyDescent="0.35">
      <c r="B205" s="1"/>
      <c r="C205" s="3"/>
      <c r="D205" s="3"/>
      <c r="E205" s="3"/>
      <c r="F205" s="3"/>
      <c r="G205" s="3"/>
      <c r="H205" s="3"/>
      <c r="I205" s="3"/>
      <c r="J205" s="1"/>
      <c r="L205" s="3"/>
      <c r="M205" s="5"/>
      <c r="N205" s="3"/>
      <c r="O205" s="3"/>
      <c r="P205" s="3"/>
      <c r="AJ205" s="13"/>
      <c r="AM205" s="7"/>
    </row>
    <row r="206" spans="2:39" x14ac:dyDescent="0.35">
      <c r="B206" s="1"/>
      <c r="C206" s="3"/>
      <c r="D206" s="3"/>
      <c r="E206" s="3"/>
      <c r="F206" s="3"/>
      <c r="G206" s="3"/>
      <c r="H206" s="3"/>
      <c r="I206" s="3"/>
      <c r="J206" s="1"/>
      <c r="L206" s="3"/>
      <c r="M206" s="5"/>
      <c r="N206" s="3"/>
      <c r="O206" s="3"/>
      <c r="P206" s="3"/>
      <c r="AJ206" s="13"/>
      <c r="AM206" s="7"/>
    </row>
    <row r="207" spans="2:39" x14ac:dyDescent="0.35">
      <c r="B207" s="1"/>
      <c r="C207" s="3"/>
      <c r="D207" s="3"/>
      <c r="E207" s="3"/>
      <c r="F207" s="3"/>
      <c r="G207" s="3"/>
      <c r="H207" s="3"/>
      <c r="I207" s="3"/>
      <c r="J207" s="1"/>
      <c r="L207" s="3"/>
      <c r="M207" s="5"/>
      <c r="N207" s="10"/>
      <c r="O207" s="10"/>
      <c r="P207" s="10"/>
      <c r="AJ207" s="13"/>
      <c r="AM207" s="8"/>
    </row>
    <row r="208" spans="2:39" x14ac:dyDescent="0.35">
      <c r="B208" s="1"/>
      <c r="C208" s="3"/>
      <c r="D208" s="3"/>
      <c r="E208" s="3"/>
      <c r="F208" s="3"/>
      <c r="G208" s="3"/>
      <c r="H208" s="3"/>
      <c r="I208" s="3"/>
      <c r="J208" s="1"/>
      <c r="L208" s="3"/>
      <c r="M208" s="5"/>
      <c r="N208" s="10"/>
      <c r="O208" s="10"/>
      <c r="P208" s="10"/>
      <c r="AJ208" s="13"/>
      <c r="AM208" s="8"/>
    </row>
    <row r="209" spans="2:39" x14ac:dyDescent="0.35">
      <c r="B209" s="1"/>
      <c r="C209" s="3"/>
      <c r="D209" s="3"/>
      <c r="E209" s="3"/>
      <c r="F209" s="3"/>
      <c r="G209" s="3"/>
      <c r="H209" s="3"/>
      <c r="I209" s="3"/>
      <c r="J209" s="1"/>
      <c r="L209" s="3"/>
      <c r="M209" s="5"/>
      <c r="N209" s="2"/>
      <c r="O209" s="2"/>
      <c r="P209" s="2"/>
      <c r="AJ209" s="13"/>
      <c r="AM209" s="8"/>
    </row>
    <row r="210" spans="2:39" x14ac:dyDescent="0.35">
      <c r="B210" s="1"/>
      <c r="C210" s="3"/>
      <c r="D210" s="3"/>
      <c r="E210" s="3"/>
      <c r="F210" s="3"/>
      <c r="G210" s="3"/>
      <c r="H210" s="3"/>
      <c r="I210" s="3"/>
      <c r="J210" s="1"/>
      <c r="L210" s="3"/>
      <c r="M210" s="5"/>
      <c r="N210" s="10"/>
      <c r="O210" s="10"/>
      <c r="P210" s="10"/>
      <c r="AJ210" s="13"/>
      <c r="AM210" s="8"/>
    </row>
    <row r="211" spans="2:39" x14ac:dyDescent="0.35">
      <c r="B211" s="1"/>
      <c r="C211" s="3"/>
      <c r="D211" s="3"/>
      <c r="E211" s="3"/>
      <c r="F211" s="3"/>
      <c r="G211" s="3"/>
      <c r="H211" s="3"/>
      <c r="I211" s="3"/>
      <c r="J211" s="1"/>
      <c r="L211" s="3"/>
      <c r="M211" s="5"/>
      <c r="N211" s="10"/>
      <c r="O211" s="10"/>
      <c r="P211" s="10"/>
      <c r="AJ211" s="13"/>
      <c r="AM211" s="8"/>
    </row>
    <row r="212" spans="2:39" x14ac:dyDescent="0.35">
      <c r="B212" s="1"/>
      <c r="C212" s="3"/>
      <c r="D212" s="3"/>
      <c r="E212" s="1"/>
      <c r="F212" s="3"/>
      <c r="G212" s="3"/>
      <c r="H212" s="3"/>
      <c r="I212" s="3"/>
      <c r="J212" s="1"/>
      <c r="L212" s="3"/>
      <c r="M212" s="5"/>
      <c r="N212" s="2"/>
      <c r="O212" s="2"/>
      <c r="P212" s="2"/>
      <c r="AJ212" s="13"/>
      <c r="AM212" s="8"/>
    </row>
    <row r="213" spans="2:39" x14ac:dyDescent="0.35">
      <c r="B213" s="1"/>
      <c r="C213" s="3"/>
      <c r="D213" s="3"/>
      <c r="E213" s="11"/>
      <c r="F213" s="3"/>
      <c r="G213" s="3"/>
      <c r="H213" s="3"/>
      <c r="I213" s="3"/>
      <c r="J213" s="1"/>
      <c r="L213" s="3"/>
      <c r="M213" s="5"/>
      <c r="N213" s="10"/>
      <c r="O213" s="10"/>
      <c r="P213" s="10"/>
      <c r="AJ213" s="13"/>
      <c r="AM213" s="7"/>
    </row>
    <row r="214" spans="2:39" x14ac:dyDescent="0.35">
      <c r="B214" s="1"/>
      <c r="C214" s="3"/>
      <c r="D214" s="3"/>
      <c r="E214" s="3"/>
      <c r="F214" s="3"/>
      <c r="G214" s="3"/>
      <c r="H214" s="3"/>
      <c r="L214" s="3"/>
      <c r="M214" s="5"/>
      <c r="N214" s="2"/>
      <c r="O214" s="2"/>
      <c r="P214" s="2"/>
      <c r="AJ214" s="13"/>
      <c r="AM214" s="8"/>
    </row>
    <row r="215" spans="2:39" x14ac:dyDescent="0.35">
      <c r="B215" s="1"/>
      <c r="C215" s="3"/>
      <c r="D215" s="3"/>
      <c r="E215" s="3"/>
      <c r="F215" s="3"/>
      <c r="G215" s="3"/>
      <c r="H215" s="3"/>
      <c r="I215" s="3"/>
      <c r="J215" s="1"/>
      <c r="L215" s="3"/>
      <c r="M215" s="5"/>
      <c r="N215" s="2"/>
      <c r="O215" s="2"/>
      <c r="P215" s="2"/>
      <c r="AJ215" s="13"/>
      <c r="AM215" s="6"/>
    </row>
    <row r="216" spans="2:39" x14ac:dyDescent="0.35">
      <c r="B216" s="1"/>
      <c r="C216" s="3"/>
      <c r="D216" s="3"/>
      <c r="E216" s="3"/>
      <c r="F216" s="3"/>
      <c r="G216" s="3"/>
      <c r="H216" s="3"/>
      <c r="I216" s="3"/>
      <c r="J216" s="1"/>
      <c r="L216" s="3"/>
      <c r="M216" s="5"/>
      <c r="N216" s="2"/>
      <c r="O216" s="2"/>
      <c r="P216" s="2"/>
      <c r="AJ216" s="13"/>
      <c r="AM216" s="8"/>
    </row>
    <row r="217" spans="2:39" x14ac:dyDescent="0.35">
      <c r="B217" s="1"/>
      <c r="C217" s="3"/>
      <c r="D217" s="3"/>
      <c r="E217" s="3"/>
      <c r="F217" s="3"/>
      <c r="G217" s="3"/>
      <c r="H217" s="3"/>
      <c r="I217" s="3"/>
      <c r="J217" s="1"/>
      <c r="L217" s="3"/>
      <c r="M217" s="5"/>
      <c r="N217" s="2"/>
      <c r="O217" s="2"/>
      <c r="P217" s="2"/>
      <c r="AJ217" s="13"/>
      <c r="AM217" s="8"/>
    </row>
    <row r="218" spans="2:39" x14ac:dyDescent="0.35">
      <c r="B218" s="1"/>
      <c r="C218" s="3"/>
      <c r="D218" s="3"/>
      <c r="E218" s="3"/>
      <c r="F218" s="3"/>
      <c r="G218" s="3"/>
      <c r="H218" s="3"/>
      <c r="I218" s="3"/>
      <c r="J218" s="1"/>
      <c r="L218" s="3"/>
      <c r="M218" s="5"/>
      <c r="N218" s="2"/>
      <c r="O218" s="2"/>
      <c r="P218" s="2"/>
      <c r="AJ218" s="13"/>
      <c r="AM218" s="8"/>
    </row>
    <row r="219" spans="2:39" x14ac:dyDescent="0.35">
      <c r="B219" s="1"/>
      <c r="C219" s="3"/>
      <c r="D219" s="3"/>
      <c r="E219" s="3"/>
      <c r="F219" s="3"/>
      <c r="G219" s="3"/>
      <c r="H219" s="3"/>
      <c r="I219" s="3"/>
      <c r="J219" s="1"/>
      <c r="L219" s="3"/>
      <c r="M219" s="5"/>
      <c r="N219" s="2"/>
      <c r="O219" s="2"/>
      <c r="P219" s="2"/>
      <c r="AJ219" s="13"/>
      <c r="AM219" s="8"/>
    </row>
    <row r="220" spans="2:39" x14ac:dyDescent="0.35">
      <c r="B220" s="1"/>
      <c r="C220" s="3"/>
      <c r="D220" s="3"/>
      <c r="E220" s="3"/>
      <c r="F220" s="3"/>
      <c r="G220" s="3"/>
      <c r="H220" s="3"/>
      <c r="I220" s="3"/>
      <c r="J220" s="1"/>
      <c r="L220" s="3"/>
      <c r="M220" s="5"/>
      <c r="N220" s="3"/>
      <c r="O220" s="3"/>
      <c r="P220" s="3"/>
      <c r="AJ220" s="13"/>
      <c r="AM220" s="7"/>
    </row>
    <row r="221" spans="2:39" x14ac:dyDescent="0.35">
      <c r="B221" s="1"/>
      <c r="C221" s="3"/>
      <c r="D221" s="3"/>
      <c r="E221" s="3"/>
      <c r="F221" s="3"/>
      <c r="G221" s="3"/>
      <c r="H221" s="3"/>
      <c r="I221" s="3"/>
      <c r="J221" s="1"/>
      <c r="L221" s="3"/>
      <c r="M221" s="5"/>
      <c r="N221" s="3"/>
      <c r="O221" s="3"/>
      <c r="P221" s="3"/>
      <c r="AJ221" s="13"/>
      <c r="AM221" s="7"/>
    </row>
    <row r="222" spans="2:39" x14ac:dyDescent="0.35">
      <c r="B222" s="1"/>
      <c r="C222" s="3"/>
      <c r="D222" s="3"/>
      <c r="E222" s="3"/>
      <c r="F222" s="3"/>
      <c r="G222" s="3"/>
      <c r="H222" s="3"/>
      <c r="I222" s="3"/>
      <c r="J222" s="1"/>
      <c r="L222" s="3"/>
      <c r="M222" s="5"/>
      <c r="N222" s="2"/>
      <c r="O222" s="2"/>
      <c r="P222" s="2"/>
      <c r="AJ222" s="13"/>
      <c r="AM222" s="8"/>
    </row>
    <row r="223" spans="2:39" x14ac:dyDescent="0.35">
      <c r="B223" s="1"/>
      <c r="C223" s="3"/>
      <c r="D223" s="3"/>
      <c r="E223" s="3"/>
      <c r="F223" s="3"/>
      <c r="G223" s="3"/>
      <c r="H223" s="3"/>
      <c r="I223" s="3"/>
      <c r="J223" s="1"/>
      <c r="L223" s="3"/>
      <c r="M223" s="5"/>
      <c r="N223" s="2"/>
      <c r="O223" s="2"/>
      <c r="P223" s="2"/>
      <c r="AJ223" s="13"/>
      <c r="AM223" s="8"/>
    </row>
    <row r="224" spans="2:39" x14ac:dyDescent="0.35">
      <c r="B224" s="1"/>
      <c r="C224" s="3"/>
      <c r="D224" s="3"/>
      <c r="E224" s="3"/>
      <c r="F224" s="3"/>
      <c r="G224" s="3"/>
      <c r="H224" s="3"/>
      <c r="I224" s="3"/>
      <c r="J224" s="1"/>
      <c r="L224" s="3"/>
      <c r="M224" s="5"/>
      <c r="N224" s="2"/>
      <c r="O224" s="2"/>
      <c r="P224" s="2"/>
      <c r="AJ224" s="13"/>
      <c r="AM224" s="8"/>
    </row>
  </sheetData>
  <autoFilter ref="A1:AM119" xr:uid="{BF1C84BB-F2CC-42C6-A1BF-21ED272783EE}"/>
  <phoneticPr fontId="5" type="noConversion"/>
  <pageMargins left="0.7" right="0.7" top="0.75" bottom="0.75" header="0.3" footer="0.3"/>
  <pageSetup paperSize="9" orientation="portrait" r:id="rId1"/>
  <ignoredErrors>
    <ignoredError sqref="S32 AH16 AH18 AH32 O2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Cuauhtemoc Gonzalez Espinosa</dc:creator>
  <cp:lastModifiedBy>Pedro Cuauhtemoc Gonzalez Espinosa</cp:lastModifiedBy>
  <dcterms:created xsi:type="dcterms:W3CDTF">2022-07-12T20:22:16Z</dcterms:created>
  <dcterms:modified xsi:type="dcterms:W3CDTF">2024-09-24T01:07:24Z</dcterms:modified>
</cp:coreProperties>
</file>