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sv2\My_work\CFT\2023\Biomass_uncertainty\"/>
    </mc:Choice>
  </mc:AlternateContent>
  <xr:revisionPtr revIDLastSave="0" documentId="8_{0F6AF698-C997-46DA-8973-6E8443CED02A}" xr6:coauthVersionLast="47" xr6:coauthVersionMax="47" xr10:uidLastSave="{00000000-0000-0000-0000-000000000000}"/>
  <bookViews>
    <workbookView xWindow="-108" yWindow="-108" windowWidth="23256" windowHeight="12576" xr2:uid="{F293161B-23A4-43FC-AD80-A4D3C2928AF0}"/>
  </bookViews>
  <sheets>
    <sheet name="TropMHardw" sheetId="1" r:id="rId1"/>
    <sheet name="TropWHardw" sheetId="2" r:id="rId2"/>
    <sheet name="TempTropPine" sheetId="3" r:id="rId3"/>
    <sheet name="TempUSeastHardw" sheetId="4" r:id="rId4"/>
    <sheet name="coff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5" l="1"/>
  <c r="G4" i="5"/>
  <c r="F4" i="5"/>
  <c r="J7" i="4"/>
  <c r="J5" i="4"/>
  <c r="I5" i="4" s="1"/>
  <c r="L5" i="4" s="1"/>
  <c r="N5" i="4" s="1"/>
  <c r="P5" i="4" s="1"/>
  <c r="J4" i="4"/>
  <c r="I12" i="4"/>
  <c r="I11" i="4"/>
  <c r="L11" i="4" s="1"/>
  <c r="N11" i="4" s="1"/>
  <c r="P11" i="4" s="1"/>
  <c r="I8" i="4"/>
  <c r="L8" i="4" s="1"/>
  <c r="N8" i="4" s="1"/>
  <c r="P8" i="4" s="1"/>
  <c r="I7" i="4"/>
  <c r="J12" i="4"/>
  <c r="J11" i="4"/>
  <c r="J8" i="4"/>
  <c r="J12" i="3"/>
  <c r="J11" i="3"/>
  <c r="J8" i="3"/>
  <c r="J7" i="3"/>
  <c r="J5" i="3"/>
  <c r="J4" i="3"/>
  <c r="I12" i="3"/>
  <c r="I11" i="3"/>
  <c r="I8" i="3"/>
  <c r="I7" i="3"/>
  <c r="L11" i="3"/>
  <c r="N11" i="3" s="1"/>
  <c r="P11" i="3" s="1"/>
  <c r="K7" i="3"/>
  <c r="M7" i="3" s="1"/>
  <c r="O7" i="3" s="1"/>
  <c r="Q7" i="3" s="1"/>
  <c r="K4" i="2"/>
  <c r="P18" i="2"/>
  <c r="R16" i="2"/>
  <c r="Q16" i="2"/>
  <c r="P16" i="2"/>
  <c r="J12" i="2"/>
  <c r="J11" i="2"/>
  <c r="J8" i="2"/>
  <c r="J7" i="2"/>
  <c r="J5" i="2"/>
  <c r="J4" i="2"/>
  <c r="I12" i="2"/>
  <c r="I11" i="2"/>
  <c r="I8" i="2"/>
  <c r="I7" i="2"/>
  <c r="I5" i="2"/>
  <c r="I4" i="2"/>
  <c r="E13" i="2" s="1"/>
  <c r="E15" i="2" s="1"/>
  <c r="L8" i="2"/>
  <c r="N8" i="2" s="1"/>
  <c r="P8" i="2" s="1"/>
  <c r="L11" i="2"/>
  <c r="N11" i="2" s="1"/>
  <c r="P11" i="2" s="1"/>
  <c r="J12" i="1"/>
  <c r="J11" i="1"/>
  <c r="I11" i="1" s="1"/>
  <c r="K11" i="1" s="1"/>
  <c r="M11" i="1" s="1"/>
  <c r="O11" i="1" s="1"/>
  <c r="Q11" i="1" s="1"/>
  <c r="J8" i="1"/>
  <c r="I8" i="1" s="1"/>
  <c r="L8" i="1" s="1"/>
  <c r="N8" i="1" s="1"/>
  <c r="P8" i="1" s="1"/>
  <c r="J7" i="1"/>
  <c r="I7" i="1" s="1"/>
  <c r="L7" i="1" s="1"/>
  <c r="N7" i="1" s="1"/>
  <c r="P7" i="1" s="1"/>
  <c r="J5" i="1"/>
  <c r="J4" i="1"/>
  <c r="I12" i="1"/>
  <c r="L12" i="1" s="1"/>
  <c r="N12" i="1" s="1"/>
  <c r="P12" i="1" s="1"/>
  <c r="K5" i="2"/>
  <c r="I4" i="4"/>
  <c r="L4" i="4" s="1"/>
  <c r="N4" i="4" s="1"/>
  <c r="P4" i="4" s="1"/>
  <c r="I5" i="3"/>
  <c r="L5" i="3" s="1"/>
  <c r="N5" i="3" s="1"/>
  <c r="P5" i="3" s="1"/>
  <c r="I4" i="3"/>
  <c r="L4" i="3" s="1"/>
  <c r="I5" i="1"/>
  <c r="L5" i="1" s="1"/>
  <c r="N5" i="1" s="1"/>
  <c r="P5" i="1" s="1"/>
  <c r="I4" i="1"/>
  <c r="L4" i="1" s="1"/>
  <c r="N4" i="1" s="1"/>
  <c r="P4" i="1" s="1"/>
  <c r="P6" i="4" l="1"/>
  <c r="P18" i="4" s="1"/>
  <c r="K11" i="4"/>
  <c r="M11" i="4" s="1"/>
  <c r="O11" i="4" s="1"/>
  <c r="Q11" i="4" s="1"/>
  <c r="L12" i="4"/>
  <c r="N12" i="4" s="1"/>
  <c r="P12" i="4" s="1"/>
  <c r="P13" i="4" s="1"/>
  <c r="K12" i="4"/>
  <c r="M12" i="4" s="1"/>
  <c r="O12" i="4" s="1"/>
  <c r="Q12" i="4" s="1"/>
  <c r="L7" i="4"/>
  <c r="N7" i="4" s="1"/>
  <c r="P7" i="4" s="1"/>
  <c r="P9" i="4" s="1"/>
  <c r="K7" i="4"/>
  <c r="M7" i="4" s="1"/>
  <c r="O7" i="4" s="1"/>
  <c r="Q7" i="4" s="1"/>
  <c r="R7" i="4" s="1"/>
  <c r="R11" i="4"/>
  <c r="K8" i="4"/>
  <c r="M8" i="4" s="1"/>
  <c r="O8" i="4" s="1"/>
  <c r="Q8" i="4" s="1"/>
  <c r="R8" i="4" s="1"/>
  <c r="P16" i="4"/>
  <c r="L12" i="3"/>
  <c r="N12" i="3" s="1"/>
  <c r="P12" i="3" s="1"/>
  <c r="P13" i="3" s="1"/>
  <c r="K12" i="3"/>
  <c r="M12" i="3" s="1"/>
  <c r="O12" i="3" s="1"/>
  <c r="Q12" i="3" s="1"/>
  <c r="L8" i="3"/>
  <c r="N8" i="3" s="1"/>
  <c r="P8" i="3" s="1"/>
  <c r="K8" i="3"/>
  <c r="M8" i="3" s="1"/>
  <c r="O8" i="3" s="1"/>
  <c r="Q8" i="3" s="1"/>
  <c r="R8" i="3" s="1"/>
  <c r="L7" i="3"/>
  <c r="N7" i="3" s="1"/>
  <c r="P7" i="3" s="1"/>
  <c r="R7" i="3" s="1"/>
  <c r="R9" i="3" s="1"/>
  <c r="K11" i="3"/>
  <c r="M11" i="3" s="1"/>
  <c r="O11" i="3" s="1"/>
  <c r="Q11" i="3" s="1"/>
  <c r="R11" i="3" s="1"/>
  <c r="L12" i="2"/>
  <c r="N12" i="2" s="1"/>
  <c r="P12" i="2" s="1"/>
  <c r="P13" i="2" s="1"/>
  <c r="K12" i="2"/>
  <c r="M12" i="2" s="1"/>
  <c r="O12" i="2" s="1"/>
  <c r="Q12" i="2" s="1"/>
  <c r="L7" i="2"/>
  <c r="N7" i="2" s="1"/>
  <c r="P7" i="2" s="1"/>
  <c r="P9" i="2" s="1"/>
  <c r="K7" i="2"/>
  <c r="M7" i="2" s="1"/>
  <c r="O7" i="2" s="1"/>
  <c r="Q7" i="2" s="1"/>
  <c r="K11" i="2"/>
  <c r="M11" i="2" s="1"/>
  <c r="O11" i="2" s="1"/>
  <c r="Q11" i="2" s="1"/>
  <c r="R11" i="2" s="1"/>
  <c r="K8" i="2"/>
  <c r="M8" i="2" s="1"/>
  <c r="O8" i="2" s="1"/>
  <c r="Q8" i="2" s="1"/>
  <c r="R8" i="2" s="1"/>
  <c r="P9" i="1"/>
  <c r="Q16" i="1" s="1"/>
  <c r="L11" i="1"/>
  <c r="N11" i="1" s="1"/>
  <c r="P11" i="1" s="1"/>
  <c r="R11" i="1" s="1"/>
  <c r="K12" i="1"/>
  <c r="M12" i="1" s="1"/>
  <c r="O12" i="1" s="1"/>
  <c r="Q12" i="1" s="1"/>
  <c r="R12" i="1" s="1"/>
  <c r="K8" i="1"/>
  <c r="M8" i="1" s="1"/>
  <c r="O8" i="1" s="1"/>
  <c r="Q8" i="1" s="1"/>
  <c r="R8" i="1" s="1"/>
  <c r="K7" i="1"/>
  <c r="M7" i="1" s="1"/>
  <c r="O7" i="1" s="1"/>
  <c r="Q7" i="1" s="1"/>
  <c r="R7" i="1" s="1"/>
  <c r="P6" i="1"/>
  <c r="K5" i="4"/>
  <c r="M5" i="4" s="1"/>
  <c r="O5" i="4" s="1"/>
  <c r="Q5" i="4" s="1"/>
  <c r="R5" i="4" s="1"/>
  <c r="E13" i="4"/>
  <c r="E15" i="4" s="1"/>
  <c r="K4" i="4"/>
  <c r="M4" i="4" s="1"/>
  <c r="O4" i="4" s="1"/>
  <c r="Q4" i="4" s="1"/>
  <c r="R4" i="4" s="1"/>
  <c r="R6" i="4" s="1"/>
  <c r="Q6" i="4" s="1"/>
  <c r="Q18" i="4" s="1"/>
  <c r="N4" i="3"/>
  <c r="P4" i="3" s="1"/>
  <c r="P6" i="3" s="1"/>
  <c r="P18" i="3" s="1"/>
  <c r="K4" i="3"/>
  <c r="M4" i="3" s="1"/>
  <c r="O4" i="3" s="1"/>
  <c r="Q4" i="3" s="1"/>
  <c r="R4" i="3" s="1"/>
  <c r="E13" i="3"/>
  <c r="E15" i="3" s="1"/>
  <c r="K5" i="3"/>
  <c r="M5" i="3" s="1"/>
  <c r="O5" i="3" s="1"/>
  <c r="Q5" i="3" s="1"/>
  <c r="R5" i="3" s="1"/>
  <c r="L4" i="2"/>
  <c r="N4" i="2" s="1"/>
  <c r="P4" i="2" s="1"/>
  <c r="M4" i="2"/>
  <c r="L5" i="2"/>
  <c r="N5" i="2" s="1"/>
  <c r="P5" i="2" s="1"/>
  <c r="M5" i="2"/>
  <c r="O5" i="2" s="1"/>
  <c r="Q5" i="2" s="1"/>
  <c r="E13" i="1"/>
  <c r="E15" i="1" s="1"/>
  <c r="K5" i="1"/>
  <c r="M5" i="1" s="1"/>
  <c r="O5" i="1" s="1"/>
  <c r="Q5" i="1" s="1"/>
  <c r="R5" i="1" s="1"/>
  <c r="K4" i="1"/>
  <c r="M4" i="1" s="1"/>
  <c r="O4" i="1" s="1"/>
  <c r="Q4" i="1" s="1"/>
  <c r="R4" i="1" s="1"/>
  <c r="R16" i="4" l="1"/>
  <c r="R9" i="4"/>
  <c r="Q9" i="4" s="1"/>
  <c r="Q16" i="4"/>
  <c r="R12" i="4"/>
  <c r="R13" i="4" s="1"/>
  <c r="Q13" i="4" s="1"/>
  <c r="R6" i="3"/>
  <c r="Q6" i="3" s="1"/>
  <c r="Q18" i="3" s="1"/>
  <c r="P16" i="3"/>
  <c r="R13" i="3"/>
  <c r="Q13" i="3" s="1"/>
  <c r="R12" i="3"/>
  <c r="P9" i="3"/>
  <c r="R16" i="3"/>
  <c r="O4" i="2"/>
  <c r="Q4" i="2" s="1"/>
  <c r="R4" i="2" s="1"/>
  <c r="R6" i="2" s="1"/>
  <c r="Q6" i="2" s="1"/>
  <c r="Q18" i="2" s="1"/>
  <c r="R5" i="2"/>
  <c r="P6" i="2"/>
  <c r="R7" i="2"/>
  <c r="R9" i="2" s="1"/>
  <c r="Q9" i="2" s="1"/>
  <c r="R12" i="2"/>
  <c r="R13" i="2" s="1"/>
  <c r="Q13" i="2" s="1"/>
  <c r="R9" i="1"/>
  <c r="Q9" i="1" s="1"/>
  <c r="P18" i="1"/>
  <c r="P16" i="1"/>
  <c r="R13" i="1"/>
  <c r="R6" i="1"/>
  <c r="Q6" i="1" s="1"/>
  <c r="Q18" i="1" s="1"/>
  <c r="P13" i="1"/>
  <c r="R16" i="1" s="1"/>
  <c r="Q9" i="3" l="1"/>
  <c r="Q16" i="3"/>
  <c r="Q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tc={21DD21F0-C051-4183-8705-8D7F35B73DAC}</author>
    <author>tc={8EA2D456-344D-4C46-A8E5-F4116D8D1D76}</author>
  </authors>
  <commentList>
    <comment ref="I3" authorId="0" shapeId="0" xr:uid="{21DD21F0-C051-4183-8705-8D7F35B73DAC}">
      <text>
        <t>[Threaded comment]
Your version of Excel allows you to read this threaded comment; however, any edits to it will get removed if the file is opened in a newer version of Excel. Learn more: https://go.microsoft.com/fwlink/?linkid=870924
Comment:
    Y= aboveground dry matter, kg (tree)-1</t>
      </text>
    </comment>
    <comment ref="J3" authorId="1" shapeId="0" xr:uid="{8EA2D456-344D-4C46-A8E5-F4116D8D1D76}">
      <text>
        <t>[Threaded comment]
Your version of Excel allows you to read this threaded comment; however, any edits to it will get removed if the file is opened in a newer version of Excel. Learn more: https://go.microsoft.com/fwlink/?linkid=870924
Comment:
    DBH =diameter at breast height, cm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tc={0FAA0BB7-980F-46A8-B443-EA06DD7EF307}</author>
    <author>tc={772233AA-46A4-428E-A64D-4C8CDF1C6B17}</author>
  </authors>
  <commentList>
    <comment ref="I3" authorId="0" shapeId="0" xr:uid="{0FAA0BB7-980F-46A8-B443-EA06DD7EF307}">
      <text>
        <t>[Threaded comment]
Your version of Excel allows you to read this threaded comment; however, any edits to it will get removed if the file is opened in a newer version of Excel. Learn more: https://go.microsoft.com/fwlink/?linkid=870924
Comment:
    Y= aboveground dry matter, kg (tree)-1</t>
      </text>
    </comment>
    <comment ref="J3" authorId="1" shapeId="0" xr:uid="{772233AA-46A4-428E-A64D-4C8CDF1C6B17}">
      <text>
        <t>[Threaded comment]
Your version of Excel allows you to read this threaded comment; however, any edits to it will get removed if the file is opened in a newer version of Excel. Learn more: https://go.microsoft.com/fwlink/?linkid=870924
Comment:
    DBH =diameter at breast height, cm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tc={DC88D389-A1E3-4E48-A1F9-2A2E3C73E174}</author>
    <author>tc={421D0AC2-51CF-4202-8473-A2582568F3D8}</author>
  </authors>
  <commentList>
    <comment ref="I3" authorId="0" shapeId="0" xr:uid="{DC88D389-A1E3-4E48-A1F9-2A2E3C73E174}">
      <text>
        <t>[Threaded comment]
Your version of Excel allows you to read this threaded comment; however, any edits to it will get removed if the file is opened in a newer version of Excel. Learn more: https://go.microsoft.com/fwlink/?linkid=870924
Comment:
    Y= aboveground dry matter, kg (tree)-1</t>
      </text>
    </comment>
    <comment ref="J3" authorId="1" shapeId="0" xr:uid="{421D0AC2-51CF-4202-8473-A2582568F3D8}">
      <text>
        <t>[Threaded comment]
Your version of Excel allows you to read this threaded comment; however, any edits to it will get removed if the file is opened in a newer version of Excel. Learn more: https://go.microsoft.com/fwlink/?linkid=870924
Comment:
    DBH =diameter at breast height, cm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tc={80FF53C8-FB46-4210-98E6-8D7F9D2472E3}</author>
    <author>tc={3E836BEA-99EA-4924-86BD-B79D0CE74B69}</author>
  </authors>
  <commentList>
    <comment ref="I3" authorId="0" shapeId="0" xr:uid="{80FF53C8-FB46-4210-98E6-8D7F9D2472E3}">
      <text>
        <t>[Threaded comment]
Your version of Excel allows you to read this threaded comment; however, any edits to it will get removed if the file is opened in a newer version of Excel. Learn more: https://go.microsoft.com/fwlink/?linkid=870924
Comment:
    Y= aboveground dry matter, kg (tree)-1</t>
      </text>
    </comment>
    <comment ref="J3" authorId="1" shapeId="0" xr:uid="{3E836BEA-99EA-4924-86BD-B79D0CE74B69}">
      <text>
        <t>[Threaded comment]
Your version of Excel allows you to read this threaded comment; however, any edits to it will get removed if the file is opened in a newer version of Excel. Learn more: https://go.microsoft.com/fwlink/?linkid=870924
Comment:
    DBH =diameter at breast height, cm</t>
      </text>
    </comment>
  </commentList>
</comments>
</file>

<file path=xl/sharedStrings.xml><?xml version="1.0" encoding="utf-8"?>
<sst xmlns="http://schemas.openxmlformats.org/spreadsheetml/2006/main" count="225" uniqueCount="53">
  <si>
    <t>Gtree</t>
  </si>
  <si>
    <t>Tropical moist hardwoods:</t>
  </si>
  <si>
    <t>DBH range in cm</t>
  </si>
  <si>
    <t>5 - 148</t>
  </si>
  <si>
    <t>Gtree (kg/tree)</t>
  </si>
  <si>
    <t>DBH (cm)</t>
  </si>
  <si>
    <t>R2</t>
  </si>
  <si>
    <t>n</t>
  </si>
  <si>
    <t>slope</t>
  </si>
  <si>
    <t>se</t>
  </si>
  <si>
    <t>standard error</t>
  </si>
  <si>
    <t>density (trees/ha)</t>
  </si>
  <si>
    <t>se (+/- value)</t>
  </si>
  <si>
    <t>Gtree (kg/ha)</t>
  </si>
  <si>
    <t>dry matter biomass</t>
  </si>
  <si>
    <t>Gtree (kg C/ha)</t>
  </si>
  <si>
    <t>Gtree (kg CO2eq/ha)</t>
  </si>
  <si>
    <t>per tree</t>
  </si>
  <si>
    <t>per ha</t>
  </si>
  <si>
    <t>Input</t>
  </si>
  <si>
    <t>Tropical wet hardwoods:</t>
  </si>
  <si>
    <t>0.6 - 56</t>
  </si>
  <si>
    <t>Temperate/tropical pines:</t>
  </si>
  <si>
    <t>Temperate US eastern hardwoods:</t>
  </si>
  <si>
    <t>1.3 - 83.2</t>
  </si>
  <si>
    <t>Year 1</t>
  </si>
  <si>
    <t>Year 2</t>
  </si>
  <si>
    <t>Result</t>
  </si>
  <si>
    <t>change from Year 1 to 2</t>
  </si>
  <si>
    <t>higher value chosen of the former calculated uncertainties</t>
  </si>
  <si>
    <t>5-112</t>
  </si>
  <si>
    <t>starting from 5 cm!!</t>
  </si>
  <si>
    <t>se (%)</t>
  </si>
  <si>
    <t>range</t>
  </si>
  <si>
    <t>min</t>
  </si>
  <si>
    <t>max</t>
  </si>
  <si>
    <t>mean</t>
  </si>
  <si>
    <t>average</t>
  </si>
  <si>
    <t>Result (if range is given)</t>
  </si>
  <si>
    <t>Result (default +/- 10%)</t>
  </si>
  <si>
    <t>range from</t>
  </si>
  <si>
    <t>to</t>
  </si>
  <si>
    <t>this year (DBH in cm)</t>
  </si>
  <si>
    <t>last year (DBH in cm)</t>
  </si>
  <si>
    <t>averag</t>
  </si>
  <si>
    <t>Henry et al. 2011</t>
  </si>
  <si>
    <t>Volume_avg = Pi * (DBH/200)^2 * H * 0.5</t>
  </si>
  <si>
    <t>H = exp(1.0710 + 0.5677 × log(DBH))</t>
  </si>
  <si>
    <t>Biomass_avg = Volume_avg × 0.62 × 10^3</t>
  </si>
  <si>
    <t>DBH</t>
  </si>
  <si>
    <t>H</t>
  </si>
  <si>
    <t>Volume_avg</t>
  </si>
  <si>
    <t xml:space="preserve">Biomass_avg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</si>
</sst>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4" xfId="0" applyBorder="1"/>
    <xf numFmtId="2" fontId="0" fillId="0" borderId="4" xfId="0" applyNumberFormat="1" applyBorder="1"/>
    <xf numFmtId="0" fontId="2" fillId="0" borderId="0" xfId="0" applyFont="1"/>
    <xf numFmtId="2" fontId="1" fillId="0" borderId="0" xfId="0" applyNumberFormat="1" applyFon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tter, Sylvia Helga" id="{62259F80-4AD2-4F5D-A47D-25A0CDA8A84D}" userId="S::s03sv2@abdn.ac.uk::b8f09dcb-06c2-4884-a64d-5fee0d4a26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3-08-22T15:27:03.66" personId="{62259F80-4AD2-4F5D-A47D-25A0CDA8A84D}" id="{21DD21F0-C051-4183-8705-8D7F35B73DAC}">
    <text>Y= aboveground dry matter, kg (tree)-1</text>
  </threadedComment>
  <threadedComment ref="J3" dT="2023-08-22T15:27:29.44" personId="{62259F80-4AD2-4F5D-A47D-25A0CDA8A84D}" id="{8EA2D456-344D-4C46-A8E5-F4116D8D1D76}">
    <text>DBH =diameter at breast height, cm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3-08-22T15:27:03.66" personId="{62259F80-4AD2-4F5D-A47D-25A0CDA8A84D}" id="{0FAA0BB7-980F-46A8-B443-EA06DD7EF307}">
    <text>Y= aboveground dry matter, kg (tree)-1</text>
  </threadedComment>
  <threadedComment ref="J3" dT="2023-08-22T15:27:29.44" personId="{62259F80-4AD2-4F5D-A47D-25A0CDA8A84D}" id="{772233AA-46A4-428E-A64D-4C8CDF1C6B17}">
    <text>DBH =diameter at breast height, cm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3-08-22T15:27:03.66" personId="{62259F80-4AD2-4F5D-A47D-25A0CDA8A84D}" id="{DC88D389-A1E3-4E48-A1F9-2A2E3C73E174}">
    <text>Y= aboveground dry matter, kg (tree)-1</text>
  </threadedComment>
  <threadedComment ref="J3" dT="2023-08-22T15:27:29.44" personId="{62259F80-4AD2-4F5D-A47D-25A0CDA8A84D}" id="{421D0AC2-51CF-4202-8473-A2582568F3D8}">
    <text>DBH =diameter at breast height, cm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3-08-22T15:27:03.66" personId="{62259F80-4AD2-4F5D-A47D-25A0CDA8A84D}" id="{80FF53C8-FB46-4210-98E6-8D7F9D2472E3}">
    <text>Y= aboveground dry matter, kg (tree)-1</text>
  </threadedComment>
  <threadedComment ref="J3" dT="2023-08-22T15:27:29.44" personId="{62259F80-4AD2-4F5D-A47D-25A0CDA8A84D}" id="{3E836BEA-99EA-4924-86BD-B79D0CE74B69}">
    <text>DBH =diameter at breast height, cm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349-B416-4C99-9744-0169E2C4FF24}">
  <dimension ref="C1:S147"/>
  <sheetViews>
    <sheetView tabSelected="1" topLeftCell="G1" workbookViewId="0">
      <selection activeCell="G1" sqref="G1"/>
    </sheetView>
  </sheetViews>
  <sheetFormatPr defaultRowHeight="14.4" x14ac:dyDescent="0.3"/>
  <cols>
    <col min="3" max="3" width="21.33203125" customWidth="1"/>
    <col min="9" max="9" width="16" customWidth="1"/>
    <col min="10" max="10" width="10.6640625" customWidth="1"/>
    <col min="11" max="11" width="14.6640625" customWidth="1"/>
    <col min="12" max="13" width="18.6640625" customWidth="1"/>
    <col min="14" max="14" width="16.21875" customWidth="1"/>
    <col min="15" max="15" width="23.109375" customWidth="1"/>
    <col min="16" max="16" width="18" customWidth="1"/>
    <col min="17" max="19" width="12" customWidth="1"/>
    <col min="24" max="24" width="13.21875" customWidth="1"/>
  </cols>
  <sheetData>
    <row r="1" spans="3:19" ht="24" thickBot="1" x14ac:dyDescent="0.5">
      <c r="H1" s="6" t="s">
        <v>1</v>
      </c>
    </row>
    <row r="2" spans="3:19" ht="15" thickBot="1" x14ac:dyDescent="0.35">
      <c r="C2" t="s">
        <v>0</v>
      </c>
      <c r="D2" t="s">
        <v>14</v>
      </c>
      <c r="I2" s="9" t="s">
        <v>17</v>
      </c>
      <c r="J2" s="10"/>
      <c r="K2" s="11"/>
      <c r="L2" s="9" t="s">
        <v>18</v>
      </c>
      <c r="M2" s="10"/>
      <c r="N2" s="10"/>
      <c r="O2" s="10"/>
      <c r="P2" s="10"/>
      <c r="Q2" s="11"/>
      <c r="R2" s="3"/>
      <c r="S2" s="3"/>
    </row>
    <row r="3" spans="3:19" x14ac:dyDescent="0.3">
      <c r="C3" t="s">
        <v>2</v>
      </c>
      <c r="D3" t="s">
        <v>3</v>
      </c>
      <c r="I3" t="s">
        <v>4</v>
      </c>
      <c r="J3" t="s">
        <v>5</v>
      </c>
      <c r="K3" s="3" t="s">
        <v>12</v>
      </c>
      <c r="L3" t="s">
        <v>13</v>
      </c>
      <c r="M3" s="3" t="s">
        <v>12</v>
      </c>
      <c r="N3" t="s">
        <v>15</v>
      </c>
      <c r="O3" s="3" t="s">
        <v>12</v>
      </c>
      <c r="P3" t="s">
        <v>16</v>
      </c>
      <c r="Q3" s="3" t="s">
        <v>12</v>
      </c>
      <c r="R3" t="s">
        <v>32</v>
      </c>
    </row>
    <row r="4" spans="3:19" x14ac:dyDescent="0.3">
      <c r="G4" s="3" t="s">
        <v>36</v>
      </c>
      <c r="H4" t="s">
        <v>25</v>
      </c>
      <c r="I4" s="1">
        <f>EXP(-2.289+2.659*LN(J4)-0.021*(LN(J4))^2)</f>
        <v>23.32275374652254</v>
      </c>
      <c r="J4">
        <f>D20</f>
        <v>8</v>
      </c>
      <c r="K4" s="2">
        <f>SQRT(((1-$E$11)/$E$11*I4)/SQRT($E$12-2))</f>
        <v>0.17833224168401879</v>
      </c>
      <c r="L4" s="1">
        <f>I4*$D$7</f>
        <v>23.32275374652254</v>
      </c>
      <c r="M4" s="1">
        <f>K4*$D$7</f>
        <v>0.17833224168401879</v>
      </c>
      <c r="N4" s="1">
        <f>L4*0.5</f>
        <v>11.66137687326127</v>
      </c>
      <c r="O4" s="1">
        <f>M4*0.5</f>
        <v>8.9166120842009394E-2</v>
      </c>
      <c r="P4" s="1">
        <f>N4*44/12</f>
        <v>42.75838186862466</v>
      </c>
      <c r="Q4" s="1">
        <f>O4*44/12</f>
        <v>0.32694244308736781</v>
      </c>
      <c r="R4" s="1">
        <f>((Q4/P4)*100)+10</f>
        <v>10.764627726306154</v>
      </c>
      <c r="S4" s="1"/>
    </row>
    <row r="5" spans="3:19" x14ac:dyDescent="0.3">
      <c r="H5" t="s">
        <v>26</v>
      </c>
      <c r="I5" s="1">
        <f t="shared" ref="I5" si="0">EXP(-2.289+2.659*LN(J5)-0.021*(LN(J5))^2)</f>
        <v>41.356677757055969</v>
      </c>
      <c r="J5">
        <f>D19</f>
        <v>10</v>
      </c>
      <c r="K5" s="2">
        <f>SQRT(((1-$E$11)/$E$11*I5)/SQRT($E$12-2))</f>
        <v>0.23747220093723201</v>
      </c>
      <c r="L5" s="1">
        <f>I5*$D$7</f>
        <v>41.356677757055969</v>
      </c>
      <c r="M5" s="1">
        <f t="shared" ref="M5" si="1">K5*$D$7</f>
        <v>0.23747220093723201</v>
      </c>
      <c r="N5" s="1">
        <f t="shared" ref="N5:O5" si="2">L5*0.5</f>
        <v>20.678338878527985</v>
      </c>
      <c r="O5" s="1">
        <f t="shared" si="2"/>
        <v>0.118736100468616</v>
      </c>
      <c r="P5" s="1">
        <f t="shared" ref="P5:Q5" si="3">N5*44/12</f>
        <v>75.820575887935945</v>
      </c>
      <c r="Q5" s="1">
        <f t="shared" si="3"/>
        <v>0.43536570171825867</v>
      </c>
      <c r="R5" s="1">
        <f>((Q5/P5)*100)+10</f>
        <v>10.574205216222225</v>
      </c>
      <c r="S5" s="1"/>
    </row>
    <row r="6" spans="3:19" x14ac:dyDescent="0.3">
      <c r="D6" t="s">
        <v>19</v>
      </c>
      <c r="G6" s="3" t="s">
        <v>33</v>
      </c>
      <c r="I6" s="1"/>
      <c r="K6" s="2"/>
      <c r="L6" s="1"/>
      <c r="M6" s="1"/>
      <c r="N6" s="7" t="s">
        <v>27</v>
      </c>
      <c r="O6" s="7" t="s">
        <v>28</v>
      </c>
      <c r="P6" s="7">
        <f>P5-P4</f>
        <v>33.062194019311285</v>
      </c>
      <c r="Q6" s="7">
        <f>P6*R6/100</f>
        <v>3.5590221043279175</v>
      </c>
      <c r="R6" s="7">
        <f>MAX(R4:R5)</f>
        <v>10.764627726306154</v>
      </c>
      <c r="S6" s="7" t="s">
        <v>29</v>
      </c>
    </row>
    <row r="7" spans="3:19" x14ac:dyDescent="0.3">
      <c r="C7" s="4" t="s">
        <v>11</v>
      </c>
      <c r="D7" s="4">
        <v>1</v>
      </c>
      <c r="G7" s="3" t="s">
        <v>34</v>
      </c>
      <c r="H7" t="s">
        <v>25</v>
      </c>
      <c r="I7" s="1">
        <f>EXP(-2.289+2.659*LN(J7)-0.021*(LN(J7))^2)</f>
        <v>6.9316599177353444</v>
      </c>
      <c r="J7">
        <f>E20</f>
        <v>5</v>
      </c>
      <c r="K7" s="2">
        <f>SQRT(((1-$E$11)/$E$11*I7)/SQRT($E$12-2))</f>
        <v>9.7220663119474887E-2</v>
      </c>
      <c r="L7" s="1">
        <f>I7*$D$7</f>
        <v>6.9316599177353444</v>
      </c>
      <c r="M7" s="1">
        <f>K7*$D$7</f>
        <v>9.7220663119474887E-2</v>
      </c>
      <c r="N7" s="1">
        <f>L7*0.5</f>
        <v>3.4658299588676722</v>
      </c>
      <c r="O7" s="1">
        <f>M7*0.5</f>
        <v>4.8610331559737444E-2</v>
      </c>
      <c r="P7" s="1">
        <f>N7*44/12</f>
        <v>12.708043182514798</v>
      </c>
      <c r="Q7" s="1">
        <f>O7*44/12</f>
        <v>0.17823788238570396</v>
      </c>
      <c r="R7" s="1">
        <f>((Q7/P7)*100)+10</f>
        <v>11.402559621696472</v>
      </c>
      <c r="S7" s="1"/>
    </row>
    <row r="8" spans="3:19" x14ac:dyDescent="0.3">
      <c r="G8" s="3"/>
      <c r="H8" t="s">
        <v>26</v>
      </c>
      <c r="I8" s="1">
        <f t="shared" ref="I8" si="4">EXP(-2.289+2.659*LN(J8)-0.021*(LN(J8))^2)</f>
        <v>16.537940968805465</v>
      </c>
      <c r="J8">
        <f>E19</f>
        <v>7</v>
      </c>
      <c r="K8" s="2">
        <f>SQRT(((1-$E$11)/$E$11*I8)/SQRT($E$12-2))</f>
        <v>0.15016913325187356</v>
      </c>
      <c r="L8" s="1">
        <f>I8*$D$7</f>
        <v>16.537940968805465</v>
      </c>
      <c r="M8" s="1">
        <f t="shared" ref="M8" si="5">K8*$D$7</f>
        <v>0.15016913325187356</v>
      </c>
      <c r="N8" s="1">
        <f t="shared" ref="N8" si="6">L8*0.5</f>
        <v>8.2689704844027325</v>
      </c>
      <c r="O8" s="1">
        <f t="shared" ref="O8" si="7">M8*0.5</f>
        <v>7.508456662593678E-2</v>
      </c>
      <c r="P8" s="1">
        <f t="shared" ref="P8" si="8">N8*44/12</f>
        <v>30.31955844281002</v>
      </c>
      <c r="Q8" s="1">
        <f t="shared" ref="Q8" si="9">O8*44/12</f>
        <v>0.27531007762843485</v>
      </c>
      <c r="R8" s="1">
        <f>((Q8/P8)*100)+10</f>
        <v>10.908027991725987</v>
      </c>
      <c r="S8" s="1"/>
    </row>
    <row r="9" spans="3:19" x14ac:dyDescent="0.3">
      <c r="G9" s="3"/>
      <c r="I9" s="1"/>
      <c r="K9" s="2"/>
      <c r="L9" s="1"/>
      <c r="M9" s="1"/>
      <c r="N9" s="7" t="s">
        <v>27</v>
      </c>
      <c r="O9" s="7" t="s">
        <v>28</v>
      </c>
      <c r="P9" s="7">
        <f>P8-P7</f>
        <v>17.611515260295221</v>
      </c>
      <c r="Q9" s="7">
        <f>P9*R9/100</f>
        <v>2.008163527839335</v>
      </c>
      <c r="R9" s="7">
        <f>MAX(R7:R8)</f>
        <v>11.402559621696472</v>
      </c>
      <c r="S9" s="7" t="s">
        <v>29</v>
      </c>
    </row>
    <row r="10" spans="3:19" x14ac:dyDescent="0.3">
      <c r="G10" s="7"/>
      <c r="I10" s="1"/>
      <c r="K10" s="2"/>
      <c r="L10" s="1"/>
      <c r="M10" s="1"/>
      <c r="N10" s="1"/>
      <c r="O10" s="1"/>
      <c r="P10" s="1"/>
      <c r="Q10" s="1"/>
      <c r="R10" s="1"/>
      <c r="S10" s="1"/>
    </row>
    <row r="11" spans="3:19" x14ac:dyDescent="0.3">
      <c r="D11" s="4" t="s">
        <v>6</v>
      </c>
      <c r="E11" s="4">
        <v>0.98</v>
      </c>
      <c r="G11" s="3" t="s">
        <v>35</v>
      </c>
      <c r="H11" t="s">
        <v>25</v>
      </c>
      <c r="I11" s="1">
        <f>EXP(-2.289+2.659*LN(J11)-0.021*(LN(J11))^2)</f>
        <v>80.886106463845437</v>
      </c>
      <c r="J11">
        <f>F20</f>
        <v>13</v>
      </c>
      <c r="K11" s="2">
        <f>SQRT(((1-$E$11)/$E$11*I11)/SQRT($E$12-2))</f>
        <v>0.33210615209619726</v>
      </c>
      <c r="L11" s="1">
        <f>I11*$D$7</f>
        <v>80.886106463845437</v>
      </c>
      <c r="M11" s="1">
        <f>K11*$D$7</f>
        <v>0.33210615209619726</v>
      </c>
      <c r="N11" s="1">
        <f>L11*0.5</f>
        <v>40.443053231922718</v>
      </c>
      <c r="O11" s="1">
        <f>M11*0.5</f>
        <v>0.16605307604809863</v>
      </c>
      <c r="P11" s="1">
        <f>N11*44/12</f>
        <v>148.29119518371664</v>
      </c>
      <c r="Q11" s="1">
        <f>O11*44/12</f>
        <v>0.60886127884302832</v>
      </c>
      <c r="R11" s="1">
        <f>((Q11/P11)*100)+10</f>
        <v>10.410584915772453</v>
      </c>
      <c r="S11" s="1"/>
    </row>
    <row r="12" spans="3:19" x14ac:dyDescent="0.3">
      <c r="D12" s="4" t="s">
        <v>7</v>
      </c>
      <c r="E12" s="4">
        <v>226</v>
      </c>
      <c r="H12" t="s">
        <v>26</v>
      </c>
      <c r="I12" s="1">
        <f t="shared" ref="I12" si="10">EXP(-2.289+2.659*LN(J12)-0.021*(LN(J12))^2)</f>
        <v>116.47786221056758</v>
      </c>
      <c r="J12">
        <f>F19</f>
        <v>15</v>
      </c>
      <c r="K12" s="2">
        <f>SQRT(((1-$E$11)/$E$11*I12)/SQRT($E$12-2))</f>
        <v>0.3985305797660656</v>
      </c>
      <c r="L12" s="1">
        <f>I12*$D$7</f>
        <v>116.47786221056758</v>
      </c>
      <c r="M12" s="1">
        <f t="shared" ref="M12" si="11">K12*$D$7</f>
        <v>0.3985305797660656</v>
      </c>
      <c r="N12" s="1">
        <f t="shared" ref="N12" si="12">L12*0.5</f>
        <v>58.23893110528379</v>
      </c>
      <c r="O12" s="1">
        <f t="shared" ref="O12" si="13">M12*0.5</f>
        <v>0.1992652898830328</v>
      </c>
      <c r="P12" s="1">
        <f t="shared" ref="P12" si="14">N12*44/12</f>
        <v>213.54274738604056</v>
      </c>
      <c r="Q12" s="1">
        <f t="shared" ref="Q12" si="15">O12*44/12</f>
        <v>0.73063939623778695</v>
      </c>
      <c r="R12" s="1">
        <f>((Q12/P12)*100)+10</f>
        <v>10.342151351512278</v>
      </c>
      <c r="S12" s="1"/>
    </row>
    <row r="13" spans="3:19" x14ac:dyDescent="0.3">
      <c r="D13" s="4" t="s">
        <v>8</v>
      </c>
      <c r="E13" s="5">
        <f>I4</f>
        <v>23.32275374652254</v>
      </c>
      <c r="F13" s="1"/>
      <c r="I13" s="1"/>
      <c r="K13" s="2"/>
      <c r="L13" s="1"/>
      <c r="M13" s="1"/>
      <c r="N13" s="7" t="s">
        <v>27</v>
      </c>
      <c r="O13" s="7" t="s">
        <v>28</v>
      </c>
      <c r="P13" s="7">
        <f>P12-P11</f>
        <v>65.251552202323921</v>
      </c>
      <c r="Q13" s="7">
        <f>P13*R13/100</f>
        <v>6.7930682508825226</v>
      </c>
      <c r="R13" s="7">
        <f>MAX(R11:R12)</f>
        <v>10.410584915772453</v>
      </c>
      <c r="S13" s="7" t="s">
        <v>29</v>
      </c>
    </row>
    <row r="14" spans="3:19" x14ac:dyDescent="0.3">
      <c r="I14" s="1"/>
      <c r="K14" s="2"/>
      <c r="L14" s="1"/>
      <c r="M14" s="1"/>
      <c r="N14" s="1"/>
      <c r="O14" s="1"/>
      <c r="P14" s="1"/>
      <c r="Q14" s="1"/>
      <c r="R14" s="1"/>
      <c r="S14" s="1"/>
    </row>
    <row r="15" spans="3:19" x14ac:dyDescent="0.3">
      <c r="C15" t="s">
        <v>10</v>
      </c>
      <c r="D15" t="s">
        <v>9</v>
      </c>
      <c r="E15">
        <f>SQRT(((1-E11)/E11*E13)/SQRT(E12-2))</f>
        <v>0.17833224168401879</v>
      </c>
      <c r="I15" s="1"/>
      <c r="K15" s="2"/>
      <c r="L15" s="1"/>
      <c r="M15" s="1"/>
      <c r="N15" s="1"/>
      <c r="O15" s="7"/>
      <c r="P15" s="7" t="s">
        <v>37</v>
      </c>
      <c r="Q15" s="7" t="s">
        <v>40</v>
      </c>
      <c r="R15" s="7" t="s">
        <v>41</v>
      </c>
      <c r="S15" s="1"/>
    </row>
    <row r="16" spans="3:19" x14ac:dyDescent="0.3">
      <c r="I16" s="1"/>
      <c r="K16" s="2"/>
      <c r="L16" s="1"/>
      <c r="M16" s="1"/>
      <c r="N16" s="1"/>
      <c r="O16" s="7" t="s">
        <v>38</v>
      </c>
      <c r="P16" s="7">
        <f>P6</f>
        <v>33.062194019311285</v>
      </c>
      <c r="Q16" s="7">
        <f>P9</f>
        <v>17.611515260295221</v>
      </c>
      <c r="R16" s="7">
        <f>P13</f>
        <v>65.251552202323921</v>
      </c>
      <c r="S16" s="1"/>
    </row>
    <row r="17" spans="3:19" x14ac:dyDescent="0.3">
      <c r="I17" s="1"/>
      <c r="K17" s="2"/>
      <c r="L17" s="1"/>
      <c r="M17" s="1"/>
      <c r="N17" s="1"/>
      <c r="O17" s="7"/>
      <c r="P17" s="7"/>
      <c r="Q17" s="3" t="s">
        <v>12</v>
      </c>
      <c r="R17" s="7"/>
      <c r="S17" s="1"/>
    </row>
    <row r="18" spans="3:19" x14ac:dyDescent="0.3">
      <c r="D18" t="s">
        <v>44</v>
      </c>
      <c r="E18" t="s">
        <v>34</v>
      </c>
      <c r="F18" t="s">
        <v>35</v>
      </c>
      <c r="I18" s="1"/>
      <c r="K18" s="2"/>
      <c r="L18" s="1"/>
      <c r="M18" s="1"/>
      <c r="N18" s="1"/>
      <c r="O18" s="7" t="s">
        <v>39</v>
      </c>
      <c r="P18" s="7">
        <f>P6</f>
        <v>33.062194019311285</v>
      </c>
      <c r="Q18" s="7">
        <f>Q6</f>
        <v>3.5590221043279175</v>
      </c>
      <c r="R18" s="7"/>
      <c r="S18" s="1"/>
    </row>
    <row r="19" spans="3:19" x14ac:dyDescent="0.3">
      <c r="C19" t="s">
        <v>42</v>
      </c>
      <c r="D19">
        <v>10</v>
      </c>
      <c r="E19">
        <v>7</v>
      </c>
      <c r="F19">
        <v>15</v>
      </c>
      <c r="I19" s="1"/>
      <c r="K19" s="2"/>
      <c r="L19" s="1"/>
      <c r="M19" s="1"/>
      <c r="N19" s="1"/>
      <c r="O19" s="7"/>
      <c r="P19" s="7"/>
      <c r="Q19" s="7"/>
      <c r="R19" s="7"/>
      <c r="S19" s="1"/>
    </row>
    <row r="20" spans="3:19" x14ac:dyDescent="0.3">
      <c r="C20" t="s">
        <v>43</v>
      </c>
      <c r="D20">
        <v>8</v>
      </c>
      <c r="E20">
        <v>5</v>
      </c>
      <c r="F20">
        <v>13</v>
      </c>
      <c r="I20" s="1"/>
      <c r="K20" s="2"/>
      <c r="L20" s="1"/>
      <c r="M20" s="1"/>
      <c r="N20" s="1"/>
      <c r="O20" s="7"/>
      <c r="P20" s="7"/>
      <c r="Q20" s="7"/>
      <c r="R20" s="7"/>
      <c r="S20" s="1"/>
    </row>
    <row r="21" spans="3:19" x14ac:dyDescent="0.3">
      <c r="I21" s="1"/>
      <c r="K21" s="2"/>
      <c r="L21" s="1"/>
      <c r="M21" s="1"/>
      <c r="N21" s="1"/>
      <c r="O21" s="7"/>
      <c r="P21" s="7"/>
      <c r="Q21" s="7"/>
      <c r="R21" s="7"/>
      <c r="S21" s="1"/>
    </row>
    <row r="22" spans="3:19" x14ac:dyDescent="0.3">
      <c r="I22" s="1"/>
      <c r="K22" s="2"/>
      <c r="L22" s="1"/>
      <c r="M22" s="1"/>
      <c r="N22" s="1"/>
      <c r="O22" s="1"/>
      <c r="P22" s="1"/>
      <c r="Q22" s="1"/>
      <c r="R22" s="1"/>
      <c r="S22" s="1"/>
    </row>
    <row r="23" spans="3:19" x14ac:dyDescent="0.3">
      <c r="I23" s="1"/>
      <c r="K23" s="2"/>
      <c r="L23" s="1"/>
      <c r="M23" s="1"/>
      <c r="N23" s="1"/>
      <c r="O23" s="1"/>
      <c r="P23" s="1"/>
      <c r="Q23" s="1"/>
      <c r="R23" s="1"/>
      <c r="S23" s="1"/>
    </row>
    <row r="24" spans="3:19" x14ac:dyDescent="0.3">
      <c r="I24" s="1"/>
      <c r="K24" s="2"/>
      <c r="L24" s="1"/>
      <c r="M24" s="1"/>
      <c r="N24" s="1"/>
      <c r="O24" s="1"/>
      <c r="P24" s="1"/>
      <c r="Q24" s="1"/>
      <c r="R24" s="1"/>
      <c r="S24" s="1"/>
    </row>
    <row r="25" spans="3:19" x14ac:dyDescent="0.3">
      <c r="I25" s="1"/>
      <c r="K25" s="2"/>
      <c r="L25" s="1"/>
      <c r="M25" s="1"/>
      <c r="N25" s="1"/>
      <c r="O25" s="1"/>
      <c r="P25" s="1"/>
      <c r="Q25" s="1"/>
      <c r="R25" s="1"/>
      <c r="S25" s="1"/>
    </row>
    <row r="26" spans="3:19" x14ac:dyDescent="0.3">
      <c r="I26" s="1"/>
      <c r="K26" s="2"/>
      <c r="L26" s="1"/>
      <c r="M26" s="1"/>
      <c r="N26" s="1"/>
      <c r="O26" s="1"/>
      <c r="P26" s="1"/>
      <c r="Q26" s="1"/>
      <c r="R26" s="1"/>
      <c r="S26" s="1"/>
    </row>
    <row r="27" spans="3:19" x14ac:dyDescent="0.3">
      <c r="I27" s="1"/>
      <c r="K27" s="2"/>
      <c r="L27" s="1"/>
      <c r="M27" s="1"/>
      <c r="N27" s="1"/>
      <c r="O27" s="1"/>
      <c r="P27" s="1"/>
      <c r="Q27" s="1"/>
      <c r="R27" s="1"/>
      <c r="S27" s="1"/>
    </row>
    <row r="28" spans="3:19" x14ac:dyDescent="0.3">
      <c r="I28" s="1"/>
      <c r="K28" s="2"/>
      <c r="L28" s="1"/>
      <c r="M28" s="1"/>
      <c r="N28" s="1"/>
      <c r="O28" s="1"/>
      <c r="P28" s="1"/>
      <c r="Q28" s="1"/>
      <c r="R28" s="1"/>
      <c r="S28" s="1"/>
    </row>
    <row r="29" spans="3:19" x14ac:dyDescent="0.3">
      <c r="I29" s="1"/>
      <c r="K29" s="2"/>
      <c r="L29" s="1"/>
      <c r="M29" s="1"/>
      <c r="N29" s="1"/>
      <c r="O29" s="1"/>
      <c r="P29" s="1"/>
      <c r="Q29" s="1"/>
      <c r="R29" s="1"/>
      <c r="S29" s="1"/>
    </row>
    <row r="30" spans="3:19" x14ac:dyDescent="0.3">
      <c r="I30" s="1"/>
      <c r="K30" s="2"/>
      <c r="L30" s="1"/>
      <c r="M30" s="1"/>
      <c r="N30" s="1"/>
      <c r="O30" s="1"/>
      <c r="P30" s="1"/>
      <c r="Q30" s="1"/>
      <c r="R30" s="1"/>
      <c r="S30" s="1"/>
    </row>
    <row r="31" spans="3:19" x14ac:dyDescent="0.3">
      <c r="I31" s="1"/>
      <c r="K31" s="2"/>
      <c r="L31" s="1"/>
      <c r="M31" s="1"/>
      <c r="N31" s="1"/>
      <c r="O31" s="1"/>
      <c r="P31" s="1"/>
      <c r="Q31" s="1"/>
      <c r="R31" s="1"/>
      <c r="S31" s="1"/>
    </row>
    <row r="32" spans="3:19" x14ac:dyDescent="0.3">
      <c r="I32" s="1"/>
      <c r="K32" s="2"/>
      <c r="L32" s="1"/>
      <c r="M32" s="1"/>
      <c r="N32" s="1"/>
      <c r="O32" s="1"/>
      <c r="P32" s="1"/>
      <c r="Q32" s="1"/>
      <c r="R32" s="1"/>
      <c r="S32" s="1"/>
    </row>
    <row r="33" spans="9:19" x14ac:dyDescent="0.3">
      <c r="I33" s="1"/>
      <c r="K33" s="2"/>
      <c r="L33" s="1"/>
      <c r="M33" s="1"/>
      <c r="N33" s="1"/>
      <c r="O33" s="1"/>
      <c r="P33" s="1"/>
      <c r="Q33" s="1"/>
      <c r="R33" s="1"/>
      <c r="S33" s="1"/>
    </row>
    <row r="34" spans="9:19" x14ac:dyDescent="0.3">
      <c r="I34" s="1"/>
      <c r="K34" s="2"/>
      <c r="L34" s="1"/>
      <c r="M34" s="1"/>
      <c r="N34" s="1"/>
      <c r="O34" s="1"/>
      <c r="P34" s="1"/>
      <c r="Q34" s="1"/>
      <c r="R34" s="1"/>
      <c r="S34" s="1"/>
    </row>
    <row r="35" spans="9:19" x14ac:dyDescent="0.3">
      <c r="I35" s="1"/>
      <c r="K35" s="2"/>
      <c r="L35" s="1"/>
      <c r="M35" s="1"/>
      <c r="N35" s="1"/>
      <c r="O35" s="1"/>
      <c r="P35" s="1"/>
      <c r="Q35" s="1"/>
      <c r="R35" s="1"/>
      <c r="S35" s="1"/>
    </row>
    <row r="36" spans="9:19" x14ac:dyDescent="0.3">
      <c r="I36" s="1"/>
      <c r="K36" s="2"/>
      <c r="L36" s="1"/>
      <c r="M36" s="1"/>
      <c r="N36" s="1"/>
      <c r="O36" s="1"/>
      <c r="P36" s="1"/>
      <c r="Q36" s="1"/>
      <c r="R36" s="1"/>
      <c r="S36" s="1"/>
    </row>
    <row r="37" spans="9:19" x14ac:dyDescent="0.3">
      <c r="I37" s="1"/>
      <c r="K37" s="2"/>
      <c r="L37" s="1"/>
      <c r="M37" s="1"/>
      <c r="N37" s="1"/>
      <c r="O37" s="1"/>
      <c r="P37" s="1"/>
      <c r="Q37" s="1"/>
      <c r="R37" s="1"/>
      <c r="S37" s="1"/>
    </row>
    <row r="38" spans="9:19" x14ac:dyDescent="0.3">
      <c r="I38" s="1"/>
      <c r="K38" s="2"/>
      <c r="L38" s="1"/>
      <c r="M38" s="1"/>
      <c r="N38" s="1"/>
      <c r="O38" s="1"/>
      <c r="P38" s="1"/>
      <c r="Q38" s="1"/>
      <c r="R38" s="1"/>
      <c r="S38" s="1"/>
    </row>
    <row r="39" spans="9:19" x14ac:dyDescent="0.3">
      <c r="I39" s="1"/>
      <c r="K39" s="2"/>
      <c r="L39" s="1"/>
      <c r="M39" s="1"/>
      <c r="N39" s="1"/>
      <c r="O39" s="1"/>
      <c r="P39" s="1"/>
      <c r="Q39" s="1"/>
      <c r="R39" s="1"/>
      <c r="S39" s="1"/>
    </row>
    <row r="40" spans="9:19" x14ac:dyDescent="0.3">
      <c r="I40" s="1"/>
      <c r="K40" s="2"/>
      <c r="L40" s="1"/>
      <c r="M40" s="1"/>
      <c r="N40" s="1"/>
      <c r="O40" s="1"/>
      <c r="P40" s="1"/>
      <c r="Q40" s="1"/>
      <c r="R40" s="1"/>
      <c r="S40" s="1"/>
    </row>
    <row r="41" spans="9:19" x14ac:dyDescent="0.3">
      <c r="I41" s="1"/>
      <c r="K41" s="2"/>
      <c r="L41" s="1"/>
      <c r="M41" s="1"/>
      <c r="N41" s="1"/>
      <c r="O41" s="1"/>
      <c r="P41" s="1"/>
      <c r="Q41" s="1"/>
      <c r="R41" s="1"/>
      <c r="S41" s="1"/>
    </row>
    <row r="42" spans="9:19" x14ac:dyDescent="0.3">
      <c r="I42" s="1"/>
      <c r="K42" s="2"/>
      <c r="L42" s="1"/>
      <c r="M42" s="1"/>
      <c r="N42" s="1"/>
      <c r="O42" s="1"/>
      <c r="P42" s="1"/>
      <c r="Q42" s="1"/>
      <c r="R42" s="1"/>
      <c r="S42" s="1"/>
    </row>
    <row r="43" spans="9:19" x14ac:dyDescent="0.3">
      <c r="I43" s="1"/>
      <c r="K43" s="2"/>
      <c r="L43" s="1"/>
      <c r="M43" s="1"/>
      <c r="N43" s="1"/>
      <c r="O43" s="1"/>
      <c r="P43" s="1"/>
      <c r="Q43" s="1"/>
      <c r="R43" s="1"/>
      <c r="S43" s="1"/>
    </row>
    <row r="44" spans="9:19" x14ac:dyDescent="0.3">
      <c r="I44" s="1"/>
      <c r="K44" s="2"/>
      <c r="L44" s="1"/>
      <c r="M44" s="1"/>
      <c r="N44" s="1"/>
      <c r="O44" s="1"/>
      <c r="P44" s="1"/>
      <c r="Q44" s="1"/>
      <c r="R44" s="1"/>
      <c r="S44" s="1"/>
    </row>
    <row r="45" spans="9:19" x14ac:dyDescent="0.3">
      <c r="I45" s="1"/>
      <c r="K45" s="2"/>
      <c r="L45" s="1"/>
      <c r="M45" s="1"/>
      <c r="N45" s="1"/>
      <c r="O45" s="1"/>
      <c r="P45" s="1"/>
      <c r="Q45" s="1"/>
      <c r="R45" s="1"/>
      <c r="S45" s="1"/>
    </row>
    <row r="46" spans="9:19" x14ac:dyDescent="0.3">
      <c r="I46" s="1"/>
      <c r="K46" s="2"/>
      <c r="L46" s="1"/>
      <c r="M46" s="1"/>
      <c r="N46" s="1"/>
      <c r="O46" s="1"/>
      <c r="P46" s="1"/>
      <c r="Q46" s="1"/>
      <c r="R46" s="1"/>
      <c r="S46" s="1"/>
    </row>
    <row r="47" spans="9:19" x14ac:dyDescent="0.3">
      <c r="I47" s="1"/>
      <c r="K47" s="2"/>
      <c r="L47" s="1"/>
      <c r="M47" s="1"/>
      <c r="N47" s="1"/>
      <c r="O47" s="1"/>
      <c r="P47" s="1"/>
      <c r="Q47" s="1"/>
      <c r="R47" s="1"/>
      <c r="S47" s="1"/>
    </row>
    <row r="48" spans="9:19" x14ac:dyDescent="0.3">
      <c r="I48" s="1"/>
      <c r="K48" s="2"/>
      <c r="L48" s="1"/>
      <c r="M48" s="1"/>
      <c r="N48" s="1"/>
      <c r="O48" s="1"/>
      <c r="P48" s="1"/>
      <c r="Q48" s="1"/>
      <c r="R48" s="1"/>
      <c r="S48" s="1"/>
    </row>
    <row r="49" spans="9:19" x14ac:dyDescent="0.3">
      <c r="I49" s="1"/>
      <c r="K49" s="2"/>
      <c r="L49" s="1"/>
      <c r="M49" s="1"/>
      <c r="N49" s="1"/>
      <c r="O49" s="1"/>
      <c r="P49" s="1"/>
      <c r="Q49" s="1"/>
      <c r="R49" s="1"/>
      <c r="S49" s="1"/>
    </row>
    <row r="50" spans="9:19" x14ac:dyDescent="0.3">
      <c r="I50" s="1"/>
      <c r="K50" s="2"/>
      <c r="L50" s="1"/>
      <c r="M50" s="1"/>
      <c r="N50" s="1"/>
      <c r="O50" s="1"/>
      <c r="P50" s="1"/>
      <c r="Q50" s="1"/>
      <c r="R50" s="1"/>
      <c r="S50" s="1"/>
    </row>
    <row r="51" spans="9:19" x14ac:dyDescent="0.3">
      <c r="I51" s="1"/>
      <c r="K51" s="2"/>
      <c r="L51" s="1"/>
      <c r="M51" s="1"/>
      <c r="N51" s="1"/>
      <c r="O51" s="1"/>
      <c r="P51" s="1"/>
      <c r="Q51" s="1"/>
      <c r="R51" s="1"/>
      <c r="S51" s="1"/>
    </row>
    <row r="52" spans="9:19" x14ac:dyDescent="0.3">
      <c r="I52" s="1"/>
      <c r="K52" s="2"/>
      <c r="L52" s="1"/>
      <c r="M52" s="1"/>
      <c r="N52" s="1"/>
      <c r="O52" s="1"/>
      <c r="P52" s="1"/>
      <c r="Q52" s="1"/>
      <c r="R52" s="1"/>
      <c r="S52" s="1"/>
    </row>
    <row r="53" spans="9:19" x14ac:dyDescent="0.3">
      <c r="I53" s="1"/>
      <c r="K53" s="2"/>
      <c r="L53" s="1"/>
      <c r="M53" s="1"/>
      <c r="N53" s="1"/>
      <c r="O53" s="1"/>
      <c r="P53" s="1"/>
      <c r="Q53" s="1"/>
      <c r="R53" s="1"/>
      <c r="S53" s="1"/>
    </row>
    <row r="54" spans="9:19" x14ac:dyDescent="0.3">
      <c r="I54" s="1"/>
      <c r="K54" s="2"/>
      <c r="L54" s="1"/>
      <c r="M54" s="1"/>
      <c r="N54" s="1"/>
      <c r="O54" s="1"/>
      <c r="P54" s="1"/>
      <c r="Q54" s="1"/>
      <c r="R54" s="1"/>
      <c r="S54" s="1"/>
    </row>
    <row r="55" spans="9:19" x14ac:dyDescent="0.3">
      <c r="I55" s="1"/>
      <c r="K55" s="2"/>
      <c r="L55" s="1"/>
      <c r="M55" s="1"/>
      <c r="N55" s="1"/>
      <c r="O55" s="1"/>
      <c r="P55" s="1"/>
      <c r="Q55" s="1"/>
      <c r="R55" s="1"/>
      <c r="S55" s="1"/>
    </row>
    <row r="56" spans="9:19" x14ac:dyDescent="0.3">
      <c r="I56" s="1"/>
      <c r="K56" s="2"/>
      <c r="L56" s="1"/>
      <c r="M56" s="1"/>
      <c r="N56" s="1"/>
      <c r="O56" s="1"/>
      <c r="P56" s="1"/>
      <c r="Q56" s="1"/>
      <c r="R56" s="1"/>
      <c r="S56" s="1"/>
    </row>
    <row r="57" spans="9:19" x14ac:dyDescent="0.3">
      <c r="I57" s="1"/>
      <c r="K57" s="2"/>
      <c r="L57" s="1"/>
      <c r="M57" s="1"/>
      <c r="N57" s="1"/>
      <c r="O57" s="1"/>
      <c r="P57" s="1"/>
      <c r="Q57" s="1"/>
      <c r="R57" s="1"/>
      <c r="S57" s="1"/>
    </row>
    <row r="58" spans="9:19" x14ac:dyDescent="0.3">
      <c r="I58" s="1"/>
      <c r="K58" s="2"/>
      <c r="L58" s="1"/>
      <c r="M58" s="1"/>
      <c r="N58" s="1"/>
      <c r="O58" s="1"/>
      <c r="P58" s="1"/>
      <c r="Q58" s="1"/>
      <c r="R58" s="1"/>
      <c r="S58" s="1"/>
    </row>
    <row r="59" spans="9:19" x14ac:dyDescent="0.3">
      <c r="I59" s="1"/>
      <c r="K59" s="2"/>
      <c r="L59" s="1"/>
      <c r="M59" s="1"/>
      <c r="N59" s="1"/>
      <c r="O59" s="1"/>
      <c r="P59" s="1"/>
      <c r="Q59" s="1"/>
      <c r="R59" s="1"/>
      <c r="S59" s="1"/>
    </row>
    <row r="60" spans="9:19" x14ac:dyDescent="0.3">
      <c r="I60" s="1"/>
      <c r="K60" s="2"/>
      <c r="L60" s="1"/>
      <c r="M60" s="1"/>
      <c r="N60" s="1"/>
      <c r="O60" s="1"/>
      <c r="P60" s="1"/>
      <c r="Q60" s="1"/>
      <c r="R60" s="1"/>
      <c r="S60" s="1"/>
    </row>
    <row r="61" spans="9:19" x14ac:dyDescent="0.3">
      <c r="I61" s="1"/>
      <c r="K61" s="2"/>
      <c r="L61" s="1"/>
      <c r="M61" s="1"/>
      <c r="N61" s="1"/>
      <c r="O61" s="1"/>
      <c r="P61" s="1"/>
      <c r="Q61" s="1"/>
      <c r="R61" s="1"/>
      <c r="S61" s="1"/>
    </row>
    <row r="62" spans="9:19" x14ac:dyDescent="0.3">
      <c r="I62" s="1"/>
      <c r="K62" s="2"/>
      <c r="L62" s="1"/>
      <c r="M62" s="1"/>
      <c r="N62" s="1"/>
      <c r="O62" s="1"/>
      <c r="P62" s="1"/>
      <c r="Q62" s="1"/>
      <c r="R62" s="1"/>
      <c r="S62" s="1"/>
    </row>
    <row r="63" spans="9:19" x14ac:dyDescent="0.3">
      <c r="I63" s="1"/>
      <c r="K63" s="2"/>
      <c r="L63" s="1"/>
      <c r="M63" s="1"/>
      <c r="N63" s="1"/>
      <c r="O63" s="1"/>
      <c r="P63" s="1"/>
      <c r="Q63" s="1"/>
      <c r="R63" s="1"/>
      <c r="S63" s="1"/>
    </row>
    <row r="64" spans="9:19" x14ac:dyDescent="0.3">
      <c r="I64" s="1"/>
      <c r="K64" s="2"/>
      <c r="L64" s="1"/>
      <c r="M64" s="1"/>
      <c r="N64" s="1"/>
      <c r="O64" s="1"/>
      <c r="P64" s="1"/>
      <c r="Q64" s="1"/>
      <c r="R64" s="1"/>
      <c r="S64" s="1"/>
    </row>
    <row r="65" spans="9:19" x14ac:dyDescent="0.3">
      <c r="I65" s="1"/>
      <c r="K65" s="2"/>
      <c r="L65" s="1"/>
      <c r="M65" s="1"/>
      <c r="N65" s="1"/>
      <c r="O65" s="1"/>
      <c r="P65" s="1"/>
      <c r="Q65" s="1"/>
      <c r="R65" s="1"/>
      <c r="S65" s="1"/>
    </row>
    <row r="66" spans="9:19" x14ac:dyDescent="0.3">
      <c r="I66" s="1"/>
      <c r="K66" s="2"/>
      <c r="L66" s="1"/>
      <c r="M66" s="1"/>
      <c r="N66" s="1"/>
      <c r="O66" s="1"/>
      <c r="P66" s="1"/>
      <c r="Q66" s="1"/>
      <c r="R66" s="1"/>
      <c r="S66" s="1"/>
    </row>
    <row r="67" spans="9:19" x14ac:dyDescent="0.3">
      <c r="I67" s="1"/>
      <c r="K67" s="2"/>
      <c r="L67" s="1"/>
      <c r="M67" s="1"/>
      <c r="N67" s="1"/>
      <c r="O67" s="1"/>
      <c r="P67" s="1"/>
      <c r="Q67" s="1"/>
      <c r="R67" s="1"/>
      <c r="S67" s="1"/>
    </row>
    <row r="68" spans="9:19" x14ac:dyDescent="0.3">
      <c r="I68" s="1"/>
      <c r="K68" s="2"/>
      <c r="L68" s="1"/>
      <c r="M68" s="1"/>
      <c r="N68" s="1"/>
      <c r="O68" s="1"/>
      <c r="P68" s="1"/>
      <c r="Q68" s="1"/>
      <c r="R68" s="1"/>
      <c r="S68" s="1"/>
    </row>
    <row r="69" spans="9:19" x14ac:dyDescent="0.3">
      <c r="I69" s="1"/>
      <c r="K69" s="2"/>
      <c r="L69" s="1"/>
      <c r="M69" s="1"/>
      <c r="N69" s="1"/>
      <c r="O69" s="1"/>
      <c r="P69" s="1"/>
      <c r="Q69" s="1"/>
      <c r="R69" s="1"/>
      <c r="S69" s="1"/>
    </row>
    <row r="70" spans="9:19" x14ac:dyDescent="0.3">
      <c r="I70" s="1"/>
      <c r="K70" s="2"/>
      <c r="L70" s="1"/>
      <c r="M70" s="1"/>
      <c r="N70" s="1"/>
      <c r="O70" s="1"/>
      <c r="P70" s="1"/>
      <c r="Q70" s="1"/>
      <c r="R70" s="1"/>
      <c r="S70" s="1"/>
    </row>
    <row r="71" spans="9:19" x14ac:dyDescent="0.3">
      <c r="I71" s="1"/>
      <c r="K71" s="2"/>
      <c r="L71" s="1"/>
      <c r="M71" s="1"/>
      <c r="N71" s="1"/>
      <c r="O71" s="1"/>
      <c r="P71" s="1"/>
      <c r="Q71" s="1"/>
      <c r="R71" s="1"/>
      <c r="S71" s="1"/>
    </row>
    <row r="72" spans="9:19" x14ac:dyDescent="0.3">
      <c r="I72" s="1"/>
      <c r="K72" s="2"/>
      <c r="L72" s="1"/>
      <c r="M72" s="1"/>
      <c r="N72" s="1"/>
      <c r="O72" s="1"/>
      <c r="P72" s="1"/>
      <c r="Q72" s="1"/>
      <c r="R72" s="1"/>
      <c r="S72" s="1"/>
    </row>
    <row r="73" spans="9:19" x14ac:dyDescent="0.3">
      <c r="I73" s="1"/>
      <c r="K73" s="2"/>
      <c r="L73" s="1"/>
      <c r="M73" s="1"/>
      <c r="N73" s="1"/>
      <c r="O73" s="1"/>
      <c r="P73" s="1"/>
      <c r="Q73" s="1"/>
      <c r="R73" s="1"/>
      <c r="S73" s="1"/>
    </row>
    <row r="74" spans="9:19" x14ac:dyDescent="0.3">
      <c r="I74" s="1"/>
      <c r="K74" s="2"/>
      <c r="L74" s="1"/>
      <c r="M74" s="1"/>
      <c r="N74" s="1"/>
      <c r="O74" s="1"/>
      <c r="P74" s="1"/>
      <c r="Q74" s="1"/>
      <c r="R74" s="1"/>
      <c r="S74" s="1"/>
    </row>
    <row r="75" spans="9:19" x14ac:dyDescent="0.3">
      <c r="I75" s="1"/>
      <c r="K75" s="2"/>
      <c r="L75" s="1"/>
      <c r="M75" s="1"/>
      <c r="N75" s="1"/>
      <c r="O75" s="1"/>
      <c r="P75" s="1"/>
      <c r="Q75" s="1"/>
      <c r="R75" s="1"/>
      <c r="S75" s="1"/>
    </row>
    <row r="76" spans="9:19" x14ac:dyDescent="0.3">
      <c r="I76" s="1"/>
      <c r="K76" s="2"/>
      <c r="L76" s="1"/>
      <c r="M76" s="1"/>
      <c r="N76" s="1"/>
      <c r="O76" s="1"/>
      <c r="P76" s="1"/>
      <c r="Q76" s="1"/>
      <c r="R76" s="1"/>
      <c r="S76" s="1"/>
    </row>
    <row r="77" spans="9:19" x14ac:dyDescent="0.3">
      <c r="I77" s="1"/>
      <c r="K77" s="2"/>
      <c r="L77" s="1"/>
      <c r="M77" s="1"/>
      <c r="N77" s="1"/>
      <c r="O77" s="1"/>
      <c r="P77" s="1"/>
      <c r="Q77" s="1"/>
      <c r="R77" s="1"/>
      <c r="S77" s="1"/>
    </row>
    <row r="78" spans="9:19" x14ac:dyDescent="0.3">
      <c r="I78" s="1"/>
      <c r="K78" s="2"/>
      <c r="L78" s="1"/>
      <c r="M78" s="1"/>
      <c r="N78" s="1"/>
      <c r="O78" s="1"/>
      <c r="P78" s="1"/>
      <c r="Q78" s="1"/>
      <c r="R78" s="1"/>
      <c r="S78" s="1"/>
    </row>
    <row r="79" spans="9:19" x14ac:dyDescent="0.3">
      <c r="I79" s="1"/>
      <c r="K79" s="2"/>
      <c r="L79" s="1"/>
      <c r="M79" s="1"/>
      <c r="N79" s="1"/>
      <c r="O79" s="1"/>
      <c r="P79" s="1"/>
      <c r="Q79" s="1"/>
      <c r="R79" s="1"/>
      <c r="S79" s="1"/>
    </row>
    <row r="80" spans="9:19" x14ac:dyDescent="0.3">
      <c r="I80" s="1"/>
      <c r="K80" s="2"/>
      <c r="L80" s="1"/>
      <c r="M80" s="1"/>
      <c r="N80" s="1"/>
      <c r="O80" s="1"/>
      <c r="P80" s="1"/>
      <c r="Q80" s="1"/>
      <c r="R80" s="1"/>
      <c r="S80" s="1"/>
    </row>
    <row r="81" spans="9:19" x14ac:dyDescent="0.3">
      <c r="I81" s="1"/>
      <c r="K81" s="2"/>
      <c r="L81" s="1"/>
      <c r="M81" s="1"/>
      <c r="N81" s="1"/>
      <c r="O81" s="1"/>
      <c r="P81" s="1"/>
      <c r="Q81" s="1"/>
      <c r="R81" s="1"/>
      <c r="S81" s="1"/>
    </row>
    <row r="82" spans="9:19" x14ac:dyDescent="0.3">
      <c r="I82" s="1"/>
      <c r="K82" s="2"/>
      <c r="L82" s="1"/>
      <c r="M82" s="1"/>
      <c r="N82" s="1"/>
      <c r="O82" s="1"/>
      <c r="P82" s="1"/>
      <c r="Q82" s="1"/>
      <c r="R82" s="1"/>
      <c r="S82" s="1"/>
    </row>
    <row r="83" spans="9:19" x14ac:dyDescent="0.3">
      <c r="I83" s="1"/>
      <c r="K83" s="2"/>
      <c r="L83" s="1"/>
      <c r="M83" s="1"/>
      <c r="N83" s="1"/>
      <c r="O83" s="1"/>
      <c r="P83" s="1"/>
      <c r="Q83" s="1"/>
      <c r="R83" s="1"/>
      <c r="S83" s="1"/>
    </row>
    <row r="84" spans="9:19" x14ac:dyDescent="0.3">
      <c r="I84" s="1"/>
      <c r="K84" s="2"/>
      <c r="L84" s="1"/>
      <c r="M84" s="1"/>
      <c r="N84" s="1"/>
      <c r="O84" s="1"/>
      <c r="P84" s="1"/>
      <c r="Q84" s="1"/>
      <c r="R84" s="1"/>
      <c r="S84" s="1"/>
    </row>
    <row r="85" spans="9:19" x14ac:dyDescent="0.3">
      <c r="I85" s="1"/>
      <c r="K85" s="2"/>
      <c r="L85" s="1"/>
      <c r="M85" s="1"/>
      <c r="N85" s="1"/>
      <c r="O85" s="1"/>
      <c r="P85" s="1"/>
      <c r="Q85" s="1"/>
      <c r="R85" s="1"/>
      <c r="S85" s="1"/>
    </row>
    <row r="86" spans="9:19" x14ac:dyDescent="0.3">
      <c r="I86" s="1"/>
      <c r="K86" s="2"/>
      <c r="L86" s="1"/>
      <c r="M86" s="1"/>
      <c r="N86" s="1"/>
      <c r="O86" s="1"/>
      <c r="P86" s="1"/>
      <c r="Q86" s="1"/>
      <c r="R86" s="1"/>
      <c r="S86" s="1"/>
    </row>
    <row r="87" spans="9:19" x14ac:dyDescent="0.3">
      <c r="I87" s="1"/>
      <c r="K87" s="2"/>
      <c r="L87" s="1"/>
      <c r="M87" s="1"/>
      <c r="N87" s="1"/>
      <c r="O87" s="1"/>
      <c r="P87" s="1"/>
      <c r="Q87" s="1"/>
      <c r="R87" s="1"/>
      <c r="S87" s="1"/>
    </row>
    <row r="88" spans="9:19" x14ac:dyDescent="0.3">
      <c r="I88" s="1"/>
      <c r="K88" s="2"/>
      <c r="L88" s="1"/>
      <c r="M88" s="1"/>
      <c r="N88" s="1"/>
      <c r="O88" s="1"/>
      <c r="P88" s="1"/>
      <c r="Q88" s="1"/>
      <c r="R88" s="1"/>
      <c r="S88" s="1"/>
    </row>
    <row r="89" spans="9:19" x14ac:dyDescent="0.3">
      <c r="I89" s="1"/>
      <c r="K89" s="2"/>
      <c r="L89" s="1"/>
      <c r="M89" s="1"/>
      <c r="N89" s="1"/>
      <c r="O89" s="1"/>
      <c r="P89" s="1"/>
      <c r="Q89" s="1"/>
      <c r="R89" s="1"/>
      <c r="S89" s="1"/>
    </row>
    <row r="90" spans="9:19" x14ac:dyDescent="0.3">
      <c r="I90" s="1"/>
      <c r="K90" s="2"/>
      <c r="L90" s="1"/>
      <c r="M90" s="1"/>
      <c r="N90" s="1"/>
      <c r="O90" s="1"/>
      <c r="P90" s="1"/>
      <c r="Q90" s="1"/>
      <c r="R90" s="1"/>
      <c r="S90" s="1"/>
    </row>
    <row r="91" spans="9:19" x14ac:dyDescent="0.3">
      <c r="I91" s="1"/>
      <c r="K91" s="2"/>
      <c r="L91" s="1"/>
      <c r="M91" s="1"/>
      <c r="N91" s="1"/>
      <c r="O91" s="1"/>
      <c r="P91" s="1"/>
      <c r="Q91" s="1"/>
      <c r="R91" s="1"/>
      <c r="S91" s="1"/>
    </row>
    <row r="92" spans="9:19" x14ac:dyDescent="0.3">
      <c r="I92" s="1"/>
      <c r="K92" s="2"/>
      <c r="L92" s="1"/>
      <c r="M92" s="1"/>
      <c r="N92" s="1"/>
      <c r="O92" s="1"/>
      <c r="P92" s="1"/>
      <c r="Q92" s="1"/>
      <c r="R92" s="1"/>
      <c r="S92" s="1"/>
    </row>
    <row r="93" spans="9:19" x14ac:dyDescent="0.3">
      <c r="I93" s="1"/>
      <c r="K93" s="2"/>
      <c r="L93" s="1"/>
      <c r="M93" s="1"/>
      <c r="N93" s="1"/>
      <c r="O93" s="1"/>
      <c r="P93" s="1"/>
      <c r="Q93" s="1"/>
      <c r="R93" s="1"/>
      <c r="S93" s="1"/>
    </row>
    <row r="94" spans="9:19" x14ac:dyDescent="0.3">
      <c r="I94" s="1"/>
      <c r="K94" s="2"/>
      <c r="L94" s="1"/>
      <c r="M94" s="1"/>
      <c r="N94" s="1"/>
      <c r="O94" s="1"/>
      <c r="P94" s="1"/>
      <c r="Q94" s="1"/>
      <c r="R94" s="1"/>
      <c r="S94" s="1"/>
    </row>
    <row r="95" spans="9:19" x14ac:dyDescent="0.3">
      <c r="I95" s="1"/>
      <c r="K95" s="2"/>
      <c r="L95" s="1"/>
      <c r="M95" s="1"/>
      <c r="N95" s="1"/>
      <c r="O95" s="1"/>
      <c r="P95" s="1"/>
      <c r="Q95" s="1"/>
      <c r="R95" s="1"/>
      <c r="S95" s="1"/>
    </row>
    <row r="96" spans="9:19" x14ac:dyDescent="0.3">
      <c r="I96" s="1"/>
      <c r="K96" s="2"/>
      <c r="L96" s="1"/>
      <c r="M96" s="1"/>
      <c r="N96" s="1"/>
      <c r="O96" s="1"/>
      <c r="P96" s="1"/>
      <c r="Q96" s="1"/>
      <c r="R96" s="1"/>
      <c r="S96" s="1"/>
    </row>
    <row r="97" spans="9:19" x14ac:dyDescent="0.3">
      <c r="I97" s="1"/>
      <c r="K97" s="2"/>
      <c r="L97" s="1"/>
      <c r="M97" s="1"/>
      <c r="N97" s="1"/>
      <c r="O97" s="1"/>
      <c r="P97" s="1"/>
      <c r="Q97" s="1"/>
      <c r="R97" s="1"/>
      <c r="S97" s="1"/>
    </row>
    <row r="98" spans="9:19" x14ac:dyDescent="0.3">
      <c r="I98" s="1"/>
      <c r="K98" s="2"/>
      <c r="L98" s="1"/>
      <c r="M98" s="1"/>
      <c r="N98" s="1"/>
      <c r="O98" s="1"/>
      <c r="P98" s="1"/>
      <c r="Q98" s="1"/>
      <c r="R98" s="1"/>
      <c r="S98" s="1"/>
    </row>
    <row r="99" spans="9:19" x14ac:dyDescent="0.3">
      <c r="I99" s="1"/>
      <c r="K99" s="2"/>
      <c r="L99" s="1"/>
      <c r="M99" s="1"/>
      <c r="N99" s="1"/>
      <c r="O99" s="1"/>
      <c r="P99" s="1"/>
      <c r="Q99" s="1"/>
      <c r="R99" s="1"/>
      <c r="S99" s="1"/>
    </row>
    <row r="100" spans="9:19" x14ac:dyDescent="0.3">
      <c r="I100" s="1"/>
      <c r="K100" s="2"/>
      <c r="L100" s="1"/>
      <c r="M100" s="1"/>
      <c r="N100" s="1"/>
      <c r="O100" s="1"/>
      <c r="P100" s="1"/>
      <c r="Q100" s="1"/>
      <c r="R100" s="1"/>
      <c r="S100" s="1"/>
    </row>
    <row r="101" spans="9:19" x14ac:dyDescent="0.3">
      <c r="I101" s="1"/>
      <c r="K101" s="2"/>
      <c r="L101" s="1"/>
      <c r="M101" s="1"/>
      <c r="N101" s="1"/>
      <c r="O101" s="1"/>
      <c r="P101" s="1"/>
      <c r="Q101" s="1"/>
      <c r="R101" s="1"/>
      <c r="S101" s="1"/>
    </row>
    <row r="102" spans="9:19" x14ac:dyDescent="0.3">
      <c r="I102" s="1"/>
      <c r="K102" s="2"/>
      <c r="L102" s="1"/>
      <c r="M102" s="1"/>
      <c r="N102" s="1"/>
      <c r="O102" s="1"/>
      <c r="P102" s="1"/>
      <c r="Q102" s="1"/>
      <c r="R102" s="1"/>
      <c r="S102" s="1"/>
    </row>
    <row r="103" spans="9:19" x14ac:dyDescent="0.3">
      <c r="I103" s="1"/>
      <c r="K103" s="2"/>
      <c r="L103" s="1"/>
      <c r="M103" s="1"/>
      <c r="N103" s="1"/>
      <c r="O103" s="1"/>
      <c r="P103" s="1"/>
      <c r="Q103" s="1"/>
      <c r="R103" s="1"/>
      <c r="S103" s="1"/>
    </row>
    <row r="104" spans="9:19" x14ac:dyDescent="0.3">
      <c r="I104" s="1"/>
      <c r="K104" s="2"/>
      <c r="L104" s="1"/>
      <c r="M104" s="1"/>
      <c r="N104" s="1"/>
      <c r="O104" s="1"/>
      <c r="P104" s="1"/>
      <c r="Q104" s="1"/>
      <c r="R104" s="1"/>
      <c r="S104" s="1"/>
    </row>
    <row r="105" spans="9:19" x14ac:dyDescent="0.3">
      <c r="I105" s="1"/>
      <c r="K105" s="2"/>
      <c r="L105" s="1"/>
      <c r="M105" s="1"/>
      <c r="N105" s="1"/>
      <c r="O105" s="1"/>
      <c r="P105" s="1"/>
      <c r="Q105" s="1"/>
      <c r="R105" s="1"/>
      <c r="S105" s="1"/>
    </row>
    <row r="106" spans="9:19" x14ac:dyDescent="0.3">
      <c r="I106" s="1"/>
      <c r="K106" s="2"/>
      <c r="L106" s="1"/>
      <c r="M106" s="1"/>
      <c r="N106" s="1"/>
      <c r="O106" s="1"/>
      <c r="P106" s="1"/>
      <c r="Q106" s="1"/>
      <c r="R106" s="1"/>
      <c r="S106" s="1"/>
    </row>
    <row r="107" spans="9:19" x14ac:dyDescent="0.3">
      <c r="I107" s="1"/>
      <c r="K107" s="2"/>
      <c r="L107" s="1"/>
      <c r="M107" s="1"/>
      <c r="N107" s="1"/>
      <c r="O107" s="1"/>
      <c r="P107" s="1"/>
      <c r="Q107" s="1"/>
      <c r="R107" s="1"/>
      <c r="S107" s="1"/>
    </row>
    <row r="108" spans="9:19" x14ac:dyDescent="0.3">
      <c r="I108" s="1"/>
      <c r="K108" s="2"/>
      <c r="L108" s="1"/>
      <c r="M108" s="1"/>
      <c r="N108" s="1"/>
      <c r="O108" s="1"/>
      <c r="P108" s="1"/>
      <c r="Q108" s="1"/>
      <c r="R108" s="1"/>
      <c r="S108" s="1"/>
    </row>
    <row r="109" spans="9:19" x14ac:dyDescent="0.3">
      <c r="I109" s="1"/>
      <c r="K109" s="2"/>
      <c r="L109" s="1"/>
      <c r="M109" s="1"/>
      <c r="N109" s="1"/>
      <c r="O109" s="1"/>
      <c r="P109" s="1"/>
      <c r="Q109" s="1"/>
      <c r="R109" s="1"/>
      <c r="S109" s="1"/>
    </row>
    <row r="110" spans="9:19" x14ac:dyDescent="0.3">
      <c r="I110" s="1"/>
      <c r="K110" s="2"/>
      <c r="L110" s="1"/>
      <c r="M110" s="1"/>
      <c r="N110" s="1"/>
      <c r="O110" s="1"/>
      <c r="P110" s="1"/>
      <c r="Q110" s="1"/>
      <c r="R110" s="1"/>
      <c r="S110" s="1"/>
    </row>
    <row r="111" spans="9:19" x14ac:dyDescent="0.3">
      <c r="I111" s="1"/>
      <c r="K111" s="2"/>
      <c r="L111" s="1"/>
      <c r="M111" s="1"/>
      <c r="N111" s="1"/>
      <c r="O111" s="1"/>
      <c r="P111" s="1"/>
      <c r="Q111" s="1"/>
      <c r="R111" s="1"/>
      <c r="S111" s="1"/>
    </row>
    <row r="112" spans="9:19" x14ac:dyDescent="0.3">
      <c r="I112" s="1"/>
      <c r="K112" s="2"/>
      <c r="L112" s="1"/>
      <c r="M112" s="1"/>
      <c r="N112" s="1"/>
      <c r="O112" s="1"/>
      <c r="P112" s="1"/>
      <c r="Q112" s="1"/>
      <c r="R112" s="1"/>
      <c r="S112" s="1"/>
    </row>
    <row r="113" spans="9:19" x14ac:dyDescent="0.3">
      <c r="I113" s="1"/>
      <c r="K113" s="2"/>
      <c r="L113" s="1"/>
      <c r="M113" s="1"/>
      <c r="N113" s="1"/>
      <c r="O113" s="1"/>
      <c r="P113" s="1"/>
      <c r="Q113" s="1"/>
      <c r="R113" s="1"/>
      <c r="S113" s="1"/>
    </row>
    <row r="114" spans="9:19" x14ac:dyDescent="0.3">
      <c r="I114" s="1"/>
      <c r="K114" s="2"/>
      <c r="L114" s="1"/>
      <c r="M114" s="1"/>
      <c r="N114" s="1"/>
      <c r="O114" s="1"/>
      <c r="P114" s="1"/>
      <c r="Q114" s="1"/>
      <c r="R114" s="1"/>
      <c r="S114" s="1"/>
    </row>
    <row r="115" spans="9:19" x14ac:dyDescent="0.3">
      <c r="I115" s="1"/>
      <c r="K115" s="2"/>
      <c r="L115" s="1"/>
      <c r="M115" s="1"/>
      <c r="N115" s="1"/>
      <c r="O115" s="1"/>
      <c r="P115" s="1"/>
      <c r="Q115" s="1"/>
      <c r="R115" s="1"/>
      <c r="S115" s="1"/>
    </row>
    <row r="116" spans="9:19" x14ac:dyDescent="0.3">
      <c r="I116" s="1"/>
      <c r="K116" s="2"/>
      <c r="L116" s="1"/>
      <c r="M116" s="1"/>
      <c r="N116" s="1"/>
      <c r="O116" s="1"/>
      <c r="P116" s="1"/>
      <c r="Q116" s="1"/>
      <c r="R116" s="1"/>
      <c r="S116" s="1"/>
    </row>
    <row r="117" spans="9:19" x14ac:dyDescent="0.3">
      <c r="I117" s="1"/>
      <c r="K117" s="2"/>
      <c r="L117" s="1"/>
      <c r="M117" s="1"/>
      <c r="N117" s="1"/>
      <c r="O117" s="1"/>
      <c r="P117" s="1"/>
      <c r="Q117" s="1"/>
      <c r="R117" s="1"/>
      <c r="S117" s="1"/>
    </row>
    <row r="118" spans="9:19" x14ac:dyDescent="0.3">
      <c r="I118" s="1"/>
      <c r="K118" s="2"/>
      <c r="L118" s="1"/>
      <c r="M118" s="1"/>
      <c r="N118" s="1"/>
      <c r="O118" s="1"/>
      <c r="P118" s="1"/>
      <c r="Q118" s="1"/>
      <c r="R118" s="1"/>
      <c r="S118" s="1"/>
    </row>
    <row r="119" spans="9:19" x14ac:dyDescent="0.3">
      <c r="I119" s="1"/>
      <c r="K119" s="2"/>
      <c r="L119" s="1"/>
      <c r="M119" s="1"/>
      <c r="N119" s="1"/>
      <c r="O119" s="1"/>
      <c r="P119" s="1"/>
      <c r="Q119" s="1"/>
      <c r="R119" s="1"/>
      <c r="S119" s="1"/>
    </row>
    <row r="120" spans="9:19" x14ac:dyDescent="0.3">
      <c r="I120" s="1"/>
      <c r="K120" s="2"/>
      <c r="L120" s="1"/>
      <c r="M120" s="1"/>
      <c r="N120" s="1"/>
      <c r="O120" s="1"/>
      <c r="P120" s="1"/>
      <c r="Q120" s="1"/>
      <c r="R120" s="1"/>
      <c r="S120" s="1"/>
    </row>
    <row r="121" spans="9:19" x14ac:dyDescent="0.3">
      <c r="I121" s="1"/>
      <c r="K121" s="2"/>
      <c r="L121" s="1"/>
      <c r="M121" s="1"/>
      <c r="N121" s="1"/>
      <c r="O121" s="1"/>
      <c r="P121" s="1"/>
      <c r="Q121" s="1"/>
      <c r="R121" s="1"/>
      <c r="S121" s="1"/>
    </row>
    <row r="122" spans="9:19" x14ac:dyDescent="0.3">
      <c r="I122" s="1"/>
      <c r="K122" s="2"/>
      <c r="L122" s="1"/>
      <c r="M122" s="1"/>
      <c r="N122" s="1"/>
      <c r="O122" s="1"/>
      <c r="P122" s="1"/>
      <c r="Q122" s="1"/>
      <c r="R122" s="1"/>
      <c r="S122" s="1"/>
    </row>
    <row r="123" spans="9:19" x14ac:dyDescent="0.3">
      <c r="I123" s="1"/>
      <c r="K123" s="2"/>
      <c r="L123" s="1"/>
      <c r="M123" s="1"/>
      <c r="N123" s="1"/>
      <c r="O123" s="1"/>
      <c r="P123" s="1"/>
      <c r="Q123" s="1"/>
      <c r="R123" s="1"/>
      <c r="S123" s="1"/>
    </row>
    <row r="124" spans="9:19" x14ac:dyDescent="0.3">
      <c r="I124" s="1"/>
      <c r="K124" s="2"/>
      <c r="L124" s="1"/>
      <c r="M124" s="1"/>
      <c r="N124" s="1"/>
      <c r="O124" s="1"/>
      <c r="P124" s="1"/>
      <c r="Q124" s="1"/>
      <c r="R124" s="1"/>
      <c r="S124" s="1"/>
    </row>
    <row r="125" spans="9:19" x14ac:dyDescent="0.3">
      <c r="I125" s="1"/>
      <c r="K125" s="2"/>
      <c r="L125" s="1"/>
      <c r="M125" s="1"/>
      <c r="N125" s="1"/>
      <c r="O125" s="1"/>
      <c r="P125" s="1"/>
      <c r="Q125" s="1"/>
      <c r="R125" s="1"/>
      <c r="S125" s="1"/>
    </row>
    <row r="126" spans="9:19" x14ac:dyDescent="0.3">
      <c r="I126" s="1"/>
      <c r="K126" s="2"/>
      <c r="L126" s="1"/>
      <c r="M126" s="1"/>
      <c r="N126" s="1"/>
      <c r="O126" s="1"/>
      <c r="P126" s="1"/>
      <c r="Q126" s="1"/>
      <c r="R126" s="1"/>
      <c r="S126" s="1"/>
    </row>
    <row r="127" spans="9:19" x14ac:dyDescent="0.3">
      <c r="I127" s="1"/>
      <c r="K127" s="2"/>
      <c r="L127" s="1"/>
      <c r="M127" s="1"/>
      <c r="N127" s="1"/>
      <c r="O127" s="1"/>
      <c r="P127" s="1"/>
      <c r="Q127" s="1"/>
      <c r="R127" s="1"/>
      <c r="S127" s="1"/>
    </row>
    <row r="128" spans="9:19" x14ac:dyDescent="0.3">
      <c r="I128" s="1"/>
      <c r="K128" s="2"/>
      <c r="L128" s="1"/>
      <c r="M128" s="1"/>
      <c r="N128" s="1"/>
      <c r="O128" s="1"/>
      <c r="P128" s="1"/>
      <c r="Q128" s="1"/>
      <c r="R128" s="1"/>
      <c r="S128" s="1"/>
    </row>
    <row r="129" spans="9:19" x14ac:dyDescent="0.3">
      <c r="I129" s="1"/>
      <c r="K129" s="2"/>
      <c r="L129" s="1"/>
      <c r="M129" s="1"/>
      <c r="N129" s="1"/>
      <c r="O129" s="1"/>
      <c r="P129" s="1"/>
      <c r="Q129" s="1"/>
      <c r="R129" s="1"/>
      <c r="S129" s="1"/>
    </row>
    <row r="130" spans="9:19" x14ac:dyDescent="0.3">
      <c r="I130" s="1"/>
      <c r="K130" s="2"/>
      <c r="L130" s="1"/>
      <c r="M130" s="1"/>
      <c r="N130" s="1"/>
      <c r="O130" s="1"/>
      <c r="P130" s="1"/>
      <c r="Q130" s="1"/>
      <c r="R130" s="1"/>
      <c r="S130" s="1"/>
    </row>
    <row r="131" spans="9:19" x14ac:dyDescent="0.3">
      <c r="I131" s="1"/>
      <c r="K131" s="2"/>
      <c r="L131" s="1"/>
      <c r="M131" s="1"/>
      <c r="N131" s="1"/>
      <c r="O131" s="1"/>
      <c r="P131" s="1"/>
      <c r="Q131" s="1"/>
      <c r="R131" s="1"/>
      <c r="S131" s="1"/>
    </row>
    <row r="132" spans="9:19" x14ac:dyDescent="0.3">
      <c r="I132" s="1"/>
      <c r="K132" s="2"/>
      <c r="L132" s="1"/>
      <c r="M132" s="1"/>
      <c r="N132" s="1"/>
      <c r="O132" s="1"/>
      <c r="P132" s="1"/>
      <c r="Q132" s="1"/>
      <c r="R132" s="1"/>
      <c r="S132" s="1"/>
    </row>
    <row r="133" spans="9:19" x14ac:dyDescent="0.3">
      <c r="I133" s="1"/>
      <c r="K133" s="2"/>
      <c r="L133" s="1"/>
      <c r="M133" s="1"/>
      <c r="N133" s="1"/>
      <c r="O133" s="1"/>
      <c r="P133" s="1"/>
      <c r="Q133" s="1"/>
      <c r="R133" s="1"/>
      <c r="S133" s="1"/>
    </row>
    <row r="134" spans="9:19" x14ac:dyDescent="0.3">
      <c r="I134" s="1"/>
      <c r="K134" s="2"/>
      <c r="L134" s="1"/>
      <c r="M134" s="1"/>
      <c r="N134" s="1"/>
      <c r="O134" s="1"/>
      <c r="P134" s="1"/>
      <c r="Q134" s="1"/>
      <c r="R134" s="1"/>
      <c r="S134" s="1"/>
    </row>
    <row r="135" spans="9:19" x14ac:dyDescent="0.3">
      <c r="I135" s="1"/>
      <c r="K135" s="2"/>
      <c r="L135" s="1"/>
      <c r="M135" s="1"/>
      <c r="N135" s="1"/>
      <c r="O135" s="1"/>
      <c r="P135" s="1"/>
      <c r="Q135" s="1"/>
      <c r="R135" s="1"/>
      <c r="S135" s="1"/>
    </row>
    <row r="136" spans="9:19" x14ac:dyDescent="0.3">
      <c r="I136" s="1"/>
      <c r="K136" s="2"/>
      <c r="L136" s="1"/>
      <c r="M136" s="1"/>
      <c r="N136" s="1"/>
      <c r="O136" s="1"/>
      <c r="P136" s="1"/>
      <c r="Q136" s="1"/>
      <c r="R136" s="1"/>
      <c r="S136" s="1"/>
    </row>
    <row r="137" spans="9:19" x14ac:dyDescent="0.3">
      <c r="I137" s="1"/>
      <c r="K137" s="2"/>
      <c r="L137" s="1"/>
      <c r="M137" s="1"/>
      <c r="N137" s="1"/>
      <c r="O137" s="1"/>
      <c r="P137" s="1"/>
      <c r="Q137" s="1"/>
      <c r="R137" s="1"/>
      <c r="S137" s="1"/>
    </row>
    <row r="138" spans="9:19" x14ac:dyDescent="0.3">
      <c r="I138" s="1"/>
      <c r="K138" s="2"/>
      <c r="L138" s="1"/>
      <c r="M138" s="1"/>
      <c r="N138" s="1"/>
      <c r="O138" s="1"/>
      <c r="P138" s="1"/>
      <c r="Q138" s="1"/>
      <c r="R138" s="1"/>
      <c r="S138" s="1"/>
    </row>
    <row r="139" spans="9:19" x14ac:dyDescent="0.3">
      <c r="I139" s="1"/>
      <c r="K139" s="2"/>
      <c r="L139" s="1"/>
      <c r="M139" s="1"/>
      <c r="N139" s="1"/>
      <c r="O139" s="1"/>
      <c r="P139" s="1"/>
      <c r="Q139" s="1"/>
      <c r="R139" s="1"/>
      <c r="S139" s="1"/>
    </row>
    <row r="140" spans="9:19" x14ac:dyDescent="0.3">
      <c r="I140" s="1"/>
      <c r="K140" s="2"/>
      <c r="L140" s="1"/>
      <c r="M140" s="1"/>
      <c r="N140" s="1"/>
      <c r="O140" s="1"/>
      <c r="P140" s="1"/>
      <c r="Q140" s="1"/>
      <c r="R140" s="1"/>
      <c r="S140" s="1"/>
    </row>
    <row r="141" spans="9:19" x14ac:dyDescent="0.3">
      <c r="I141" s="1"/>
      <c r="K141" s="2"/>
      <c r="L141" s="1"/>
      <c r="M141" s="1"/>
      <c r="N141" s="1"/>
      <c r="O141" s="1"/>
      <c r="P141" s="1"/>
      <c r="Q141" s="1"/>
      <c r="R141" s="1"/>
      <c r="S141" s="1"/>
    </row>
    <row r="142" spans="9:19" x14ac:dyDescent="0.3">
      <c r="I142" s="1"/>
      <c r="K142" s="2"/>
      <c r="L142" s="1"/>
      <c r="M142" s="1"/>
      <c r="N142" s="1"/>
      <c r="O142" s="1"/>
      <c r="P142" s="1"/>
      <c r="Q142" s="1"/>
      <c r="R142" s="1"/>
      <c r="S142" s="1"/>
    </row>
    <row r="143" spans="9:19" x14ac:dyDescent="0.3">
      <c r="I143" s="1"/>
      <c r="K143" s="2"/>
      <c r="L143" s="1"/>
      <c r="M143" s="1"/>
      <c r="N143" s="1"/>
      <c r="O143" s="1"/>
      <c r="P143" s="1"/>
      <c r="Q143" s="1"/>
      <c r="R143" s="1"/>
      <c r="S143" s="1"/>
    </row>
    <row r="144" spans="9:19" x14ac:dyDescent="0.3">
      <c r="I144" s="1"/>
      <c r="K144" s="2"/>
      <c r="L144" s="1"/>
      <c r="M144" s="1"/>
      <c r="N144" s="1"/>
      <c r="O144" s="1"/>
      <c r="P144" s="1"/>
      <c r="Q144" s="1"/>
      <c r="R144" s="1"/>
      <c r="S144" s="1"/>
    </row>
    <row r="145" spans="9:19" x14ac:dyDescent="0.3">
      <c r="I145" s="1"/>
      <c r="K145" s="2"/>
      <c r="L145" s="1"/>
      <c r="M145" s="1"/>
      <c r="N145" s="1"/>
      <c r="O145" s="1"/>
      <c r="P145" s="1"/>
      <c r="Q145" s="1"/>
      <c r="R145" s="1"/>
      <c r="S145" s="1"/>
    </row>
    <row r="146" spans="9:19" x14ac:dyDescent="0.3">
      <c r="I146" s="1"/>
      <c r="K146" s="2"/>
      <c r="L146" s="1"/>
      <c r="M146" s="1"/>
      <c r="N146" s="1"/>
      <c r="O146" s="1"/>
      <c r="P146" s="1"/>
      <c r="Q146" s="1"/>
      <c r="R146" s="1"/>
      <c r="S146" s="1"/>
    </row>
    <row r="147" spans="9:19" x14ac:dyDescent="0.3">
      <c r="I147" s="1"/>
      <c r="K147" s="2"/>
      <c r="L147" s="1"/>
      <c r="M147" s="1"/>
      <c r="N147" s="1"/>
      <c r="O147" s="1"/>
      <c r="P147" s="1"/>
      <c r="Q147" s="1"/>
      <c r="R147" s="1"/>
      <c r="S147" s="1"/>
    </row>
  </sheetData>
  <mergeCells count="2">
    <mergeCell ref="I2:K2"/>
    <mergeCell ref="L2:Q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ED05-E7F0-4616-9C63-DD1760FA41EC}">
  <dimension ref="C1:S112"/>
  <sheetViews>
    <sheetView workbookViewId="0">
      <selection activeCell="K5" sqref="K5"/>
    </sheetView>
  </sheetViews>
  <sheetFormatPr defaultRowHeight="14.4" x14ac:dyDescent="0.3"/>
  <cols>
    <col min="3" max="3" width="16" customWidth="1"/>
    <col min="4" max="4" width="16.88671875" customWidth="1"/>
    <col min="5" max="7" width="13.33203125" customWidth="1"/>
    <col min="9" max="14" width="14.88671875" customWidth="1"/>
    <col min="15" max="15" width="27.33203125" customWidth="1"/>
    <col min="16" max="16" width="18.21875" customWidth="1"/>
    <col min="17" max="17" width="14.88671875" customWidth="1"/>
    <col min="19" max="19" width="25.109375" customWidth="1"/>
  </cols>
  <sheetData>
    <row r="1" spans="3:19" ht="24" thickBot="1" x14ac:dyDescent="0.5">
      <c r="H1" s="6" t="s">
        <v>20</v>
      </c>
    </row>
    <row r="2" spans="3:19" ht="15" thickBot="1" x14ac:dyDescent="0.35">
      <c r="C2" t="s">
        <v>0</v>
      </c>
      <c r="D2" t="s">
        <v>14</v>
      </c>
      <c r="I2" s="9" t="s">
        <v>17</v>
      </c>
      <c r="J2" s="10"/>
      <c r="K2" s="11"/>
      <c r="L2" s="9" t="s">
        <v>18</v>
      </c>
      <c r="M2" s="10"/>
      <c r="N2" s="10"/>
      <c r="O2" s="10"/>
      <c r="P2" s="10"/>
      <c r="Q2" s="11"/>
      <c r="R2" s="3"/>
      <c r="S2" s="3"/>
    </row>
    <row r="3" spans="3:19" x14ac:dyDescent="0.3">
      <c r="C3" t="s">
        <v>2</v>
      </c>
      <c r="D3" t="s">
        <v>30</v>
      </c>
      <c r="I3" t="s">
        <v>4</v>
      </c>
      <c r="J3" t="s">
        <v>5</v>
      </c>
      <c r="K3" s="3" t="s">
        <v>12</v>
      </c>
      <c r="L3" t="s">
        <v>13</v>
      </c>
      <c r="M3" s="3" t="s">
        <v>12</v>
      </c>
      <c r="N3" t="s">
        <v>15</v>
      </c>
      <c r="O3" s="3" t="s">
        <v>12</v>
      </c>
      <c r="P3" t="s">
        <v>16</v>
      </c>
      <c r="Q3" s="3" t="s">
        <v>12</v>
      </c>
      <c r="R3" t="s">
        <v>32</v>
      </c>
    </row>
    <row r="4" spans="3:19" x14ac:dyDescent="0.3">
      <c r="D4" s="8" t="s">
        <v>31</v>
      </c>
      <c r="G4" s="3" t="s">
        <v>36</v>
      </c>
      <c r="H4" t="s">
        <v>25</v>
      </c>
      <c r="I4" s="1">
        <f>21.297-6.953*J4+0.74*(J4^2)</f>
        <v>13.033000000000001</v>
      </c>
      <c r="J4">
        <f>D20</f>
        <v>8</v>
      </c>
      <c r="K4" s="2">
        <f>SQRT(((1-$E$11)/$E$11*I4)/SQRT($E$12-2))</f>
        <v>0.2931135972394357</v>
      </c>
      <c r="L4" s="1">
        <f>I4*$D$7</f>
        <v>260.66000000000003</v>
      </c>
      <c r="M4" s="1">
        <f>K4*$D$7</f>
        <v>5.8622719447887137</v>
      </c>
      <c r="N4" s="1">
        <f>L4*0.5</f>
        <v>130.33000000000001</v>
      </c>
      <c r="O4" s="1">
        <f>M4*0.5</f>
        <v>2.9311359723943569</v>
      </c>
      <c r="P4" s="1">
        <f>N4*44/12</f>
        <v>477.87666666666672</v>
      </c>
      <c r="Q4" s="1">
        <f>O4*44/12</f>
        <v>10.747498565445975</v>
      </c>
      <c r="R4" s="1">
        <f>((Q4/P4)*100)+10</f>
        <v>12.249010950966284</v>
      </c>
      <c r="S4" s="1"/>
    </row>
    <row r="5" spans="3:19" x14ac:dyDescent="0.3">
      <c r="H5" t="s">
        <v>26</v>
      </c>
      <c r="I5" s="1">
        <f>21.297-6.953*J5+0.74*(J5^2)</f>
        <v>25.766999999999996</v>
      </c>
      <c r="J5">
        <f>D19</f>
        <v>10</v>
      </c>
      <c r="K5" s="2">
        <f t="shared" ref="K5" si="0">SQRT(((1-$E$11)/$E$11*I5)/SQRT($E$12-2))</f>
        <v>0.4121408822963078</v>
      </c>
      <c r="L5" s="1">
        <f t="shared" ref="L5" si="1">I5*$D$7</f>
        <v>515.33999999999992</v>
      </c>
      <c r="M5" s="1">
        <f t="shared" ref="M5" si="2">K5*$D$7</f>
        <v>8.2428176459261557</v>
      </c>
      <c r="N5" s="1">
        <f t="shared" ref="N5:O5" si="3">L5*0.5</f>
        <v>257.66999999999996</v>
      </c>
      <c r="O5" s="1">
        <f t="shared" si="3"/>
        <v>4.1214088229630779</v>
      </c>
      <c r="P5" s="1">
        <f t="shared" ref="P5:Q5" si="4">N5*44/12</f>
        <v>944.78999999999985</v>
      </c>
      <c r="Q5" s="1">
        <f t="shared" si="4"/>
        <v>15.111832350864619</v>
      </c>
      <c r="R5" s="1">
        <f>((Q5/P5)*100)+10</f>
        <v>11.599491140979966</v>
      </c>
      <c r="S5" s="1"/>
    </row>
    <row r="6" spans="3:19" x14ac:dyDescent="0.3">
      <c r="D6" t="s">
        <v>19</v>
      </c>
      <c r="G6" s="3" t="s">
        <v>33</v>
      </c>
      <c r="I6" s="1"/>
      <c r="K6" s="2"/>
      <c r="L6" s="1"/>
      <c r="M6" s="1"/>
      <c r="N6" s="7" t="s">
        <v>27</v>
      </c>
      <c r="O6" s="7" t="s">
        <v>28</v>
      </c>
      <c r="P6" s="7">
        <f>P5-P4</f>
        <v>466.91333333333313</v>
      </c>
      <c r="Q6" s="7">
        <f>P6*R6/100</f>
        <v>57.192265331521682</v>
      </c>
      <c r="R6" s="7">
        <f>MAX(R4:R5)</f>
        <v>12.249010950966284</v>
      </c>
      <c r="S6" s="7" t="s">
        <v>29</v>
      </c>
    </row>
    <row r="7" spans="3:19" x14ac:dyDescent="0.3">
      <c r="C7" s="4" t="s">
        <v>11</v>
      </c>
      <c r="D7" s="4">
        <v>20</v>
      </c>
      <c r="G7" s="3" t="s">
        <v>34</v>
      </c>
      <c r="H7" t="s">
        <v>25</v>
      </c>
      <c r="I7" s="1">
        <f>21.297-6.953*J7+0.74*(J7^2)</f>
        <v>5.032</v>
      </c>
      <c r="J7">
        <f>E20</f>
        <v>5</v>
      </c>
      <c r="K7" s="2">
        <f>SQRT(((1-$E$11)/$E$11*I7)/SQRT($E$12-2))</f>
        <v>0.18213108884606308</v>
      </c>
      <c r="L7" s="1">
        <f>I7*$D$7</f>
        <v>100.64</v>
      </c>
      <c r="M7" s="1">
        <f>K7*$D$7</f>
        <v>3.6426217769212617</v>
      </c>
      <c r="N7" s="1">
        <f>L7*0.5</f>
        <v>50.32</v>
      </c>
      <c r="O7" s="1">
        <f>M7*0.5</f>
        <v>1.8213108884606308</v>
      </c>
      <c r="P7" s="1">
        <f>N7*44/12</f>
        <v>184.50666666666666</v>
      </c>
      <c r="Q7" s="1">
        <f>O7*44/12</f>
        <v>6.678139924355647</v>
      </c>
      <c r="R7" s="1">
        <f>((Q7/P7)*100)+10</f>
        <v>13.619457250517947</v>
      </c>
      <c r="S7" s="1"/>
    </row>
    <row r="8" spans="3:19" x14ac:dyDescent="0.3">
      <c r="G8" s="3"/>
      <c r="H8" t="s">
        <v>26</v>
      </c>
      <c r="I8" s="1">
        <f>21.297-6.953*J8+0.74*(J8^2)</f>
        <v>8.8859999999999992</v>
      </c>
      <c r="J8">
        <f>E19</f>
        <v>7</v>
      </c>
      <c r="K8" s="2">
        <f>SQRT(((1-$E$11)/$E$11*I8)/SQRT($E$12-2))</f>
        <v>0.24202873015304774</v>
      </c>
      <c r="L8" s="1">
        <f>I8*$D$7</f>
        <v>177.71999999999997</v>
      </c>
      <c r="M8" s="1">
        <f t="shared" ref="M8" si="5">K8*$D$7</f>
        <v>4.8405746030609551</v>
      </c>
      <c r="N8" s="1">
        <f t="shared" ref="N8:O8" si="6">L8*0.5</f>
        <v>88.859999999999985</v>
      </c>
      <c r="O8" s="1">
        <f t="shared" si="6"/>
        <v>2.4202873015304776</v>
      </c>
      <c r="P8" s="1">
        <f t="shared" ref="P8:Q8" si="7">N8*44/12</f>
        <v>325.81999999999994</v>
      </c>
      <c r="Q8" s="1">
        <f t="shared" si="7"/>
        <v>8.8743867722784184</v>
      </c>
      <c r="R8" s="1">
        <f>((Q8/P8)*100)+10</f>
        <v>12.723708419458113</v>
      </c>
      <c r="S8" s="1"/>
    </row>
    <row r="9" spans="3:19" x14ac:dyDescent="0.3">
      <c r="G9" s="3"/>
      <c r="I9" s="1"/>
      <c r="K9" s="2"/>
      <c r="L9" s="1"/>
      <c r="M9" s="1"/>
      <c r="N9" s="7" t="s">
        <v>27</v>
      </c>
      <c r="O9" s="7" t="s">
        <v>28</v>
      </c>
      <c r="P9" s="7">
        <f>P8-P7</f>
        <v>141.31333333333328</v>
      </c>
      <c r="Q9" s="7">
        <f>P9*R9/100</f>
        <v>19.246109022615254</v>
      </c>
      <c r="R9" s="7">
        <f>MAX(R7:R8)</f>
        <v>13.619457250517947</v>
      </c>
      <c r="S9" s="7" t="s">
        <v>29</v>
      </c>
    </row>
    <row r="10" spans="3:19" x14ac:dyDescent="0.3">
      <c r="G10" s="7"/>
      <c r="I10" s="1"/>
      <c r="K10" s="2"/>
      <c r="L10" s="1"/>
      <c r="M10" s="1"/>
      <c r="N10" s="1"/>
      <c r="O10" s="1"/>
      <c r="P10" s="1"/>
      <c r="Q10" s="1"/>
      <c r="R10" s="1"/>
      <c r="S10" s="1"/>
    </row>
    <row r="11" spans="3:19" x14ac:dyDescent="0.3">
      <c r="D11" s="4" t="s">
        <v>6</v>
      </c>
      <c r="E11" s="4">
        <v>0.92</v>
      </c>
      <c r="F11" s="12"/>
      <c r="G11" s="3" t="s">
        <v>35</v>
      </c>
      <c r="H11" t="s">
        <v>25</v>
      </c>
      <c r="I11" s="1">
        <f>21.297-6.953*J11+0.74*(J11^2)</f>
        <v>55.967999999999989</v>
      </c>
      <c r="J11">
        <f>F20</f>
        <v>13</v>
      </c>
      <c r="K11" s="2">
        <f>SQRT(((1-$E$11)/$E$11*I11)/SQRT($E$12-2))</f>
        <v>0.60741241131343404</v>
      </c>
      <c r="L11" s="1">
        <f>I11*$D$7</f>
        <v>1119.3599999999997</v>
      </c>
      <c r="M11" s="1">
        <f>K11*$D$7</f>
        <v>12.148248226268681</v>
      </c>
      <c r="N11" s="1">
        <f>L11*0.5</f>
        <v>559.67999999999984</v>
      </c>
      <c r="O11" s="1">
        <f>M11*0.5</f>
        <v>6.0741241131343404</v>
      </c>
      <c r="P11" s="1">
        <f>N11*44/12</f>
        <v>2052.1599999999994</v>
      </c>
      <c r="Q11" s="1">
        <f>O11*44/12</f>
        <v>22.271788414825917</v>
      </c>
      <c r="R11" s="1">
        <f>((Q11/P11)*100)+10</f>
        <v>11.08528518316437</v>
      </c>
      <c r="S11" s="1"/>
    </row>
    <row r="12" spans="3:19" x14ac:dyDescent="0.3">
      <c r="D12" s="4" t="s">
        <v>7</v>
      </c>
      <c r="E12" s="4">
        <v>176</v>
      </c>
      <c r="F12" s="12"/>
      <c r="H12" t="s">
        <v>26</v>
      </c>
      <c r="I12" s="1">
        <f>21.297-6.953*J12+0.74*(J12^2)</f>
        <v>83.501999999999995</v>
      </c>
      <c r="J12">
        <f>F19</f>
        <v>15</v>
      </c>
      <c r="K12" s="2">
        <f>SQRT(((1-$E$11)/$E$11*I12)/SQRT($E$12-2))</f>
        <v>0.74192876040836409</v>
      </c>
      <c r="L12" s="1">
        <f>I12*$D$7</f>
        <v>1670.04</v>
      </c>
      <c r="M12" s="1">
        <f t="shared" ref="M12" si="8">K12*$D$7</f>
        <v>14.838575208167281</v>
      </c>
      <c r="N12" s="1">
        <f t="shared" ref="N12:O12" si="9">L12*0.5</f>
        <v>835.02</v>
      </c>
      <c r="O12" s="1">
        <f t="shared" si="9"/>
        <v>7.4192876040836406</v>
      </c>
      <c r="P12" s="1">
        <f t="shared" ref="P12:Q12" si="10">N12*44/12</f>
        <v>3061.74</v>
      </c>
      <c r="Q12" s="1">
        <f t="shared" si="10"/>
        <v>27.204054548306683</v>
      </c>
      <c r="R12" s="1">
        <f>((Q12/P12)*100)+10</f>
        <v>10.888516155790716</v>
      </c>
      <c r="S12" s="1"/>
    </row>
    <row r="13" spans="3:19" x14ac:dyDescent="0.3">
      <c r="D13" s="4" t="s">
        <v>8</v>
      </c>
      <c r="E13" s="5">
        <f>I4</f>
        <v>13.033000000000001</v>
      </c>
      <c r="F13" s="13"/>
      <c r="G13" s="13"/>
      <c r="I13" s="1"/>
      <c r="K13" s="2"/>
      <c r="L13" s="1"/>
      <c r="M13" s="1"/>
      <c r="N13" s="7" t="s">
        <v>27</v>
      </c>
      <c r="O13" s="7" t="s">
        <v>28</v>
      </c>
      <c r="P13" s="7">
        <f>P12-P11</f>
        <v>1009.5800000000004</v>
      </c>
      <c r="Q13" s="7">
        <f>P13*R13/100</f>
        <v>111.91482215219088</v>
      </c>
      <c r="R13" s="7">
        <f>MAX(R11:R12)</f>
        <v>11.08528518316437</v>
      </c>
      <c r="S13" s="7" t="s">
        <v>29</v>
      </c>
    </row>
    <row r="14" spans="3:19" x14ac:dyDescent="0.3">
      <c r="I14" s="1"/>
      <c r="K14" s="2"/>
      <c r="L14" s="1"/>
      <c r="M14" s="1"/>
      <c r="N14" s="1"/>
      <c r="O14" s="7"/>
      <c r="P14" s="7"/>
      <c r="Q14" s="7"/>
      <c r="R14" s="7"/>
      <c r="S14" s="1"/>
    </row>
    <row r="15" spans="3:19" x14ac:dyDescent="0.3">
      <c r="C15" t="s">
        <v>10</v>
      </c>
      <c r="D15" t="s">
        <v>9</v>
      </c>
      <c r="E15">
        <f>SQRT(((1-E11)/E11*E13)/SQRT(E12-2))</f>
        <v>0.2931135972394357</v>
      </c>
      <c r="I15" s="1"/>
      <c r="K15" s="2"/>
      <c r="L15" s="1"/>
      <c r="M15" s="1"/>
      <c r="N15" s="1"/>
      <c r="O15" s="7"/>
      <c r="P15" s="7" t="s">
        <v>37</v>
      </c>
      <c r="Q15" s="7" t="s">
        <v>40</v>
      </c>
      <c r="R15" s="7" t="s">
        <v>41</v>
      </c>
      <c r="S15" s="7"/>
    </row>
    <row r="16" spans="3:19" x14ac:dyDescent="0.3">
      <c r="I16" s="1"/>
      <c r="K16" s="2"/>
      <c r="L16" s="1"/>
      <c r="M16" s="1"/>
      <c r="N16" s="1"/>
      <c r="O16" s="7" t="s">
        <v>38</v>
      </c>
      <c r="P16" s="7">
        <f>P6</f>
        <v>466.91333333333313</v>
      </c>
      <c r="Q16" s="7">
        <f>P9</f>
        <v>141.31333333333328</v>
      </c>
      <c r="R16" s="7">
        <f>P13</f>
        <v>1009.5800000000004</v>
      </c>
      <c r="S16" s="1"/>
    </row>
    <row r="17" spans="3:19" x14ac:dyDescent="0.3">
      <c r="I17" s="1"/>
      <c r="K17" s="2"/>
      <c r="L17" s="1"/>
      <c r="M17" s="1"/>
      <c r="N17" s="1"/>
      <c r="O17" s="7"/>
      <c r="P17" s="7"/>
      <c r="Q17" s="3" t="s">
        <v>12</v>
      </c>
      <c r="R17" s="7"/>
      <c r="S17" s="1"/>
    </row>
    <row r="18" spans="3:19" x14ac:dyDescent="0.3">
      <c r="D18" t="s">
        <v>44</v>
      </c>
      <c r="E18" t="s">
        <v>34</v>
      </c>
      <c r="F18" t="s">
        <v>35</v>
      </c>
      <c r="I18" s="1"/>
      <c r="K18" s="2"/>
      <c r="L18" s="1"/>
      <c r="M18" s="1"/>
      <c r="N18" s="1"/>
      <c r="O18" s="7" t="s">
        <v>39</v>
      </c>
      <c r="P18" s="7">
        <f>P6</f>
        <v>466.91333333333313</v>
      </c>
      <c r="Q18" s="7">
        <f>Q6</f>
        <v>57.192265331521682</v>
      </c>
      <c r="R18" s="7"/>
      <c r="S18" s="1"/>
    </row>
    <row r="19" spans="3:19" x14ac:dyDescent="0.3">
      <c r="C19" t="s">
        <v>42</v>
      </c>
      <c r="D19">
        <v>10</v>
      </c>
      <c r="E19">
        <v>7</v>
      </c>
      <c r="F19">
        <v>15</v>
      </c>
      <c r="I19" s="1"/>
      <c r="K19" s="2"/>
      <c r="L19" s="1"/>
      <c r="N19" s="1"/>
      <c r="O19" s="1"/>
      <c r="P19" s="1"/>
    </row>
    <row r="20" spans="3:19" x14ac:dyDescent="0.3">
      <c r="C20" t="s">
        <v>43</v>
      </c>
      <c r="D20">
        <v>8</v>
      </c>
      <c r="E20">
        <v>5</v>
      </c>
      <c r="F20">
        <v>13</v>
      </c>
      <c r="I20" s="1"/>
      <c r="K20" s="2"/>
      <c r="L20" s="1"/>
      <c r="N20" s="1"/>
      <c r="O20" s="1"/>
      <c r="P20" s="1"/>
    </row>
    <row r="21" spans="3:19" x14ac:dyDescent="0.3">
      <c r="I21" s="1"/>
      <c r="K21" s="2"/>
      <c r="L21" s="1"/>
      <c r="N21" s="1"/>
      <c r="O21" s="1"/>
      <c r="P21" s="1"/>
    </row>
    <row r="22" spans="3:19" x14ac:dyDescent="0.3">
      <c r="I22" s="1"/>
      <c r="K22" s="2"/>
      <c r="L22" s="1"/>
      <c r="N22" s="1"/>
      <c r="O22" s="1"/>
      <c r="P22" s="1"/>
    </row>
    <row r="23" spans="3:19" x14ac:dyDescent="0.3">
      <c r="I23" s="1"/>
      <c r="K23" s="2"/>
      <c r="L23" s="1"/>
      <c r="N23" s="1"/>
      <c r="O23" s="1"/>
      <c r="P23" s="1"/>
    </row>
    <row r="24" spans="3:19" x14ac:dyDescent="0.3">
      <c r="I24" s="1"/>
      <c r="K24" s="2"/>
      <c r="L24" s="1"/>
      <c r="N24" s="1"/>
      <c r="O24" s="1"/>
      <c r="P24" s="1"/>
    </row>
    <row r="25" spans="3:19" x14ac:dyDescent="0.3">
      <c r="I25" s="1"/>
      <c r="K25" s="2"/>
      <c r="L25" s="1"/>
      <c r="N25" s="1"/>
      <c r="O25" s="1"/>
      <c r="P25" s="1"/>
    </row>
    <row r="26" spans="3:19" x14ac:dyDescent="0.3">
      <c r="I26" s="1"/>
      <c r="K26" s="2"/>
      <c r="L26" s="1"/>
      <c r="N26" s="1"/>
      <c r="O26" s="1"/>
      <c r="P26" s="1"/>
    </row>
    <row r="27" spans="3:19" x14ac:dyDescent="0.3">
      <c r="I27" s="1"/>
      <c r="K27" s="2"/>
      <c r="L27" s="1"/>
      <c r="N27" s="1"/>
      <c r="O27" s="1"/>
      <c r="P27" s="1"/>
    </row>
    <row r="28" spans="3:19" x14ac:dyDescent="0.3">
      <c r="I28" s="1"/>
      <c r="K28" s="2"/>
      <c r="L28" s="1"/>
      <c r="N28" s="1"/>
      <c r="O28" s="1"/>
      <c r="P28" s="1"/>
    </row>
    <row r="29" spans="3:19" x14ac:dyDescent="0.3">
      <c r="I29" s="1"/>
      <c r="K29" s="2"/>
      <c r="L29" s="1"/>
      <c r="N29" s="1"/>
      <c r="O29" s="1"/>
      <c r="P29" s="1"/>
    </row>
    <row r="30" spans="3:19" x14ac:dyDescent="0.3">
      <c r="I30" s="1"/>
      <c r="K30" s="2"/>
      <c r="L30" s="1"/>
      <c r="N30" s="1"/>
      <c r="O30" s="1"/>
      <c r="P30" s="1"/>
    </row>
    <row r="31" spans="3:19" x14ac:dyDescent="0.3">
      <c r="I31" s="1"/>
      <c r="K31" s="2"/>
      <c r="L31" s="1"/>
      <c r="N31" s="1"/>
      <c r="O31" s="1"/>
      <c r="P31" s="1"/>
    </row>
    <row r="32" spans="3:19" x14ac:dyDescent="0.3">
      <c r="I32" s="1"/>
      <c r="K32" s="2"/>
      <c r="L32" s="1"/>
      <c r="N32" s="1"/>
      <c r="O32" s="1"/>
      <c r="P32" s="1"/>
    </row>
    <row r="33" spans="9:16" x14ac:dyDescent="0.3">
      <c r="I33" s="1"/>
      <c r="K33" s="2"/>
      <c r="L33" s="1"/>
      <c r="N33" s="1"/>
      <c r="O33" s="1"/>
      <c r="P33" s="1"/>
    </row>
    <row r="34" spans="9:16" x14ac:dyDescent="0.3">
      <c r="I34" s="1"/>
      <c r="K34" s="2"/>
      <c r="L34" s="1"/>
      <c r="N34" s="1"/>
      <c r="O34" s="1"/>
      <c r="P34" s="1"/>
    </row>
    <row r="35" spans="9:16" x14ac:dyDescent="0.3">
      <c r="I35" s="1"/>
      <c r="K35" s="2"/>
      <c r="L35" s="1"/>
      <c r="N35" s="1"/>
      <c r="O35" s="1"/>
      <c r="P35" s="1"/>
    </row>
    <row r="36" spans="9:16" x14ac:dyDescent="0.3">
      <c r="I36" s="1"/>
      <c r="K36" s="2"/>
      <c r="L36" s="1"/>
      <c r="N36" s="1"/>
      <c r="O36" s="1"/>
      <c r="P36" s="1"/>
    </row>
    <row r="37" spans="9:16" x14ac:dyDescent="0.3">
      <c r="I37" s="1"/>
      <c r="K37" s="2"/>
      <c r="L37" s="1"/>
      <c r="N37" s="1"/>
      <c r="O37" s="1"/>
      <c r="P37" s="1"/>
    </row>
    <row r="38" spans="9:16" x14ac:dyDescent="0.3">
      <c r="I38" s="1"/>
      <c r="K38" s="2"/>
      <c r="L38" s="1"/>
      <c r="N38" s="1"/>
      <c r="O38" s="1"/>
      <c r="P38" s="1"/>
    </row>
    <row r="39" spans="9:16" x14ac:dyDescent="0.3">
      <c r="I39" s="1"/>
      <c r="K39" s="2"/>
      <c r="L39" s="1"/>
      <c r="N39" s="1"/>
      <c r="O39" s="1"/>
      <c r="P39" s="1"/>
    </row>
    <row r="40" spans="9:16" x14ac:dyDescent="0.3">
      <c r="I40" s="1"/>
      <c r="K40" s="2"/>
      <c r="L40" s="1"/>
      <c r="N40" s="1"/>
      <c r="O40" s="1"/>
      <c r="P40" s="1"/>
    </row>
    <row r="41" spans="9:16" x14ac:dyDescent="0.3">
      <c r="I41" s="1"/>
      <c r="K41" s="2"/>
      <c r="L41" s="1"/>
      <c r="N41" s="1"/>
      <c r="O41" s="1"/>
      <c r="P41" s="1"/>
    </row>
    <row r="42" spans="9:16" x14ac:dyDescent="0.3">
      <c r="I42" s="1"/>
      <c r="K42" s="2"/>
      <c r="L42" s="1"/>
      <c r="N42" s="1"/>
      <c r="O42" s="1"/>
      <c r="P42" s="1"/>
    </row>
    <row r="43" spans="9:16" x14ac:dyDescent="0.3">
      <c r="I43" s="1"/>
      <c r="K43" s="2"/>
      <c r="L43" s="1"/>
      <c r="N43" s="1"/>
      <c r="O43" s="1"/>
      <c r="P43" s="1"/>
    </row>
    <row r="44" spans="9:16" x14ac:dyDescent="0.3">
      <c r="I44" s="1"/>
      <c r="K44" s="2"/>
      <c r="L44" s="1"/>
      <c r="N44" s="1"/>
      <c r="O44" s="1"/>
      <c r="P44" s="1"/>
    </row>
    <row r="45" spans="9:16" x14ac:dyDescent="0.3">
      <c r="I45" s="1"/>
      <c r="K45" s="2"/>
      <c r="L45" s="1"/>
      <c r="N45" s="1"/>
      <c r="O45" s="1"/>
      <c r="P45" s="1"/>
    </row>
    <row r="46" spans="9:16" x14ac:dyDescent="0.3">
      <c r="I46" s="1"/>
      <c r="K46" s="2"/>
      <c r="L46" s="1"/>
      <c r="N46" s="1"/>
      <c r="O46" s="1"/>
      <c r="P46" s="1"/>
    </row>
    <row r="47" spans="9:16" x14ac:dyDescent="0.3">
      <c r="I47" s="1"/>
      <c r="K47" s="2"/>
      <c r="L47" s="1"/>
      <c r="N47" s="1"/>
      <c r="O47" s="1"/>
      <c r="P47" s="1"/>
    </row>
    <row r="48" spans="9:16" x14ac:dyDescent="0.3">
      <c r="I48" s="1"/>
      <c r="K48" s="2"/>
      <c r="L48" s="1"/>
      <c r="N48" s="1"/>
      <c r="O48" s="1"/>
      <c r="P48" s="1"/>
    </row>
    <row r="49" spans="9:16" x14ac:dyDescent="0.3">
      <c r="I49" s="1"/>
      <c r="K49" s="2"/>
      <c r="L49" s="1"/>
      <c r="N49" s="1"/>
      <c r="O49" s="1"/>
      <c r="P49" s="1"/>
    </row>
    <row r="50" spans="9:16" x14ac:dyDescent="0.3">
      <c r="I50" s="1"/>
      <c r="K50" s="2"/>
      <c r="L50" s="1"/>
      <c r="N50" s="1"/>
      <c r="O50" s="1"/>
      <c r="P50" s="1"/>
    </row>
    <row r="51" spans="9:16" x14ac:dyDescent="0.3">
      <c r="I51" s="1"/>
      <c r="K51" s="2"/>
      <c r="L51" s="1"/>
      <c r="N51" s="1"/>
      <c r="O51" s="1"/>
      <c r="P51" s="1"/>
    </row>
    <row r="52" spans="9:16" x14ac:dyDescent="0.3">
      <c r="I52" s="1"/>
      <c r="K52" s="2"/>
      <c r="L52" s="1"/>
      <c r="N52" s="1"/>
      <c r="O52" s="1"/>
      <c r="P52" s="1"/>
    </row>
    <row r="53" spans="9:16" x14ac:dyDescent="0.3">
      <c r="I53" s="1"/>
      <c r="K53" s="2"/>
      <c r="L53" s="1"/>
      <c r="N53" s="1"/>
      <c r="O53" s="1"/>
      <c r="P53" s="1"/>
    </row>
    <row r="54" spans="9:16" x14ac:dyDescent="0.3">
      <c r="I54" s="1"/>
      <c r="K54" s="2"/>
      <c r="L54" s="1"/>
      <c r="N54" s="1"/>
      <c r="O54" s="1"/>
      <c r="P54" s="1"/>
    </row>
    <row r="55" spans="9:16" x14ac:dyDescent="0.3">
      <c r="I55" s="1"/>
      <c r="K55" s="2"/>
      <c r="L55" s="1"/>
      <c r="N55" s="1"/>
      <c r="O55" s="1"/>
      <c r="P55" s="1"/>
    </row>
    <row r="56" spans="9:16" x14ac:dyDescent="0.3">
      <c r="I56" s="1"/>
      <c r="K56" s="2"/>
      <c r="L56" s="1"/>
      <c r="N56" s="1"/>
      <c r="O56" s="1"/>
      <c r="P56" s="1"/>
    </row>
    <row r="57" spans="9:16" x14ac:dyDescent="0.3">
      <c r="I57" s="1"/>
      <c r="K57" s="2"/>
      <c r="L57" s="1"/>
      <c r="N57" s="1"/>
      <c r="O57" s="1"/>
      <c r="P57" s="1"/>
    </row>
    <row r="58" spans="9:16" x14ac:dyDescent="0.3">
      <c r="I58" s="1"/>
      <c r="K58" s="2"/>
      <c r="L58" s="1"/>
      <c r="N58" s="1"/>
      <c r="O58" s="1"/>
      <c r="P58" s="1"/>
    </row>
    <row r="59" spans="9:16" x14ac:dyDescent="0.3">
      <c r="I59" s="1"/>
      <c r="K59" s="2"/>
      <c r="L59" s="1"/>
      <c r="N59" s="1"/>
      <c r="O59" s="1"/>
      <c r="P59" s="1"/>
    </row>
    <row r="60" spans="9:16" x14ac:dyDescent="0.3">
      <c r="I60" s="1"/>
      <c r="K60" s="2"/>
      <c r="L60" s="1"/>
      <c r="N60" s="1"/>
      <c r="O60" s="1"/>
      <c r="P60" s="1"/>
    </row>
    <row r="61" spans="9:16" x14ac:dyDescent="0.3">
      <c r="I61" s="1"/>
      <c r="K61" s="2"/>
      <c r="L61" s="1"/>
      <c r="N61" s="1"/>
      <c r="O61" s="1"/>
      <c r="P61" s="1"/>
    </row>
    <row r="62" spans="9:16" x14ac:dyDescent="0.3">
      <c r="I62" s="1"/>
      <c r="K62" s="2"/>
      <c r="L62" s="1"/>
      <c r="N62" s="1"/>
      <c r="O62" s="1"/>
      <c r="P62" s="1"/>
    </row>
    <row r="63" spans="9:16" x14ac:dyDescent="0.3">
      <c r="I63" s="1"/>
      <c r="K63" s="2"/>
      <c r="L63" s="1"/>
      <c r="N63" s="1"/>
      <c r="O63" s="1"/>
      <c r="P63" s="1"/>
    </row>
    <row r="64" spans="9:16" x14ac:dyDescent="0.3">
      <c r="I64" s="1"/>
      <c r="K64" s="2"/>
      <c r="L64" s="1"/>
      <c r="N64" s="1"/>
      <c r="O64" s="1"/>
      <c r="P64" s="1"/>
    </row>
    <row r="65" spans="9:16" x14ac:dyDescent="0.3">
      <c r="I65" s="1"/>
      <c r="K65" s="2"/>
      <c r="L65" s="1"/>
      <c r="N65" s="1"/>
      <c r="O65" s="1"/>
      <c r="P65" s="1"/>
    </row>
    <row r="66" spans="9:16" x14ac:dyDescent="0.3">
      <c r="I66" s="1"/>
      <c r="K66" s="2"/>
      <c r="L66" s="1"/>
      <c r="N66" s="1"/>
      <c r="O66" s="1"/>
      <c r="P66" s="1"/>
    </row>
    <row r="67" spans="9:16" x14ac:dyDescent="0.3">
      <c r="I67" s="1"/>
      <c r="K67" s="2"/>
      <c r="L67" s="1"/>
      <c r="N67" s="1"/>
      <c r="O67" s="1"/>
      <c r="P67" s="1"/>
    </row>
    <row r="68" spans="9:16" x14ac:dyDescent="0.3">
      <c r="I68" s="1"/>
      <c r="K68" s="2"/>
      <c r="L68" s="1"/>
      <c r="N68" s="1"/>
      <c r="O68" s="1"/>
      <c r="P68" s="1"/>
    </row>
    <row r="69" spans="9:16" x14ac:dyDescent="0.3">
      <c r="I69" s="1"/>
      <c r="K69" s="2"/>
      <c r="L69" s="1"/>
      <c r="N69" s="1"/>
      <c r="O69" s="1"/>
      <c r="P69" s="1"/>
    </row>
    <row r="70" spans="9:16" x14ac:dyDescent="0.3">
      <c r="I70" s="1"/>
      <c r="K70" s="2"/>
      <c r="L70" s="1"/>
      <c r="N70" s="1"/>
      <c r="O70" s="1"/>
      <c r="P70" s="1"/>
    </row>
    <row r="71" spans="9:16" x14ac:dyDescent="0.3">
      <c r="I71" s="1"/>
      <c r="K71" s="2"/>
      <c r="L71" s="1"/>
      <c r="N71" s="1"/>
      <c r="O71" s="1"/>
      <c r="P71" s="1"/>
    </row>
    <row r="72" spans="9:16" x14ac:dyDescent="0.3">
      <c r="I72" s="1"/>
      <c r="K72" s="2"/>
      <c r="L72" s="1"/>
      <c r="N72" s="1"/>
      <c r="O72" s="1"/>
      <c r="P72" s="1"/>
    </row>
    <row r="73" spans="9:16" x14ac:dyDescent="0.3">
      <c r="I73" s="1"/>
      <c r="K73" s="2"/>
      <c r="L73" s="1"/>
      <c r="N73" s="1"/>
      <c r="O73" s="1"/>
      <c r="P73" s="1"/>
    </row>
    <row r="74" spans="9:16" x14ac:dyDescent="0.3">
      <c r="I74" s="1"/>
      <c r="K74" s="2"/>
      <c r="L74" s="1"/>
      <c r="N74" s="1"/>
      <c r="O74" s="1"/>
      <c r="P74" s="1"/>
    </row>
    <row r="75" spans="9:16" x14ac:dyDescent="0.3">
      <c r="I75" s="1"/>
      <c r="K75" s="2"/>
      <c r="L75" s="1"/>
      <c r="N75" s="1"/>
      <c r="O75" s="1"/>
      <c r="P75" s="1"/>
    </row>
    <row r="76" spans="9:16" x14ac:dyDescent="0.3">
      <c r="I76" s="1"/>
      <c r="K76" s="2"/>
      <c r="L76" s="1"/>
      <c r="N76" s="1"/>
      <c r="O76" s="1"/>
      <c r="P76" s="1"/>
    </row>
    <row r="77" spans="9:16" x14ac:dyDescent="0.3">
      <c r="I77" s="1"/>
      <c r="K77" s="2"/>
      <c r="L77" s="1"/>
      <c r="N77" s="1"/>
      <c r="O77" s="1"/>
      <c r="P77" s="1"/>
    </row>
    <row r="78" spans="9:16" x14ac:dyDescent="0.3">
      <c r="I78" s="1"/>
      <c r="K78" s="2"/>
      <c r="L78" s="1"/>
      <c r="N78" s="1"/>
      <c r="O78" s="1"/>
      <c r="P78" s="1"/>
    </row>
    <row r="79" spans="9:16" x14ac:dyDescent="0.3">
      <c r="I79" s="1"/>
      <c r="K79" s="2"/>
      <c r="L79" s="1"/>
      <c r="N79" s="1"/>
      <c r="O79" s="1"/>
      <c r="P79" s="1"/>
    </row>
    <row r="80" spans="9:16" x14ac:dyDescent="0.3">
      <c r="I80" s="1"/>
      <c r="K80" s="2"/>
      <c r="L80" s="1"/>
      <c r="N80" s="1"/>
      <c r="O80" s="1"/>
      <c r="P80" s="1"/>
    </row>
    <row r="81" spans="9:16" x14ac:dyDescent="0.3">
      <c r="I81" s="1"/>
      <c r="K81" s="2"/>
      <c r="L81" s="1"/>
      <c r="N81" s="1"/>
      <c r="O81" s="1"/>
      <c r="P81" s="1"/>
    </row>
    <row r="82" spans="9:16" x14ac:dyDescent="0.3">
      <c r="I82" s="1"/>
      <c r="K82" s="2"/>
      <c r="L82" s="1"/>
      <c r="N82" s="1"/>
      <c r="O82" s="1"/>
      <c r="P82" s="1"/>
    </row>
    <row r="83" spans="9:16" x14ac:dyDescent="0.3">
      <c r="I83" s="1"/>
      <c r="K83" s="2"/>
      <c r="L83" s="1"/>
      <c r="N83" s="1"/>
      <c r="O83" s="1"/>
      <c r="P83" s="1"/>
    </row>
    <row r="84" spans="9:16" x14ac:dyDescent="0.3">
      <c r="I84" s="1"/>
      <c r="K84" s="2"/>
      <c r="L84" s="1"/>
      <c r="N84" s="1"/>
      <c r="O84" s="1"/>
      <c r="P84" s="1"/>
    </row>
    <row r="85" spans="9:16" x14ac:dyDescent="0.3">
      <c r="I85" s="1"/>
      <c r="K85" s="2"/>
      <c r="L85" s="1"/>
      <c r="N85" s="1"/>
      <c r="O85" s="1"/>
      <c r="P85" s="1"/>
    </row>
    <row r="86" spans="9:16" x14ac:dyDescent="0.3">
      <c r="I86" s="1"/>
      <c r="K86" s="2"/>
      <c r="L86" s="1"/>
      <c r="N86" s="1"/>
      <c r="O86" s="1"/>
      <c r="P86" s="1"/>
    </row>
    <row r="87" spans="9:16" x14ac:dyDescent="0.3">
      <c r="I87" s="1"/>
      <c r="K87" s="2"/>
      <c r="L87" s="1"/>
      <c r="N87" s="1"/>
      <c r="O87" s="1"/>
      <c r="P87" s="1"/>
    </row>
    <row r="88" spans="9:16" x14ac:dyDescent="0.3">
      <c r="I88" s="1"/>
      <c r="K88" s="2"/>
      <c r="L88" s="1"/>
      <c r="N88" s="1"/>
      <c r="O88" s="1"/>
      <c r="P88" s="1"/>
    </row>
    <row r="89" spans="9:16" x14ac:dyDescent="0.3">
      <c r="I89" s="1"/>
      <c r="K89" s="2"/>
      <c r="L89" s="1"/>
      <c r="N89" s="1"/>
      <c r="O89" s="1"/>
      <c r="P89" s="1"/>
    </row>
    <row r="90" spans="9:16" x14ac:dyDescent="0.3">
      <c r="I90" s="1"/>
      <c r="K90" s="2"/>
      <c r="L90" s="1"/>
      <c r="N90" s="1"/>
      <c r="O90" s="1"/>
      <c r="P90" s="1"/>
    </row>
    <row r="91" spans="9:16" x14ac:dyDescent="0.3">
      <c r="I91" s="1"/>
      <c r="K91" s="2"/>
      <c r="L91" s="1"/>
      <c r="N91" s="1"/>
      <c r="O91" s="1"/>
      <c r="P91" s="1"/>
    </row>
    <row r="92" spans="9:16" x14ac:dyDescent="0.3">
      <c r="I92" s="1"/>
      <c r="K92" s="2"/>
      <c r="L92" s="1"/>
      <c r="N92" s="1"/>
      <c r="O92" s="1"/>
      <c r="P92" s="1"/>
    </row>
    <row r="93" spans="9:16" x14ac:dyDescent="0.3">
      <c r="I93" s="1"/>
      <c r="K93" s="2"/>
      <c r="L93" s="1"/>
      <c r="N93" s="1"/>
      <c r="O93" s="1"/>
      <c r="P93" s="1"/>
    </row>
    <row r="94" spans="9:16" x14ac:dyDescent="0.3">
      <c r="I94" s="1"/>
      <c r="K94" s="2"/>
      <c r="L94" s="1"/>
      <c r="N94" s="1"/>
      <c r="O94" s="1"/>
      <c r="P94" s="1"/>
    </row>
    <row r="95" spans="9:16" x14ac:dyDescent="0.3">
      <c r="I95" s="1"/>
      <c r="K95" s="2"/>
      <c r="L95" s="1"/>
      <c r="N95" s="1"/>
      <c r="O95" s="1"/>
      <c r="P95" s="1"/>
    </row>
    <row r="96" spans="9:16" x14ac:dyDescent="0.3">
      <c r="I96" s="1"/>
      <c r="K96" s="2"/>
      <c r="L96" s="1"/>
      <c r="N96" s="1"/>
      <c r="O96" s="1"/>
      <c r="P96" s="1"/>
    </row>
    <row r="97" spans="9:16" x14ac:dyDescent="0.3">
      <c r="I97" s="1"/>
      <c r="K97" s="2"/>
      <c r="L97" s="1"/>
      <c r="N97" s="1"/>
      <c r="O97" s="1"/>
      <c r="P97" s="1"/>
    </row>
    <row r="98" spans="9:16" x14ac:dyDescent="0.3">
      <c r="I98" s="1"/>
      <c r="K98" s="2"/>
      <c r="L98" s="1"/>
      <c r="N98" s="1"/>
      <c r="O98" s="1"/>
      <c r="P98" s="1"/>
    </row>
    <row r="99" spans="9:16" x14ac:dyDescent="0.3">
      <c r="I99" s="1"/>
      <c r="K99" s="2"/>
      <c r="L99" s="1"/>
      <c r="N99" s="1"/>
      <c r="O99" s="1"/>
      <c r="P99" s="1"/>
    </row>
    <row r="100" spans="9:16" x14ac:dyDescent="0.3">
      <c r="I100" s="1"/>
      <c r="K100" s="2"/>
      <c r="L100" s="1"/>
      <c r="N100" s="1"/>
      <c r="O100" s="1"/>
      <c r="P100" s="1"/>
    </row>
    <row r="101" spans="9:16" x14ac:dyDescent="0.3">
      <c r="I101" s="1"/>
      <c r="K101" s="2"/>
      <c r="L101" s="1"/>
      <c r="N101" s="1"/>
      <c r="O101" s="1"/>
      <c r="P101" s="1"/>
    </row>
    <row r="102" spans="9:16" x14ac:dyDescent="0.3">
      <c r="I102" s="1"/>
      <c r="K102" s="2"/>
      <c r="L102" s="1"/>
      <c r="N102" s="1"/>
      <c r="O102" s="1"/>
      <c r="P102" s="1"/>
    </row>
    <row r="103" spans="9:16" x14ac:dyDescent="0.3">
      <c r="I103" s="1"/>
      <c r="K103" s="2"/>
      <c r="L103" s="1"/>
      <c r="N103" s="1"/>
      <c r="O103" s="1"/>
      <c r="P103" s="1"/>
    </row>
    <row r="104" spans="9:16" x14ac:dyDescent="0.3">
      <c r="I104" s="1"/>
      <c r="K104" s="2"/>
      <c r="L104" s="1"/>
      <c r="N104" s="1"/>
      <c r="O104" s="1"/>
      <c r="P104" s="1"/>
    </row>
    <row r="105" spans="9:16" x14ac:dyDescent="0.3">
      <c r="I105" s="1"/>
      <c r="K105" s="2"/>
      <c r="L105" s="1"/>
      <c r="N105" s="1"/>
      <c r="O105" s="1"/>
      <c r="P105" s="1"/>
    </row>
    <row r="106" spans="9:16" x14ac:dyDescent="0.3">
      <c r="I106" s="1"/>
      <c r="K106" s="2"/>
      <c r="L106" s="1"/>
      <c r="N106" s="1"/>
      <c r="O106" s="1"/>
      <c r="P106" s="1"/>
    </row>
    <row r="107" spans="9:16" x14ac:dyDescent="0.3">
      <c r="I107" s="1"/>
      <c r="K107" s="2"/>
      <c r="L107" s="1"/>
      <c r="N107" s="1"/>
      <c r="O107" s="1"/>
      <c r="P107" s="1"/>
    </row>
    <row r="108" spans="9:16" x14ac:dyDescent="0.3">
      <c r="I108" s="1"/>
      <c r="K108" s="2"/>
      <c r="L108" s="1"/>
      <c r="N108" s="1"/>
      <c r="O108" s="1"/>
      <c r="P108" s="1"/>
    </row>
    <row r="109" spans="9:16" x14ac:dyDescent="0.3">
      <c r="I109" s="1"/>
      <c r="K109" s="2"/>
      <c r="L109" s="1"/>
      <c r="N109" s="1"/>
      <c r="O109" s="1"/>
      <c r="P109" s="1"/>
    </row>
    <row r="110" spans="9:16" x14ac:dyDescent="0.3">
      <c r="I110" s="1"/>
      <c r="K110" s="2"/>
      <c r="L110" s="1"/>
      <c r="N110" s="1"/>
      <c r="O110" s="1"/>
      <c r="P110" s="1"/>
    </row>
    <row r="111" spans="9:16" x14ac:dyDescent="0.3">
      <c r="I111" s="1"/>
      <c r="K111" s="2"/>
      <c r="L111" s="1"/>
      <c r="N111" s="1"/>
      <c r="O111" s="1"/>
      <c r="P111" s="1"/>
    </row>
    <row r="112" spans="9:16" x14ac:dyDescent="0.3">
      <c r="I112" s="1"/>
      <c r="K112" s="2"/>
      <c r="L112" s="1"/>
      <c r="N112" s="1"/>
      <c r="O112" s="1"/>
      <c r="P112" s="1"/>
    </row>
  </sheetData>
  <mergeCells count="2">
    <mergeCell ref="I2:K2"/>
    <mergeCell ref="L2:Q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9343-E1E9-4D85-A623-7A538A974EC5}">
  <dimension ref="C1:S118"/>
  <sheetViews>
    <sheetView topLeftCell="D1" workbookViewId="0">
      <selection activeCell="J13" sqref="J13"/>
    </sheetView>
  </sheetViews>
  <sheetFormatPr defaultRowHeight="14.4" x14ac:dyDescent="0.3"/>
  <cols>
    <col min="3" max="3" width="15.33203125" customWidth="1"/>
    <col min="4" max="4" width="12.21875" customWidth="1"/>
    <col min="9" max="14" width="14.44140625" customWidth="1"/>
    <col min="15" max="15" width="26" customWidth="1"/>
    <col min="16" max="16" width="18" customWidth="1"/>
    <col min="17" max="17" width="14.44140625" customWidth="1"/>
  </cols>
  <sheetData>
    <row r="1" spans="3:19" ht="24" thickBot="1" x14ac:dyDescent="0.5">
      <c r="H1" s="6" t="s">
        <v>22</v>
      </c>
    </row>
    <row r="2" spans="3:19" ht="15" thickBot="1" x14ac:dyDescent="0.35">
      <c r="C2" t="s">
        <v>0</v>
      </c>
      <c r="D2" t="s">
        <v>14</v>
      </c>
      <c r="I2" s="9" t="s">
        <v>17</v>
      </c>
      <c r="J2" s="10"/>
      <c r="K2" s="11"/>
      <c r="L2" s="9" t="s">
        <v>18</v>
      </c>
      <c r="M2" s="10"/>
      <c r="N2" s="10"/>
      <c r="O2" s="10"/>
      <c r="P2" s="10"/>
      <c r="Q2" s="11"/>
      <c r="R2" s="3"/>
      <c r="S2" s="3"/>
    </row>
    <row r="3" spans="3:19" x14ac:dyDescent="0.3">
      <c r="C3" t="s">
        <v>2</v>
      </c>
      <c r="D3" t="s">
        <v>21</v>
      </c>
      <c r="I3" t="s">
        <v>4</v>
      </c>
      <c r="J3" t="s">
        <v>5</v>
      </c>
      <c r="K3" s="3" t="s">
        <v>12</v>
      </c>
      <c r="L3" t="s">
        <v>13</v>
      </c>
      <c r="M3" s="3" t="s">
        <v>12</v>
      </c>
      <c r="N3" t="s">
        <v>15</v>
      </c>
      <c r="O3" s="3" t="s">
        <v>12</v>
      </c>
      <c r="P3" t="s">
        <v>16</v>
      </c>
      <c r="Q3" s="3" t="s">
        <v>12</v>
      </c>
      <c r="R3" t="s">
        <v>32</v>
      </c>
    </row>
    <row r="4" spans="3:19" x14ac:dyDescent="0.3">
      <c r="G4" s="3" t="s">
        <v>36</v>
      </c>
      <c r="H4" t="s">
        <v>25</v>
      </c>
      <c r="I4" s="1">
        <f>0.887+((10486*(J4)^2.84)/((J4^2.84)+376907))</f>
        <v>11.090012841688576</v>
      </c>
      <c r="J4">
        <f>D20</f>
        <v>8</v>
      </c>
      <c r="K4" s="2">
        <f>SQRT(((1-$E$11)/$E$11*I4)/SQRT($E$12-2))</f>
        <v>0.13956757812609888</v>
      </c>
      <c r="L4" s="1">
        <f t="shared" ref="L4:L5" si="0">I4*$D$7</f>
        <v>221.80025683377153</v>
      </c>
      <c r="M4" s="1">
        <f>K4*$D$7</f>
        <v>2.7913515625219776</v>
      </c>
      <c r="N4" s="1">
        <f>L4*0.5</f>
        <v>110.90012841688576</v>
      </c>
      <c r="O4" s="1">
        <f>M4*0.5</f>
        <v>1.3956757812609888</v>
      </c>
      <c r="P4" s="1">
        <f>N4*44/12</f>
        <v>406.63380419524782</v>
      </c>
      <c r="Q4" s="1">
        <f>O4*44/12</f>
        <v>5.1174778646236261</v>
      </c>
      <c r="R4" s="1">
        <f>((Q4/P4)*100)+10</f>
        <v>11.25849789462325</v>
      </c>
      <c r="S4" s="1"/>
    </row>
    <row r="5" spans="3:19" x14ac:dyDescent="0.3">
      <c r="H5" t="s">
        <v>26</v>
      </c>
      <c r="I5" s="1">
        <f t="shared" ref="I5" si="1">0.887+((10486*(J5)^2.84)/((J5^2.84)+376907))</f>
        <v>20.099293487250453</v>
      </c>
      <c r="J5">
        <f>D19</f>
        <v>10</v>
      </c>
      <c r="K5" s="2">
        <f t="shared" ref="K5" si="2">SQRT(((1-$E$11)/$E$11*I5)/SQRT($E$12-2))</f>
        <v>0.18789227017423399</v>
      </c>
      <c r="L5" s="1">
        <f t="shared" si="0"/>
        <v>401.98586974500904</v>
      </c>
      <c r="M5" s="1">
        <f t="shared" ref="M5" si="3">K5*$D$7</f>
        <v>3.75784540348468</v>
      </c>
      <c r="N5" s="1">
        <f t="shared" ref="N5:O5" si="4">L5*0.5</f>
        <v>200.99293487250452</v>
      </c>
      <c r="O5" s="1">
        <f t="shared" si="4"/>
        <v>1.87892270174234</v>
      </c>
      <c r="P5" s="1">
        <f t="shared" ref="P5:Q5" si="5">N5*44/12</f>
        <v>736.97409453251657</v>
      </c>
      <c r="Q5" s="1">
        <f t="shared" si="5"/>
        <v>6.889383239721913</v>
      </c>
      <c r="R5" s="1">
        <f>((Q5/P5)*100)+10</f>
        <v>10.934820272630077</v>
      </c>
      <c r="S5" s="1"/>
    </row>
    <row r="6" spans="3:19" x14ac:dyDescent="0.3">
      <c r="D6" t="s">
        <v>19</v>
      </c>
      <c r="G6" s="3" t="s">
        <v>33</v>
      </c>
      <c r="I6" s="1"/>
      <c r="K6" s="2"/>
      <c r="L6" s="1"/>
      <c r="M6" s="1"/>
      <c r="N6" s="7" t="s">
        <v>27</v>
      </c>
      <c r="O6" s="7" t="s">
        <v>28</v>
      </c>
      <c r="P6" s="7">
        <f>P5-P4</f>
        <v>330.34029033726875</v>
      </c>
      <c r="Q6" s="7">
        <f>P6*R6/100</f>
        <v>37.19135463271374</v>
      </c>
      <c r="R6" s="7">
        <f>MAX(R4:R5)</f>
        <v>11.25849789462325</v>
      </c>
      <c r="S6" s="7" t="s">
        <v>29</v>
      </c>
    </row>
    <row r="7" spans="3:19" x14ac:dyDescent="0.3">
      <c r="C7" s="4" t="s">
        <v>11</v>
      </c>
      <c r="D7" s="4">
        <v>20</v>
      </c>
      <c r="G7" s="3" t="s">
        <v>34</v>
      </c>
      <c r="H7" t="s">
        <v>25</v>
      </c>
      <c r="I7" s="1">
        <f>0.887+((10486*(J7)^2.84)/((J7^2.84)+376907))</f>
        <v>3.5744422674624641</v>
      </c>
      <c r="J7">
        <f>E20</f>
        <v>5</v>
      </c>
      <c r="K7" s="2">
        <f>SQRT(((1-$E$11)/$E$11*I7)/SQRT($E$12-2))</f>
        <v>7.9236021532680737E-2</v>
      </c>
      <c r="L7" s="1">
        <f>I7*$D$7</f>
        <v>71.488845349249289</v>
      </c>
      <c r="M7" s="1">
        <f>K7*$D$7</f>
        <v>1.5847204306536147</v>
      </c>
      <c r="N7" s="1">
        <f>L7*0.5</f>
        <v>35.744422674624644</v>
      </c>
      <c r="O7" s="1">
        <f>M7*0.5</f>
        <v>0.79236021532680734</v>
      </c>
      <c r="P7" s="1">
        <f>N7*44/12</f>
        <v>131.06288314029038</v>
      </c>
      <c r="Q7" s="1">
        <f>O7*44/12</f>
        <v>2.9053207895316269</v>
      </c>
      <c r="R7" s="1">
        <f>((Q7/P7)*100)+10</f>
        <v>12.216738042014349</v>
      </c>
      <c r="S7" s="1"/>
    </row>
    <row r="8" spans="3:19" x14ac:dyDescent="0.3">
      <c r="G8" s="3"/>
      <c r="H8" t="s">
        <v>26</v>
      </c>
      <c r="I8" s="1">
        <f t="shared" ref="I8" si="6">0.887+((10486*(J8)^2.84)/((J8^2.84)+376907))</f>
        <v>7.871972384879653</v>
      </c>
      <c r="J8">
        <f>E19</f>
        <v>7</v>
      </c>
      <c r="K8" s="2">
        <f>SQRT(((1-$E$11)/$E$11*I8)/SQRT($E$12-2))</f>
        <v>0.11758726763343996</v>
      </c>
      <c r="L8" s="1">
        <f>I8*$D$7</f>
        <v>157.43944769759307</v>
      </c>
      <c r="M8" s="1">
        <f t="shared" ref="M8" si="7">K8*$D$7</f>
        <v>2.3517453526687992</v>
      </c>
      <c r="N8" s="1">
        <f t="shared" ref="N8:O8" si="8">L8*0.5</f>
        <v>78.719723848796534</v>
      </c>
      <c r="O8" s="1">
        <f t="shared" si="8"/>
        <v>1.1758726763343996</v>
      </c>
      <c r="P8" s="1">
        <f t="shared" ref="P8:Q8" si="9">N8*44/12</f>
        <v>288.6389874455873</v>
      </c>
      <c r="Q8" s="1">
        <f t="shared" si="9"/>
        <v>4.3115331465594648</v>
      </c>
      <c r="R8" s="1">
        <f>((Q8/P8)*100)+10</f>
        <v>11.493745936651143</v>
      </c>
      <c r="S8" s="1"/>
    </row>
    <row r="9" spans="3:19" x14ac:dyDescent="0.3">
      <c r="G9" s="3"/>
      <c r="I9" s="1"/>
      <c r="K9" s="2"/>
      <c r="L9" s="1"/>
      <c r="M9" s="1"/>
      <c r="N9" s="7" t="s">
        <v>27</v>
      </c>
      <c r="O9" s="7" t="s">
        <v>28</v>
      </c>
      <c r="P9" s="7">
        <f>P8-P7</f>
        <v>157.57610430529692</v>
      </c>
      <c r="Q9" s="7">
        <f>P9*R9/100</f>
        <v>19.250659879789417</v>
      </c>
      <c r="R9" s="7">
        <f>MAX(R7:R8)</f>
        <v>12.216738042014349</v>
      </c>
      <c r="S9" s="7" t="s">
        <v>29</v>
      </c>
    </row>
    <row r="10" spans="3:19" x14ac:dyDescent="0.3">
      <c r="G10" s="7"/>
      <c r="I10" s="1"/>
      <c r="K10" s="2"/>
      <c r="L10" s="1"/>
      <c r="M10" s="1"/>
      <c r="N10" s="1"/>
      <c r="O10" s="1"/>
      <c r="P10" s="1"/>
      <c r="Q10" s="1"/>
      <c r="R10" s="1"/>
      <c r="S10" s="1"/>
    </row>
    <row r="11" spans="3:19" x14ac:dyDescent="0.3">
      <c r="D11" s="4" t="s">
        <v>6</v>
      </c>
      <c r="E11" s="4">
        <v>0.98</v>
      </c>
      <c r="F11" s="12"/>
      <c r="G11" s="3" t="s">
        <v>35</v>
      </c>
      <c r="H11" t="s">
        <v>25</v>
      </c>
      <c r="I11" s="1">
        <f>0.887+((10486*(J11)^2.84)/((J11^2.84)+376907))</f>
        <v>41.279304186470242</v>
      </c>
      <c r="J11">
        <f>F20</f>
        <v>13</v>
      </c>
      <c r="K11" s="2">
        <f>SQRT(((1-$E$11)/$E$11*I11)/SQRT($E$12-2))</f>
        <v>0.26926797352805354</v>
      </c>
      <c r="L11" s="1">
        <f>I11*$D$7</f>
        <v>825.58608372940489</v>
      </c>
      <c r="M11" s="1">
        <f>K11*$D$7</f>
        <v>5.3853594705610703</v>
      </c>
      <c r="N11" s="1">
        <f>L11*0.5</f>
        <v>412.79304186470245</v>
      </c>
      <c r="O11" s="1">
        <f>M11*0.5</f>
        <v>2.6926797352805352</v>
      </c>
      <c r="P11" s="1">
        <f>N11*44/12</f>
        <v>1513.5744868372421</v>
      </c>
      <c r="Q11" s="1">
        <f>O11*44/12</f>
        <v>9.8731590293619629</v>
      </c>
      <c r="R11" s="1">
        <f>((Q11/P11)*100)+10</f>
        <v>10.652307442760407</v>
      </c>
      <c r="S11" s="1"/>
    </row>
    <row r="12" spans="3:19" x14ac:dyDescent="0.3">
      <c r="D12" s="4" t="s">
        <v>7</v>
      </c>
      <c r="E12" s="4">
        <v>137</v>
      </c>
      <c r="F12" s="12"/>
      <c r="H12" t="s">
        <v>26</v>
      </c>
      <c r="I12" s="1">
        <f t="shared" ref="I12" si="10">0.887+((10486*(J12)^2.84)/((J12^2.84)+376907))</f>
        <v>61.415606182979104</v>
      </c>
      <c r="J12">
        <f>F19</f>
        <v>15</v>
      </c>
      <c r="K12" s="2">
        <f>SQRT(((1-$E$11)/$E$11*I12)/SQRT($E$12-2))</f>
        <v>0.32844139590108989</v>
      </c>
      <c r="L12" s="1">
        <f>I12*$D$7</f>
        <v>1228.3121236595821</v>
      </c>
      <c r="M12" s="1">
        <f t="shared" ref="M12" si="11">K12*$D$7</f>
        <v>6.5688279180217979</v>
      </c>
      <c r="N12" s="1">
        <f t="shared" ref="N12:O12" si="12">L12*0.5</f>
        <v>614.15606182979104</v>
      </c>
      <c r="O12" s="1">
        <f t="shared" si="12"/>
        <v>3.2844139590108989</v>
      </c>
      <c r="P12" s="1">
        <f t="shared" ref="P12:Q12" si="13">N12*44/12</f>
        <v>2251.9055600425672</v>
      </c>
      <c r="Q12" s="1">
        <f t="shared" si="13"/>
        <v>12.042851183039962</v>
      </c>
      <c r="R12" s="1">
        <f>((Q12/P12)*100)+10</f>
        <v>10.534784912685785</v>
      </c>
      <c r="S12" s="1"/>
    </row>
    <row r="13" spans="3:19" x14ac:dyDescent="0.3">
      <c r="D13" s="4" t="s">
        <v>8</v>
      </c>
      <c r="E13" s="5">
        <f>I4</f>
        <v>11.090012841688576</v>
      </c>
      <c r="F13" s="13"/>
      <c r="G13" s="13"/>
      <c r="I13" s="1"/>
      <c r="K13" s="2"/>
      <c r="L13" s="1"/>
      <c r="M13" s="1"/>
      <c r="N13" s="7" t="s">
        <v>27</v>
      </c>
      <c r="O13" s="7" t="s">
        <v>28</v>
      </c>
      <c r="P13" s="7">
        <f>P12-P11</f>
        <v>738.33107320532508</v>
      </c>
      <c r="Q13" s="7">
        <f>P13*R13/100</f>
        <v>78.649295863263632</v>
      </c>
      <c r="R13" s="7">
        <f>MAX(R11:R12)</f>
        <v>10.652307442760407</v>
      </c>
      <c r="S13" s="7" t="s">
        <v>29</v>
      </c>
    </row>
    <row r="14" spans="3:19" x14ac:dyDescent="0.3">
      <c r="I14" s="1"/>
      <c r="K14" s="2"/>
      <c r="L14" s="1"/>
      <c r="M14" s="1"/>
      <c r="N14" s="1"/>
      <c r="O14" s="1"/>
      <c r="P14" s="1"/>
      <c r="Q14" s="1"/>
      <c r="R14" s="1"/>
      <c r="S14" s="1"/>
    </row>
    <row r="15" spans="3:19" x14ac:dyDescent="0.3">
      <c r="C15" t="s">
        <v>10</v>
      </c>
      <c r="D15" t="s">
        <v>9</v>
      </c>
      <c r="E15">
        <f>SQRT(((1-E11)/E11*E13)/SQRT(E12-2))</f>
        <v>0.13956757812609888</v>
      </c>
      <c r="I15" s="1"/>
      <c r="K15" s="2"/>
      <c r="L15" s="1"/>
      <c r="M15" s="1"/>
      <c r="N15" s="1"/>
      <c r="O15" s="7"/>
      <c r="P15" s="7" t="s">
        <v>37</v>
      </c>
      <c r="Q15" s="7" t="s">
        <v>40</v>
      </c>
      <c r="R15" s="7" t="s">
        <v>41</v>
      </c>
      <c r="S15" s="1"/>
    </row>
    <row r="16" spans="3:19" x14ac:dyDescent="0.3">
      <c r="I16" s="1"/>
      <c r="K16" s="2"/>
      <c r="L16" s="1"/>
      <c r="M16" s="1"/>
      <c r="N16" s="1"/>
      <c r="O16" s="7" t="s">
        <v>38</v>
      </c>
      <c r="P16" s="7">
        <f>P6</f>
        <v>330.34029033726875</v>
      </c>
      <c r="Q16" s="7">
        <f>P9</f>
        <v>157.57610430529692</v>
      </c>
      <c r="R16" s="7">
        <f>P13</f>
        <v>738.33107320532508</v>
      </c>
      <c r="S16" s="1"/>
    </row>
    <row r="17" spans="3:19" x14ac:dyDescent="0.3">
      <c r="I17" s="1"/>
      <c r="K17" s="2"/>
      <c r="L17" s="1"/>
      <c r="M17" s="1"/>
      <c r="N17" s="1"/>
      <c r="O17" s="7"/>
      <c r="P17" s="7"/>
      <c r="Q17" s="3" t="s">
        <v>12</v>
      </c>
      <c r="R17" s="7"/>
      <c r="S17" s="1"/>
    </row>
    <row r="18" spans="3:19" x14ac:dyDescent="0.3">
      <c r="D18" t="s">
        <v>44</v>
      </c>
      <c r="E18" t="s">
        <v>34</v>
      </c>
      <c r="F18" t="s">
        <v>35</v>
      </c>
      <c r="I18" s="1"/>
      <c r="K18" s="2"/>
      <c r="L18" s="1"/>
      <c r="M18" s="1"/>
      <c r="N18" s="1"/>
      <c r="O18" s="7" t="s">
        <v>39</v>
      </c>
      <c r="P18" s="7">
        <f>P6</f>
        <v>330.34029033726875</v>
      </c>
      <c r="Q18" s="7">
        <f>Q6</f>
        <v>37.19135463271374</v>
      </c>
      <c r="R18" s="7"/>
      <c r="S18" s="1"/>
    </row>
    <row r="19" spans="3:19" x14ac:dyDescent="0.3">
      <c r="C19" t="s">
        <v>42</v>
      </c>
      <c r="D19">
        <v>10</v>
      </c>
      <c r="E19">
        <v>7</v>
      </c>
      <c r="F19">
        <v>15</v>
      </c>
      <c r="I19" s="1"/>
      <c r="K19" s="2"/>
      <c r="L19" s="1"/>
      <c r="M19" s="1"/>
      <c r="N19" s="1"/>
      <c r="O19" s="1"/>
      <c r="P19" s="1"/>
    </row>
    <row r="20" spans="3:19" x14ac:dyDescent="0.3">
      <c r="C20" t="s">
        <v>43</v>
      </c>
      <c r="D20">
        <v>8</v>
      </c>
      <c r="E20">
        <v>5</v>
      </c>
      <c r="F20">
        <v>13</v>
      </c>
      <c r="I20" s="1"/>
      <c r="K20" s="2"/>
      <c r="L20" s="1"/>
      <c r="M20" s="1"/>
      <c r="N20" s="1"/>
      <c r="O20" s="1"/>
      <c r="P20" s="1"/>
    </row>
    <row r="21" spans="3:19" x14ac:dyDescent="0.3">
      <c r="I21" s="1"/>
      <c r="K21" s="2"/>
      <c r="L21" s="1"/>
      <c r="M21" s="1"/>
      <c r="N21" s="1"/>
      <c r="O21" s="1"/>
      <c r="P21" s="1"/>
    </row>
    <row r="22" spans="3:19" x14ac:dyDescent="0.3">
      <c r="I22" s="1"/>
      <c r="K22" s="2"/>
      <c r="L22" s="1"/>
      <c r="M22" s="1"/>
      <c r="N22" s="1"/>
      <c r="O22" s="1"/>
      <c r="P22" s="1"/>
    </row>
    <row r="23" spans="3:19" x14ac:dyDescent="0.3">
      <c r="I23" s="1"/>
      <c r="K23" s="2"/>
      <c r="L23" s="1"/>
      <c r="M23" s="1"/>
      <c r="N23" s="1"/>
      <c r="O23" s="1"/>
      <c r="P23" s="1"/>
    </row>
    <row r="24" spans="3:19" x14ac:dyDescent="0.3">
      <c r="I24" s="1"/>
      <c r="K24" s="2"/>
      <c r="L24" s="1"/>
      <c r="M24" s="1"/>
      <c r="N24" s="1"/>
      <c r="O24" s="1"/>
      <c r="P24" s="1"/>
    </row>
    <row r="25" spans="3:19" x14ac:dyDescent="0.3">
      <c r="I25" s="1"/>
      <c r="K25" s="2"/>
      <c r="L25" s="1"/>
      <c r="M25" s="1"/>
      <c r="N25" s="1"/>
      <c r="O25" s="1"/>
      <c r="P25" s="1"/>
    </row>
    <row r="26" spans="3:19" x14ac:dyDescent="0.3">
      <c r="I26" s="1"/>
      <c r="K26" s="2"/>
      <c r="L26" s="1"/>
      <c r="M26" s="1"/>
      <c r="N26" s="1"/>
      <c r="O26" s="1"/>
      <c r="P26" s="1"/>
    </row>
    <row r="27" spans="3:19" x14ac:dyDescent="0.3">
      <c r="I27" s="1"/>
      <c r="K27" s="2"/>
      <c r="L27" s="1"/>
      <c r="M27" s="1"/>
      <c r="N27" s="1"/>
      <c r="O27" s="1"/>
      <c r="P27" s="1"/>
    </row>
    <row r="28" spans="3:19" x14ac:dyDescent="0.3">
      <c r="I28" s="1"/>
      <c r="K28" s="2"/>
      <c r="L28" s="1"/>
      <c r="M28" s="1"/>
      <c r="N28" s="1"/>
      <c r="O28" s="1"/>
      <c r="P28" s="1"/>
    </row>
    <row r="29" spans="3:19" x14ac:dyDescent="0.3">
      <c r="I29" s="1"/>
      <c r="K29" s="2"/>
      <c r="L29" s="1"/>
      <c r="M29" s="1"/>
      <c r="N29" s="1"/>
      <c r="O29" s="1"/>
      <c r="P29" s="1"/>
    </row>
    <row r="30" spans="3:19" x14ac:dyDescent="0.3">
      <c r="I30" s="1"/>
      <c r="K30" s="2"/>
      <c r="L30" s="1"/>
      <c r="M30" s="1"/>
      <c r="N30" s="1"/>
      <c r="O30" s="1"/>
      <c r="P30" s="1"/>
    </row>
    <row r="31" spans="3:19" x14ac:dyDescent="0.3">
      <c r="I31" s="1"/>
      <c r="K31" s="2"/>
      <c r="L31" s="1"/>
      <c r="M31" s="1"/>
      <c r="N31" s="1"/>
      <c r="O31" s="1"/>
      <c r="P31" s="1"/>
    </row>
    <row r="32" spans="3:19" x14ac:dyDescent="0.3">
      <c r="I32" s="1"/>
      <c r="K32" s="2"/>
      <c r="L32" s="1"/>
      <c r="M32" s="1"/>
      <c r="N32" s="1"/>
      <c r="O32" s="1"/>
      <c r="P32" s="1"/>
    </row>
    <row r="33" spans="9:16" x14ac:dyDescent="0.3">
      <c r="I33" s="1"/>
      <c r="K33" s="2"/>
      <c r="L33" s="1"/>
      <c r="M33" s="1"/>
      <c r="N33" s="1"/>
      <c r="O33" s="1"/>
      <c r="P33" s="1"/>
    </row>
    <row r="34" spans="9:16" x14ac:dyDescent="0.3">
      <c r="I34" s="1"/>
      <c r="K34" s="2"/>
      <c r="L34" s="1"/>
      <c r="M34" s="1"/>
      <c r="N34" s="1"/>
      <c r="O34" s="1"/>
      <c r="P34" s="1"/>
    </row>
    <row r="35" spans="9:16" x14ac:dyDescent="0.3">
      <c r="I35" s="1"/>
      <c r="K35" s="2"/>
      <c r="L35" s="1"/>
      <c r="M35" s="1"/>
      <c r="N35" s="1"/>
      <c r="O35" s="1"/>
      <c r="P35" s="1"/>
    </row>
    <row r="36" spans="9:16" x14ac:dyDescent="0.3">
      <c r="I36" s="1"/>
      <c r="K36" s="2"/>
      <c r="L36" s="1"/>
      <c r="M36" s="1"/>
      <c r="N36" s="1"/>
      <c r="O36" s="1"/>
      <c r="P36" s="1"/>
    </row>
    <row r="37" spans="9:16" x14ac:dyDescent="0.3">
      <c r="I37" s="1"/>
      <c r="K37" s="2"/>
      <c r="L37" s="1"/>
      <c r="M37" s="1"/>
      <c r="N37" s="1"/>
      <c r="O37" s="1"/>
      <c r="P37" s="1"/>
    </row>
    <row r="38" spans="9:16" x14ac:dyDescent="0.3">
      <c r="I38" s="1"/>
      <c r="K38" s="2"/>
      <c r="L38" s="1"/>
      <c r="M38" s="1"/>
      <c r="N38" s="1"/>
      <c r="O38" s="1"/>
      <c r="P38" s="1"/>
    </row>
    <row r="39" spans="9:16" x14ac:dyDescent="0.3">
      <c r="I39" s="1"/>
      <c r="K39" s="2"/>
      <c r="L39" s="1"/>
      <c r="M39" s="1"/>
      <c r="N39" s="1"/>
      <c r="O39" s="1"/>
      <c r="P39" s="1"/>
    </row>
    <row r="40" spans="9:16" x14ac:dyDescent="0.3">
      <c r="I40" s="1"/>
      <c r="K40" s="2"/>
      <c r="L40" s="1"/>
      <c r="M40" s="1"/>
      <c r="N40" s="1"/>
      <c r="O40" s="1"/>
      <c r="P40" s="1"/>
    </row>
    <row r="41" spans="9:16" x14ac:dyDescent="0.3">
      <c r="I41" s="1"/>
      <c r="K41" s="2"/>
      <c r="L41" s="1"/>
      <c r="M41" s="1"/>
      <c r="N41" s="1"/>
      <c r="O41" s="1"/>
      <c r="P41" s="1"/>
    </row>
    <row r="42" spans="9:16" x14ac:dyDescent="0.3">
      <c r="I42" s="1"/>
      <c r="K42" s="2"/>
      <c r="L42" s="1"/>
      <c r="M42" s="1"/>
      <c r="N42" s="1"/>
      <c r="O42" s="1"/>
      <c r="P42" s="1"/>
    </row>
    <row r="43" spans="9:16" x14ac:dyDescent="0.3">
      <c r="I43" s="1"/>
      <c r="K43" s="2"/>
      <c r="L43" s="1"/>
      <c r="M43" s="1"/>
      <c r="N43" s="1"/>
      <c r="O43" s="1"/>
      <c r="P43" s="1"/>
    </row>
    <row r="44" spans="9:16" x14ac:dyDescent="0.3">
      <c r="I44" s="1"/>
      <c r="K44" s="2"/>
      <c r="L44" s="1"/>
      <c r="M44" s="1"/>
      <c r="N44" s="1"/>
      <c r="O44" s="1"/>
      <c r="P44" s="1"/>
    </row>
    <row r="45" spans="9:16" x14ac:dyDescent="0.3">
      <c r="I45" s="1"/>
      <c r="K45" s="2"/>
      <c r="L45" s="1"/>
      <c r="M45" s="1"/>
      <c r="N45" s="1"/>
      <c r="O45" s="1"/>
      <c r="P45" s="1"/>
    </row>
    <row r="46" spans="9:16" x14ac:dyDescent="0.3">
      <c r="I46" s="1"/>
      <c r="K46" s="2"/>
      <c r="L46" s="1"/>
      <c r="M46" s="1"/>
      <c r="N46" s="1"/>
      <c r="O46" s="1"/>
      <c r="P46" s="1"/>
    </row>
    <row r="47" spans="9:16" x14ac:dyDescent="0.3">
      <c r="I47" s="1"/>
      <c r="K47" s="2"/>
      <c r="L47" s="1"/>
      <c r="M47" s="1"/>
      <c r="N47" s="1"/>
      <c r="O47" s="1"/>
      <c r="P47" s="1"/>
    </row>
    <row r="48" spans="9:16" x14ac:dyDescent="0.3">
      <c r="I48" s="1"/>
      <c r="K48" s="2"/>
      <c r="L48" s="1"/>
      <c r="M48" s="1"/>
      <c r="N48" s="1"/>
      <c r="O48" s="1"/>
      <c r="P48" s="1"/>
    </row>
    <row r="49" spans="9:16" x14ac:dyDescent="0.3">
      <c r="I49" s="1"/>
      <c r="K49" s="2"/>
      <c r="L49" s="1"/>
      <c r="M49" s="1"/>
      <c r="N49" s="1"/>
      <c r="O49" s="1"/>
      <c r="P49" s="1"/>
    </row>
    <row r="50" spans="9:16" x14ac:dyDescent="0.3">
      <c r="I50" s="1"/>
      <c r="K50" s="2"/>
      <c r="L50" s="1"/>
      <c r="M50" s="1"/>
      <c r="N50" s="1"/>
      <c r="O50" s="1"/>
      <c r="P50" s="1"/>
    </row>
    <row r="51" spans="9:16" x14ac:dyDescent="0.3">
      <c r="I51" s="1"/>
      <c r="K51" s="2"/>
      <c r="L51" s="1"/>
      <c r="M51" s="1"/>
      <c r="N51" s="1"/>
      <c r="O51" s="1"/>
      <c r="P51" s="1"/>
    </row>
    <row r="52" spans="9:16" x14ac:dyDescent="0.3">
      <c r="I52" s="1"/>
      <c r="K52" s="2"/>
      <c r="L52" s="1"/>
      <c r="M52" s="1"/>
      <c r="N52" s="1"/>
      <c r="O52" s="1"/>
      <c r="P52" s="1"/>
    </row>
    <row r="53" spans="9:16" x14ac:dyDescent="0.3">
      <c r="I53" s="1"/>
      <c r="K53" s="2"/>
      <c r="L53" s="1"/>
      <c r="M53" s="1"/>
      <c r="N53" s="1"/>
      <c r="O53" s="1"/>
      <c r="P53" s="1"/>
    </row>
    <row r="54" spans="9:16" x14ac:dyDescent="0.3">
      <c r="I54" s="1"/>
      <c r="K54" s="2"/>
      <c r="L54" s="1"/>
      <c r="M54" s="1"/>
      <c r="N54" s="1"/>
      <c r="O54" s="1"/>
      <c r="P54" s="1"/>
    </row>
    <row r="55" spans="9:16" x14ac:dyDescent="0.3">
      <c r="I55" s="1"/>
      <c r="K55" s="2"/>
      <c r="L55" s="1"/>
      <c r="M55" s="1"/>
      <c r="N55" s="1"/>
      <c r="O55" s="1"/>
      <c r="P55" s="1"/>
    </row>
    <row r="56" spans="9:16" x14ac:dyDescent="0.3">
      <c r="I56" s="1"/>
      <c r="K56" s="2"/>
      <c r="L56" s="1"/>
      <c r="M56" s="1"/>
      <c r="N56" s="1"/>
      <c r="O56" s="1"/>
      <c r="P56" s="1"/>
    </row>
    <row r="57" spans="9:16" x14ac:dyDescent="0.3">
      <c r="I57" s="1"/>
      <c r="K57" s="2"/>
      <c r="L57" s="1"/>
      <c r="M57" s="1"/>
      <c r="N57" s="1"/>
      <c r="O57" s="1"/>
      <c r="P57" s="1"/>
    </row>
    <row r="58" spans="9:16" x14ac:dyDescent="0.3">
      <c r="I58" s="1"/>
      <c r="K58" s="2"/>
      <c r="L58" s="1"/>
      <c r="M58" s="1"/>
      <c r="N58" s="1"/>
      <c r="O58" s="1"/>
      <c r="P58" s="1"/>
    </row>
    <row r="59" spans="9:16" x14ac:dyDescent="0.3">
      <c r="I59" s="1"/>
      <c r="K59" s="2"/>
      <c r="L59" s="1"/>
      <c r="M59" s="1"/>
      <c r="N59" s="1"/>
      <c r="O59" s="1"/>
      <c r="P59" s="1"/>
    </row>
    <row r="60" spans="9:16" x14ac:dyDescent="0.3">
      <c r="I60" s="1"/>
      <c r="K60" s="2"/>
      <c r="L60" s="1"/>
      <c r="M60" s="1"/>
      <c r="N60" s="1"/>
      <c r="O60" s="1"/>
      <c r="P60" s="1"/>
    </row>
    <row r="61" spans="9:16" x14ac:dyDescent="0.3">
      <c r="I61" s="1"/>
      <c r="K61" s="2"/>
      <c r="L61" s="1"/>
      <c r="M61" s="1"/>
      <c r="N61" s="1"/>
      <c r="O61" s="1"/>
      <c r="P61" s="1"/>
    </row>
    <row r="62" spans="9:16" x14ac:dyDescent="0.3">
      <c r="I62" s="1"/>
      <c r="K62" s="2"/>
      <c r="L62" s="1"/>
      <c r="M62" s="1"/>
      <c r="N62" s="1"/>
      <c r="O62" s="1"/>
      <c r="P62" s="1"/>
    </row>
    <row r="63" spans="9:16" x14ac:dyDescent="0.3">
      <c r="I63" s="1"/>
      <c r="K63" s="2"/>
      <c r="L63" s="1"/>
      <c r="M63" s="1"/>
      <c r="N63" s="1"/>
      <c r="O63" s="1"/>
      <c r="P63" s="1"/>
    </row>
    <row r="64" spans="9:16" x14ac:dyDescent="0.3">
      <c r="I64" s="1"/>
      <c r="K64" s="2"/>
      <c r="L64" s="1"/>
      <c r="M64" s="1"/>
      <c r="N64" s="1"/>
      <c r="O64" s="1"/>
      <c r="P64" s="1"/>
    </row>
    <row r="65" spans="9:16" x14ac:dyDescent="0.3">
      <c r="I65" s="1"/>
      <c r="K65" s="2"/>
      <c r="L65" s="1"/>
      <c r="M65" s="1"/>
      <c r="N65" s="1"/>
      <c r="O65" s="1"/>
      <c r="P65" s="1"/>
    </row>
    <row r="66" spans="9:16" x14ac:dyDescent="0.3">
      <c r="I66" s="1"/>
      <c r="K66" s="2"/>
      <c r="L66" s="1"/>
      <c r="M66" s="1"/>
      <c r="N66" s="1"/>
      <c r="O66" s="1"/>
      <c r="P66" s="1"/>
    </row>
    <row r="67" spans="9:16" x14ac:dyDescent="0.3">
      <c r="I67" s="1"/>
      <c r="K67" s="2"/>
      <c r="L67" s="1"/>
      <c r="M67" s="1"/>
      <c r="N67" s="1"/>
      <c r="O67" s="1"/>
      <c r="P67" s="1"/>
    </row>
    <row r="68" spans="9:16" x14ac:dyDescent="0.3">
      <c r="I68" s="1"/>
      <c r="K68" s="2"/>
      <c r="L68" s="1"/>
      <c r="M68" s="1"/>
      <c r="N68" s="1"/>
      <c r="O68" s="1"/>
      <c r="P68" s="1"/>
    </row>
    <row r="69" spans="9:16" x14ac:dyDescent="0.3">
      <c r="I69" s="1"/>
      <c r="K69" s="2"/>
      <c r="L69" s="1"/>
      <c r="M69" s="1"/>
      <c r="N69" s="1"/>
      <c r="O69" s="1"/>
      <c r="P69" s="1"/>
    </row>
    <row r="70" spans="9:16" x14ac:dyDescent="0.3">
      <c r="I70" s="1"/>
      <c r="K70" s="2"/>
      <c r="L70" s="1"/>
      <c r="M70" s="1"/>
      <c r="N70" s="1"/>
      <c r="O70" s="1"/>
      <c r="P70" s="1"/>
    </row>
    <row r="71" spans="9:16" x14ac:dyDescent="0.3">
      <c r="I71" s="1"/>
      <c r="K71" s="2"/>
      <c r="L71" s="1"/>
      <c r="M71" s="1"/>
      <c r="N71" s="1"/>
      <c r="O71" s="1"/>
      <c r="P71" s="1"/>
    </row>
    <row r="72" spans="9:16" x14ac:dyDescent="0.3">
      <c r="I72" s="1"/>
      <c r="K72" s="2"/>
      <c r="L72" s="1"/>
      <c r="M72" s="1"/>
      <c r="N72" s="1"/>
      <c r="O72" s="1"/>
      <c r="P72" s="1"/>
    </row>
    <row r="73" spans="9:16" x14ac:dyDescent="0.3">
      <c r="I73" s="1"/>
      <c r="K73" s="2"/>
      <c r="L73" s="1"/>
      <c r="M73" s="1"/>
      <c r="N73" s="1"/>
      <c r="O73" s="1"/>
      <c r="P73" s="1"/>
    </row>
    <row r="74" spans="9:16" x14ac:dyDescent="0.3">
      <c r="I74" s="1"/>
      <c r="K74" s="2"/>
      <c r="L74" s="1"/>
      <c r="M74" s="1"/>
      <c r="N74" s="1"/>
      <c r="O74" s="1"/>
      <c r="P74" s="1"/>
    </row>
    <row r="75" spans="9:16" x14ac:dyDescent="0.3">
      <c r="I75" s="1"/>
      <c r="K75" s="2"/>
      <c r="L75" s="1"/>
      <c r="M75" s="1"/>
      <c r="N75" s="1"/>
      <c r="O75" s="1"/>
      <c r="P75" s="1"/>
    </row>
    <row r="76" spans="9:16" x14ac:dyDescent="0.3">
      <c r="I76" s="1"/>
      <c r="K76" s="2"/>
      <c r="L76" s="1"/>
      <c r="M76" s="1"/>
      <c r="N76" s="1"/>
      <c r="O76" s="1"/>
      <c r="P76" s="1"/>
    </row>
    <row r="77" spans="9:16" x14ac:dyDescent="0.3">
      <c r="I77" s="1"/>
      <c r="K77" s="2"/>
      <c r="L77" s="1"/>
      <c r="M77" s="1"/>
      <c r="N77" s="1"/>
      <c r="O77" s="1"/>
      <c r="P77" s="1"/>
    </row>
    <row r="78" spans="9:16" x14ac:dyDescent="0.3">
      <c r="I78" s="1"/>
      <c r="K78" s="2"/>
      <c r="L78" s="1"/>
      <c r="M78" s="1"/>
      <c r="N78" s="1"/>
      <c r="O78" s="1"/>
      <c r="P78" s="1"/>
    </row>
    <row r="79" spans="9:16" x14ac:dyDescent="0.3">
      <c r="I79" s="1"/>
      <c r="K79" s="2"/>
      <c r="L79" s="1"/>
      <c r="M79" s="1"/>
      <c r="N79" s="1"/>
      <c r="O79" s="1"/>
      <c r="P79" s="1"/>
    </row>
    <row r="80" spans="9:16" x14ac:dyDescent="0.3">
      <c r="I80" s="1"/>
      <c r="K80" s="2"/>
      <c r="L80" s="1"/>
      <c r="M80" s="1"/>
      <c r="N80" s="1"/>
      <c r="O80" s="1"/>
      <c r="P80" s="1"/>
    </row>
    <row r="81" spans="9:16" x14ac:dyDescent="0.3">
      <c r="I81" s="1"/>
      <c r="K81" s="2"/>
      <c r="L81" s="1"/>
      <c r="M81" s="1"/>
      <c r="N81" s="1"/>
      <c r="O81" s="1"/>
      <c r="P81" s="1"/>
    </row>
    <row r="82" spans="9:16" x14ac:dyDescent="0.3">
      <c r="I82" s="1"/>
      <c r="K82" s="2"/>
      <c r="L82" s="1"/>
      <c r="M82" s="1"/>
      <c r="N82" s="1"/>
      <c r="O82" s="1"/>
      <c r="P82" s="1"/>
    </row>
    <row r="83" spans="9:16" x14ac:dyDescent="0.3">
      <c r="I83" s="1"/>
      <c r="K83" s="2"/>
      <c r="L83" s="1"/>
      <c r="M83" s="1"/>
      <c r="N83" s="1"/>
      <c r="O83" s="1"/>
      <c r="P83" s="1"/>
    </row>
    <row r="84" spans="9:16" x14ac:dyDescent="0.3">
      <c r="I84" s="1"/>
      <c r="K84" s="2"/>
      <c r="L84" s="1"/>
      <c r="M84" s="1"/>
      <c r="N84" s="1"/>
      <c r="O84" s="1"/>
      <c r="P84" s="1"/>
    </row>
    <row r="85" spans="9:16" x14ac:dyDescent="0.3">
      <c r="I85" s="1"/>
      <c r="K85" s="2"/>
      <c r="L85" s="1"/>
      <c r="M85" s="1"/>
      <c r="N85" s="1"/>
      <c r="O85" s="1"/>
      <c r="P85" s="1"/>
    </row>
    <row r="86" spans="9:16" x14ac:dyDescent="0.3">
      <c r="I86" s="1"/>
      <c r="K86" s="2"/>
      <c r="L86" s="1"/>
      <c r="M86" s="1"/>
      <c r="N86" s="1"/>
      <c r="O86" s="1"/>
      <c r="P86" s="1"/>
    </row>
    <row r="87" spans="9:16" x14ac:dyDescent="0.3">
      <c r="I87" s="1"/>
      <c r="K87" s="2"/>
      <c r="L87" s="1"/>
      <c r="M87" s="1"/>
      <c r="N87" s="1"/>
      <c r="O87" s="1"/>
      <c r="P87" s="1"/>
    </row>
    <row r="88" spans="9:16" x14ac:dyDescent="0.3">
      <c r="I88" s="1"/>
      <c r="K88" s="2"/>
      <c r="L88" s="1"/>
      <c r="M88" s="1"/>
      <c r="N88" s="1"/>
      <c r="O88" s="1"/>
      <c r="P88" s="1"/>
    </row>
    <row r="89" spans="9:16" x14ac:dyDescent="0.3">
      <c r="I89" s="1"/>
      <c r="K89" s="2"/>
      <c r="L89" s="1"/>
      <c r="M89" s="1"/>
      <c r="N89" s="1"/>
      <c r="O89" s="1"/>
      <c r="P89" s="1"/>
    </row>
    <row r="90" spans="9:16" x14ac:dyDescent="0.3">
      <c r="I90" s="1"/>
      <c r="K90" s="2"/>
      <c r="L90" s="1"/>
      <c r="M90" s="1"/>
      <c r="N90" s="1"/>
      <c r="O90" s="1"/>
      <c r="P90" s="1"/>
    </row>
    <row r="91" spans="9:16" x14ac:dyDescent="0.3">
      <c r="I91" s="1"/>
      <c r="K91" s="2"/>
      <c r="L91" s="1"/>
      <c r="M91" s="1"/>
      <c r="N91" s="1"/>
      <c r="O91" s="1"/>
      <c r="P91" s="1"/>
    </row>
    <row r="92" spans="9:16" x14ac:dyDescent="0.3">
      <c r="I92" s="1"/>
      <c r="K92" s="2"/>
      <c r="L92" s="1"/>
      <c r="M92" s="1"/>
      <c r="N92" s="1"/>
      <c r="O92" s="1"/>
      <c r="P92" s="1"/>
    </row>
    <row r="93" spans="9:16" x14ac:dyDescent="0.3">
      <c r="I93" s="1"/>
      <c r="K93" s="2"/>
      <c r="L93" s="1"/>
      <c r="M93" s="1"/>
      <c r="N93" s="1"/>
      <c r="O93" s="1"/>
      <c r="P93" s="1"/>
    </row>
    <row r="94" spans="9:16" x14ac:dyDescent="0.3">
      <c r="I94" s="1"/>
      <c r="K94" s="2"/>
      <c r="L94" s="1"/>
      <c r="M94" s="1"/>
      <c r="N94" s="1"/>
      <c r="O94" s="1"/>
      <c r="P94" s="1"/>
    </row>
    <row r="95" spans="9:16" x14ac:dyDescent="0.3">
      <c r="I95" s="1"/>
      <c r="K95" s="2"/>
      <c r="L95" s="1"/>
      <c r="M95" s="1"/>
      <c r="N95" s="1"/>
      <c r="O95" s="1"/>
      <c r="P95" s="1"/>
    </row>
    <row r="96" spans="9:16" x14ac:dyDescent="0.3">
      <c r="I96" s="1"/>
      <c r="K96" s="2"/>
      <c r="L96" s="1"/>
      <c r="M96" s="1"/>
      <c r="N96" s="1"/>
      <c r="O96" s="1"/>
      <c r="P96" s="1"/>
    </row>
    <row r="97" spans="9:16" x14ac:dyDescent="0.3">
      <c r="I97" s="1"/>
      <c r="K97" s="2"/>
      <c r="L97" s="1"/>
      <c r="M97" s="1"/>
      <c r="N97" s="1"/>
      <c r="O97" s="1"/>
      <c r="P97" s="1"/>
    </row>
    <row r="98" spans="9:16" x14ac:dyDescent="0.3">
      <c r="I98" s="1"/>
      <c r="K98" s="2"/>
      <c r="L98" s="1"/>
      <c r="M98" s="1"/>
      <c r="N98" s="1"/>
      <c r="O98" s="1"/>
      <c r="P98" s="1"/>
    </row>
    <row r="99" spans="9:16" x14ac:dyDescent="0.3">
      <c r="I99" s="1"/>
      <c r="K99" s="2"/>
      <c r="L99" s="1"/>
      <c r="M99" s="1"/>
      <c r="N99" s="1"/>
      <c r="O99" s="1"/>
      <c r="P99" s="1"/>
    </row>
    <row r="100" spans="9:16" x14ac:dyDescent="0.3">
      <c r="I100" s="1"/>
      <c r="K100" s="2"/>
      <c r="L100" s="1"/>
      <c r="M100" s="1"/>
      <c r="N100" s="1"/>
      <c r="O100" s="1"/>
      <c r="P100" s="1"/>
    </row>
    <row r="101" spans="9:16" x14ac:dyDescent="0.3">
      <c r="I101" s="1"/>
      <c r="K101" s="2"/>
      <c r="L101" s="1"/>
      <c r="M101" s="1"/>
      <c r="N101" s="1"/>
      <c r="O101" s="1"/>
      <c r="P101" s="1"/>
    </row>
    <row r="102" spans="9:16" x14ac:dyDescent="0.3">
      <c r="I102" s="1"/>
      <c r="K102" s="2"/>
      <c r="L102" s="1"/>
      <c r="M102" s="1"/>
      <c r="N102" s="1"/>
      <c r="O102" s="1"/>
      <c r="P102" s="1"/>
    </row>
    <row r="103" spans="9:16" x14ac:dyDescent="0.3">
      <c r="I103" s="1"/>
      <c r="K103" s="2"/>
      <c r="L103" s="1"/>
      <c r="M103" s="1"/>
      <c r="N103" s="1"/>
      <c r="O103" s="1"/>
      <c r="P103" s="1"/>
    </row>
    <row r="104" spans="9:16" x14ac:dyDescent="0.3">
      <c r="I104" s="1"/>
      <c r="K104" s="2"/>
      <c r="L104" s="1"/>
      <c r="M104" s="1"/>
      <c r="N104" s="1"/>
      <c r="O104" s="1"/>
      <c r="P104" s="1"/>
    </row>
    <row r="105" spans="9:16" x14ac:dyDescent="0.3">
      <c r="I105" s="1"/>
      <c r="K105" s="2"/>
      <c r="L105" s="1"/>
      <c r="M105" s="1"/>
      <c r="N105" s="1"/>
      <c r="O105" s="1"/>
      <c r="P105" s="1"/>
    </row>
    <row r="106" spans="9:16" x14ac:dyDescent="0.3">
      <c r="I106" s="1"/>
      <c r="K106" s="2"/>
      <c r="L106" s="1"/>
      <c r="M106" s="1"/>
      <c r="N106" s="1"/>
      <c r="O106" s="1"/>
      <c r="P106" s="1"/>
    </row>
    <row r="107" spans="9:16" x14ac:dyDescent="0.3">
      <c r="I107" s="1"/>
      <c r="K107" s="2"/>
      <c r="L107" s="1"/>
      <c r="M107" s="1"/>
      <c r="N107" s="1"/>
      <c r="O107" s="1"/>
      <c r="P107" s="1"/>
    </row>
    <row r="108" spans="9:16" x14ac:dyDescent="0.3">
      <c r="I108" s="1"/>
      <c r="K108" s="2"/>
      <c r="L108" s="1"/>
      <c r="M108" s="1"/>
      <c r="N108" s="1"/>
      <c r="O108" s="1"/>
      <c r="P108" s="1"/>
    </row>
    <row r="109" spans="9:16" x14ac:dyDescent="0.3">
      <c r="I109" s="1"/>
      <c r="K109" s="2"/>
      <c r="L109" s="1"/>
      <c r="M109" s="1"/>
      <c r="N109" s="1"/>
      <c r="O109" s="1"/>
      <c r="P109" s="1"/>
    </row>
    <row r="110" spans="9:16" x14ac:dyDescent="0.3">
      <c r="I110" s="1"/>
      <c r="K110" s="2"/>
      <c r="L110" s="1"/>
      <c r="M110" s="1"/>
      <c r="N110" s="1"/>
      <c r="O110" s="1"/>
      <c r="P110" s="1"/>
    </row>
    <row r="111" spans="9:16" x14ac:dyDescent="0.3">
      <c r="I111" s="1"/>
      <c r="K111" s="2"/>
      <c r="L111" s="1"/>
      <c r="M111" s="1"/>
      <c r="N111" s="1"/>
      <c r="O111" s="1"/>
      <c r="P111" s="1"/>
    </row>
    <row r="112" spans="9:16" x14ac:dyDescent="0.3">
      <c r="I112" s="1"/>
      <c r="K112" s="2"/>
      <c r="L112" s="1"/>
      <c r="M112" s="1"/>
      <c r="N112" s="1"/>
      <c r="O112" s="1"/>
      <c r="P112" s="1"/>
    </row>
    <row r="113" spans="9:16" x14ac:dyDescent="0.3">
      <c r="I113" s="1"/>
      <c r="K113" s="2"/>
      <c r="L113" s="1"/>
      <c r="M113" s="1"/>
      <c r="N113" s="1"/>
      <c r="O113" s="1"/>
      <c r="P113" s="1"/>
    </row>
    <row r="114" spans="9:16" x14ac:dyDescent="0.3">
      <c r="I114" s="1"/>
      <c r="K114" s="2"/>
      <c r="L114" s="1"/>
      <c r="M114" s="1"/>
      <c r="N114" s="1"/>
      <c r="O114" s="1"/>
      <c r="P114" s="1"/>
    </row>
    <row r="115" spans="9:16" x14ac:dyDescent="0.3">
      <c r="I115" s="1"/>
      <c r="K115" s="2"/>
      <c r="L115" s="1"/>
      <c r="M115" s="1"/>
      <c r="N115" s="1"/>
      <c r="O115" s="1"/>
      <c r="P115" s="1"/>
    </row>
    <row r="116" spans="9:16" x14ac:dyDescent="0.3">
      <c r="I116" s="1"/>
      <c r="K116" s="2"/>
      <c r="L116" s="1"/>
      <c r="M116" s="1"/>
      <c r="N116" s="1"/>
      <c r="O116" s="1"/>
      <c r="P116" s="1"/>
    </row>
    <row r="117" spans="9:16" x14ac:dyDescent="0.3">
      <c r="I117" s="1"/>
      <c r="K117" s="2"/>
      <c r="L117" s="1"/>
      <c r="M117" s="1"/>
      <c r="N117" s="1"/>
      <c r="O117" s="1"/>
      <c r="P117" s="1"/>
    </row>
    <row r="118" spans="9:16" x14ac:dyDescent="0.3">
      <c r="I118" s="1"/>
      <c r="K118" s="2"/>
      <c r="L118" s="1"/>
      <c r="M118" s="1"/>
      <c r="N118" s="1"/>
      <c r="O118" s="1"/>
      <c r="P118" s="1"/>
    </row>
  </sheetData>
  <mergeCells count="2">
    <mergeCell ref="I2:K2"/>
    <mergeCell ref="L2:Q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1EF9-D6A1-4547-BAB7-1BC3BC604152}">
  <dimension ref="C1:S173"/>
  <sheetViews>
    <sheetView topLeftCell="E1" workbookViewId="0">
      <selection activeCell="J8" sqref="J8"/>
    </sheetView>
  </sheetViews>
  <sheetFormatPr defaultRowHeight="14.4" x14ac:dyDescent="0.3"/>
  <cols>
    <col min="3" max="3" width="16.109375" customWidth="1"/>
    <col min="4" max="4" width="12.5546875" customWidth="1"/>
    <col min="5" max="7" width="11.44140625" customWidth="1"/>
    <col min="9" max="15" width="16.109375" customWidth="1"/>
    <col min="16" max="16" width="17.5546875" customWidth="1"/>
    <col min="17" max="17" width="16.109375" customWidth="1"/>
  </cols>
  <sheetData>
    <row r="1" spans="3:19" ht="24" thickBot="1" x14ac:dyDescent="0.5">
      <c r="H1" s="6" t="s">
        <v>23</v>
      </c>
    </row>
    <row r="2" spans="3:19" ht="15" thickBot="1" x14ac:dyDescent="0.35">
      <c r="C2" t="s">
        <v>0</v>
      </c>
      <c r="D2" t="s">
        <v>14</v>
      </c>
      <c r="I2" s="9" t="s">
        <v>17</v>
      </c>
      <c r="J2" s="10"/>
      <c r="K2" s="11"/>
      <c r="L2" s="9" t="s">
        <v>18</v>
      </c>
      <c r="M2" s="10"/>
      <c r="N2" s="10"/>
      <c r="O2" s="10"/>
      <c r="P2" s="10"/>
      <c r="Q2" s="11"/>
      <c r="R2" s="3"/>
      <c r="S2" s="3"/>
    </row>
    <row r="3" spans="3:19" x14ac:dyDescent="0.3">
      <c r="C3" t="s">
        <v>2</v>
      </c>
      <c r="D3" t="s">
        <v>24</v>
      </c>
      <c r="I3" t="s">
        <v>4</v>
      </c>
      <c r="J3" t="s">
        <v>5</v>
      </c>
      <c r="K3" s="3" t="s">
        <v>12</v>
      </c>
      <c r="L3" t="s">
        <v>13</v>
      </c>
      <c r="M3" s="3" t="s">
        <v>12</v>
      </c>
      <c r="N3" t="s">
        <v>15</v>
      </c>
      <c r="O3" s="3" t="s">
        <v>12</v>
      </c>
      <c r="P3" t="s">
        <v>16</v>
      </c>
      <c r="Q3" s="3" t="s">
        <v>12</v>
      </c>
      <c r="R3" t="s">
        <v>32</v>
      </c>
    </row>
    <row r="4" spans="3:19" x14ac:dyDescent="0.3">
      <c r="G4" s="3" t="s">
        <v>36</v>
      </c>
      <c r="H4" t="s">
        <v>25</v>
      </c>
      <c r="I4" s="1">
        <f>0.5+((25000*(J4)^2.5)/((J4^2.5)+246872))</f>
        <v>18.817863152440967</v>
      </c>
      <c r="J4">
        <f>D20</f>
        <v>8</v>
      </c>
      <c r="K4" s="2">
        <f>SQRT(((1-$E$11)/$E$11*I4)/SQRT($E$12-2))</f>
        <v>9.4554662096513517E-2</v>
      </c>
      <c r="L4" s="1">
        <f t="shared" ref="L4:L5" si="0">I4*$D$7</f>
        <v>376.35726304881933</v>
      </c>
      <c r="M4" s="1">
        <f>K4*$D$7</f>
        <v>1.8910932419302704</v>
      </c>
      <c r="N4" s="1">
        <f>L4*0.5</f>
        <v>188.17863152440967</v>
      </c>
      <c r="O4" s="1">
        <f>M4*0.5</f>
        <v>0.9455466209651352</v>
      </c>
      <c r="P4" s="1">
        <f>N4*44/12</f>
        <v>689.98831558950212</v>
      </c>
      <c r="Q4" s="1">
        <f>O4*44/12</f>
        <v>3.4670042768721623</v>
      </c>
      <c r="R4" s="1">
        <f>((Q4/P4)*100)+10</f>
        <v>10.502472896792472</v>
      </c>
      <c r="S4" s="1"/>
    </row>
    <row r="5" spans="3:19" x14ac:dyDescent="0.3">
      <c r="H5" t="s">
        <v>26</v>
      </c>
      <c r="I5" s="1">
        <f t="shared" ref="I5" si="1">0.5+((25000*(J5)^2.5)/((J5^2.5)+246872))</f>
        <v>32.482486471420145</v>
      </c>
      <c r="J5">
        <f>D19</f>
        <v>10</v>
      </c>
      <c r="K5" s="2">
        <f t="shared" ref="K5" si="2">SQRT(((1-$E$11)/$E$11*I5)/SQRT($E$12-2))</f>
        <v>0.1242288391847006</v>
      </c>
      <c r="L5" s="1">
        <f t="shared" si="0"/>
        <v>649.64972942840291</v>
      </c>
      <c r="M5" s="1">
        <f t="shared" ref="M5" si="3">K5*$D$7</f>
        <v>2.484576783694012</v>
      </c>
      <c r="N5" s="1">
        <f t="shared" ref="N5:O5" si="4">L5*0.5</f>
        <v>324.82486471420145</v>
      </c>
      <c r="O5" s="1">
        <f t="shared" si="4"/>
        <v>1.242288391847006</v>
      </c>
      <c r="P5" s="1">
        <f t="shared" ref="P5:Q5" si="5">N5*44/12</f>
        <v>1191.0245039520721</v>
      </c>
      <c r="Q5" s="1">
        <f t="shared" si="5"/>
        <v>4.5550574367723558</v>
      </c>
      <c r="R5" s="1">
        <f>((Q5/P5)*100)+10</f>
        <v>10.382448675208421</v>
      </c>
      <c r="S5" s="1"/>
    </row>
    <row r="6" spans="3:19" x14ac:dyDescent="0.3">
      <c r="D6" t="s">
        <v>19</v>
      </c>
      <c r="G6" s="3" t="s">
        <v>33</v>
      </c>
      <c r="I6" s="1"/>
      <c r="K6" s="2"/>
      <c r="L6" s="1"/>
      <c r="M6" s="1"/>
      <c r="N6" s="7" t="s">
        <v>27</v>
      </c>
      <c r="O6" s="7" t="s">
        <v>28</v>
      </c>
      <c r="P6" s="7">
        <f>P5-P4</f>
        <v>501.03618836256999</v>
      </c>
      <c r="Q6" s="7">
        <f>P6*R6/100</f>
        <v>52.621189885900996</v>
      </c>
      <c r="R6" s="7">
        <f>MAX(R4:R5)</f>
        <v>10.502472896792472</v>
      </c>
      <c r="S6" s="7" t="s">
        <v>29</v>
      </c>
    </row>
    <row r="7" spans="3:19" x14ac:dyDescent="0.3">
      <c r="C7" s="4" t="s">
        <v>11</v>
      </c>
      <c r="D7" s="4">
        <v>20</v>
      </c>
      <c r="G7" s="3" t="s">
        <v>34</v>
      </c>
      <c r="H7" t="s">
        <v>25</v>
      </c>
      <c r="I7" s="1">
        <f>0.5+((25000*(J7)^2.5)/((J7^2.5)+246872))</f>
        <v>6.1597187937006312</v>
      </c>
      <c r="J7">
        <f>E20</f>
        <v>5</v>
      </c>
      <c r="K7" s="2">
        <f>SQRT(((1-$E$11)/$E$11*I7)/SQRT($E$12-2))</f>
        <v>5.4097629723691497E-2</v>
      </c>
      <c r="L7" s="1">
        <f>I7*$D$7</f>
        <v>123.19437587401262</v>
      </c>
      <c r="M7" s="1">
        <f>K7*$D$7</f>
        <v>1.08195259447383</v>
      </c>
      <c r="N7" s="1">
        <f>L7*0.5</f>
        <v>61.597187937006311</v>
      </c>
      <c r="O7" s="1">
        <f>M7*0.5</f>
        <v>0.54097629723691498</v>
      </c>
      <c r="P7" s="1">
        <f>N7*44/12</f>
        <v>225.85635576902314</v>
      </c>
      <c r="Q7" s="1">
        <f>O7*44/12</f>
        <v>1.983579756535355</v>
      </c>
      <c r="R7" s="1">
        <f>((Q7/P7)*100)+10</f>
        <v>10.878248367101037</v>
      </c>
      <c r="S7" s="1"/>
    </row>
    <row r="8" spans="3:19" x14ac:dyDescent="0.3">
      <c r="G8" s="3"/>
      <c r="H8" t="s">
        <v>26</v>
      </c>
      <c r="I8" s="1">
        <f t="shared" ref="I8" si="6">0.5+((25000*(J8)^2.5)/((J8^2.5)+246872))</f>
        <v>13.621553898380778</v>
      </c>
      <c r="J8">
        <f>E19</f>
        <v>7</v>
      </c>
      <c r="K8" s="2">
        <f>SQRT(((1-$E$11)/$E$11*I8)/SQRT($E$12-2))</f>
        <v>8.0447234768061815E-2</v>
      </c>
      <c r="L8" s="1">
        <f>I8*$D$7</f>
        <v>272.43107796761558</v>
      </c>
      <c r="M8" s="1">
        <f t="shared" ref="M8" si="7">K8*$D$7</f>
        <v>1.6089446953612363</v>
      </c>
      <c r="N8" s="1">
        <f t="shared" ref="N8:O8" si="8">L8*0.5</f>
        <v>136.21553898380779</v>
      </c>
      <c r="O8" s="1">
        <f t="shared" si="8"/>
        <v>0.80447234768061815</v>
      </c>
      <c r="P8" s="1">
        <f t="shared" ref="P8:Q8" si="9">N8*44/12</f>
        <v>499.45697627396186</v>
      </c>
      <c r="Q8" s="1">
        <f t="shared" si="9"/>
        <v>2.9497319414955996</v>
      </c>
      <c r="R8" s="1">
        <f>((Q8/P8)*100)+10</f>
        <v>10.590587794668748</v>
      </c>
      <c r="S8" s="1"/>
    </row>
    <row r="9" spans="3:19" x14ac:dyDescent="0.3">
      <c r="G9" s="3"/>
      <c r="I9" s="1"/>
      <c r="K9" s="2"/>
      <c r="L9" s="1"/>
      <c r="M9" s="1"/>
      <c r="N9" s="7" t="s">
        <v>27</v>
      </c>
      <c r="O9" s="7" t="s">
        <v>28</v>
      </c>
      <c r="P9" s="7">
        <f>P8-P7</f>
        <v>273.60062050493872</v>
      </c>
      <c r="Q9" s="7">
        <f>P9*R9/100</f>
        <v>29.762955032456802</v>
      </c>
      <c r="R9" s="7">
        <f>MAX(R7:R8)</f>
        <v>10.878248367101037</v>
      </c>
      <c r="S9" s="7" t="s">
        <v>29</v>
      </c>
    </row>
    <row r="10" spans="3:19" x14ac:dyDescent="0.3">
      <c r="G10" s="7"/>
      <c r="I10" s="1"/>
      <c r="K10" s="2"/>
      <c r="L10" s="1"/>
      <c r="M10" s="1"/>
      <c r="N10" s="1"/>
      <c r="O10" s="1"/>
      <c r="P10" s="1"/>
      <c r="Q10" s="1"/>
      <c r="R10" s="1"/>
      <c r="S10" s="1"/>
    </row>
    <row r="11" spans="3:19" x14ac:dyDescent="0.3">
      <c r="D11" s="4" t="s">
        <v>6</v>
      </c>
      <c r="E11" s="4">
        <v>0.99</v>
      </c>
      <c r="F11" s="12"/>
      <c r="G11" s="3" t="s">
        <v>35</v>
      </c>
      <c r="H11" t="s">
        <v>25</v>
      </c>
      <c r="I11" s="1">
        <f>0.5+((25000*(J11)^2.5)/((J11^2.5)+246872))</f>
        <v>62.05395090293591</v>
      </c>
      <c r="J11">
        <f>F20</f>
        <v>13</v>
      </c>
      <c r="K11" s="2">
        <f>SQRT(((1-$E$11)/$E$11*I11)/SQRT($E$12-2))</f>
        <v>0.17170483038575099</v>
      </c>
      <c r="L11" s="1">
        <f>I11*$D$7</f>
        <v>1241.0790180587182</v>
      </c>
      <c r="M11" s="1">
        <f>K11*$D$7</f>
        <v>3.4340966077150199</v>
      </c>
      <c r="N11" s="1">
        <f>L11*0.5</f>
        <v>620.53950902935912</v>
      </c>
      <c r="O11" s="1">
        <f>M11*0.5</f>
        <v>1.7170483038575099</v>
      </c>
      <c r="P11" s="1">
        <f>N11*44/12</f>
        <v>2275.3115331076501</v>
      </c>
      <c r="Q11" s="1">
        <f>O11*44/12</f>
        <v>6.2958437808108698</v>
      </c>
      <c r="R11" s="1">
        <f>((Q11/P11)*100)+10</f>
        <v>10.276702494985903</v>
      </c>
      <c r="S11" s="1"/>
    </row>
    <row r="12" spans="3:19" x14ac:dyDescent="0.3">
      <c r="D12" s="4" t="s">
        <v>7</v>
      </c>
      <c r="E12" s="4">
        <v>454</v>
      </c>
      <c r="F12" s="12"/>
      <c r="H12" t="s">
        <v>26</v>
      </c>
      <c r="I12" s="1">
        <f t="shared" ref="I12" si="10">0.5+((25000*(J12)^2.5)/((J12^2.5)+246872))</f>
        <v>88.435862079574818</v>
      </c>
      <c r="J12">
        <f>F19</f>
        <v>15</v>
      </c>
      <c r="K12" s="2">
        <f>SQRT(((1-$E$11)/$E$11*I12)/SQRT($E$12-2))</f>
        <v>0.20498024168363566</v>
      </c>
      <c r="L12" s="1">
        <f>I12*$D$7</f>
        <v>1768.7172415914963</v>
      </c>
      <c r="M12" s="1">
        <f t="shared" ref="M12" si="11">K12*$D$7</f>
        <v>4.0996048336727133</v>
      </c>
      <c r="N12" s="1">
        <f t="shared" ref="N12:O12" si="12">L12*0.5</f>
        <v>884.35862079574815</v>
      </c>
      <c r="O12" s="1">
        <f t="shared" si="12"/>
        <v>2.0498024168363567</v>
      </c>
      <c r="P12" s="1">
        <f t="shared" ref="P12:Q12" si="13">N12*44/12</f>
        <v>3242.6482762510768</v>
      </c>
      <c r="Q12" s="1">
        <f t="shared" si="13"/>
        <v>7.5159421950666419</v>
      </c>
      <c r="R12" s="1">
        <f>((Q12/P12)*100)+10</f>
        <v>10.231784071375019</v>
      </c>
      <c r="S12" s="1"/>
    </row>
    <row r="13" spans="3:19" x14ac:dyDescent="0.3">
      <c r="D13" s="4" t="s">
        <v>8</v>
      </c>
      <c r="E13" s="5">
        <f>I4</f>
        <v>18.817863152440967</v>
      </c>
      <c r="F13" s="13"/>
      <c r="G13" s="13"/>
      <c r="I13" s="1"/>
      <c r="K13" s="2"/>
      <c r="L13" s="1"/>
      <c r="M13" s="1"/>
      <c r="N13" s="7" t="s">
        <v>27</v>
      </c>
      <c r="O13" s="7" t="s">
        <v>28</v>
      </c>
      <c r="P13" s="7">
        <f>P12-P11</f>
        <v>967.3367431434267</v>
      </c>
      <c r="Q13" s="7">
        <f>P13*R13/100</f>
        <v>99.410319217535914</v>
      </c>
      <c r="R13" s="7">
        <f>MAX(R11:R12)</f>
        <v>10.276702494985903</v>
      </c>
      <c r="S13" s="7" t="s">
        <v>29</v>
      </c>
    </row>
    <row r="14" spans="3:19" x14ac:dyDescent="0.3">
      <c r="I14" s="1"/>
      <c r="K14" s="2"/>
      <c r="L14" s="1"/>
      <c r="M14" s="1"/>
      <c r="N14" s="1"/>
      <c r="O14" s="1"/>
      <c r="P14" s="1"/>
      <c r="Q14" s="1"/>
      <c r="R14" s="1"/>
      <c r="S14" s="1"/>
    </row>
    <row r="15" spans="3:19" x14ac:dyDescent="0.3">
      <c r="C15" t="s">
        <v>10</v>
      </c>
      <c r="D15" t="s">
        <v>9</v>
      </c>
      <c r="E15">
        <f>SQRT(((1-E11)/E11*E13)/SQRT(E12-2))</f>
        <v>9.4554662096513517E-2</v>
      </c>
      <c r="I15" s="1"/>
      <c r="K15" s="2"/>
      <c r="L15" s="1"/>
      <c r="M15" s="1"/>
      <c r="N15" s="1"/>
      <c r="O15" s="7"/>
      <c r="P15" s="7" t="s">
        <v>37</v>
      </c>
      <c r="Q15" s="7" t="s">
        <v>40</v>
      </c>
      <c r="R15" s="7" t="s">
        <v>41</v>
      </c>
      <c r="S15" s="1"/>
    </row>
    <row r="16" spans="3:19" x14ac:dyDescent="0.3">
      <c r="I16" s="1"/>
      <c r="K16" s="2"/>
      <c r="L16" s="1"/>
      <c r="M16" s="1"/>
      <c r="N16" s="1"/>
      <c r="O16" s="7" t="s">
        <v>38</v>
      </c>
      <c r="P16" s="7">
        <f>P6</f>
        <v>501.03618836256999</v>
      </c>
      <c r="Q16" s="7">
        <f>P9</f>
        <v>273.60062050493872</v>
      </c>
      <c r="R16" s="7">
        <f>P13</f>
        <v>967.3367431434267</v>
      </c>
      <c r="S16" s="1"/>
    </row>
    <row r="17" spans="3:19" x14ac:dyDescent="0.3">
      <c r="I17" s="1"/>
      <c r="K17" s="2"/>
      <c r="L17" s="1"/>
      <c r="M17" s="1"/>
      <c r="N17" s="1"/>
      <c r="O17" s="7"/>
      <c r="P17" s="7"/>
      <c r="Q17" s="3" t="s">
        <v>12</v>
      </c>
      <c r="R17" s="7"/>
      <c r="S17" s="1"/>
    </row>
    <row r="18" spans="3:19" x14ac:dyDescent="0.3">
      <c r="D18" t="s">
        <v>44</v>
      </c>
      <c r="E18" t="s">
        <v>34</v>
      </c>
      <c r="F18" t="s">
        <v>35</v>
      </c>
      <c r="I18" s="1"/>
      <c r="K18" s="2"/>
      <c r="L18" s="1"/>
      <c r="M18" s="1"/>
      <c r="N18" s="1"/>
      <c r="O18" s="7" t="s">
        <v>39</v>
      </c>
      <c r="P18" s="7">
        <f>P6</f>
        <v>501.03618836256999</v>
      </c>
      <c r="Q18" s="7">
        <f>Q6</f>
        <v>52.621189885900996</v>
      </c>
      <c r="R18" s="7"/>
      <c r="S18" s="1"/>
    </row>
    <row r="19" spans="3:19" x14ac:dyDescent="0.3">
      <c r="C19" t="s">
        <v>42</v>
      </c>
      <c r="D19">
        <v>10</v>
      </c>
      <c r="E19">
        <v>7</v>
      </c>
      <c r="F19">
        <v>15</v>
      </c>
      <c r="I19" s="1"/>
      <c r="K19" s="2"/>
      <c r="L19" s="1"/>
      <c r="N19" s="1"/>
      <c r="P19" s="1"/>
    </row>
    <row r="20" spans="3:19" x14ac:dyDescent="0.3">
      <c r="C20" t="s">
        <v>43</v>
      </c>
      <c r="D20">
        <v>8</v>
      </c>
      <c r="E20">
        <v>5</v>
      </c>
      <c r="F20">
        <v>13</v>
      </c>
      <c r="I20" s="1"/>
      <c r="K20" s="2"/>
      <c r="L20" s="1"/>
      <c r="N20" s="1"/>
      <c r="P20" s="1"/>
    </row>
    <row r="21" spans="3:19" x14ac:dyDescent="0.3">
      <c r="I21" s="1"/>
      <c r="K21" s="2"/>
      <c r="L21" s="1"/>
      <c r="N21" s="1"/>
      <c r="P21" s="1"/>
    </row>
    <row r="22" spans="3:19" x14ac:dyDescent="0.3">
      <c r="I22" s="1"/>
      <c r="K22" s="2"/>
      <c r="L22" s="1"/>
      <c r="N22" s="1"/>
      <c r="P22" s="1"/>
    </row>
    <row r="23" spans="3:19" x14ac:dyDescent="0.3">
      <c r="I23" s="1"/>
      <c r="K23" s="2"/>
      <c r="L23" s="1"/>
      <c r="N23" s="1"/>
      <c r="P23" s="1"/>
    </row>
    <row r="24" spans="3:19" x14ac:dyDescent="0.3">
      <c r="I24" s="1"/>
      <c r="K24" s="2"/>
      <c r="L24" s="1"/>
      <c r="N24" s="1"/>
      <c r="P24" s="1"/>
    </row>
    <row r="25" spans="3:19" x14ac:dyDescent="0.3">
      <c r="I25" s="1"/>
      <c r="K25" s="2"/>
      <c r="L25" s="1"/>
      <c r="N25" s="1"/>
      <c r="P25" s="1"/>
    </row>
    <row r="26" spans="3:19" x14ac:dyDescent="0.3">
      <c r="I26" s="1"/>
      <c r="K26" s="2"/>
      <c r="L26" s="1"/>
      <c r="N26" s="1"/>
      <c r="P26" s="1"/>
    </row>
    <row r="27" spans="3:19" x14ac:dyDescent="0.3">
      <c r="I27" s="1"/>
      <c r="K27" s="2"/>
      <c r="L27" s="1"/>
      <c r="N27" s="1"/>
      <c r="P27" s="1"/>
    </row>
    <row r="28" spans="3:19" x14ac:dyDescent="0.3">
      <c r="I28" s="1"/>
      <c r="K28" s="2"/>
      <c r="L28" s="1"/>
      <c r="N28" s="1"/>
      <c r="P28" s="1"/>
    </row>
    <row r="29" spans="3:19" x14ac:dyDescent="0.3">
      <c r="I29" s="1"/>
      <c r="K29" s="2"/>
      <c r="L29" s="1"/>
      <c r="N29" s="1"/>
      <c r="P29" s="1"/>
    </row>
    <row r="30" spans="3:19" x14ac:dyDescent="0.3">
      <c r="I30" s="1"/>
      <c r="K30" s="2"/>
      <c r="L30" s="1"/>
      <c r="N30" s="1"/>
      <c r="P30" s="1"/>
    </row>
    <row r="31" spans="3:19" x14ac:dyDescent="0.3">
      <c r="I31" s="1"/>
      <c r="K31" s="2"/>
      <c r="L31" s="1"/>
      <c r="N31" s="1"/>
      <c r="P31" s="1"/>
    </row>
    <row r="32" spans="3:19" x14ac:dyDescent="0.3">
      <c r="I32" s="1"/>
      <c r="K32" s="2"/>
      <c r="L32" s="1"/>
      <c r="N32" s="1"/>
      <c r="P32" s="1"/>
    </row>
    <row r="33" spans="9:16" x14ac:dyDescent="0.3">
      <c r="I33" s="1"/>
      <c r="K33" s="2"/>
      <c r="L33" s="1"/>
      <c r="N33" s="1"/>
      <c r="P33" s="1"/>
    </row>
    <row r="34" spans="9:16" x14ac:dyDescent="0.3">
      <c r="I34" s="1"/>
      <c r="K34" s="2"/>
      <c r="L34" s="1"/>
      <c r="N34" s="1"/>
      <c r="P34" s="1"/>
    </row>
    <row r="35" spans="9:16" x14ac:dyDescent="0.3">
      <c r="I35" s="1"/>
      <c r="K35" s="2"/>
      <c r="L35" s="1"/>
      <c r="N35" s="1"/>
      <c r="P35" s="1"/>
    </row>
    <row r="36" spans="9:16" x14ac:dyDescent="0.3">
      <c r="I36" s="1"/>
      <c r="K36" s="2"/>
      <c r="L36" s="1"/>
      <c r="N36" s="1"/>
      <c r="P36" s="1"/>
    </row>
    <row r="37" spans="9:16" x14ac:dyDescent="0.3">
      <c r="I37" s="1"/>
      <c r="K37" s="2"/>
      <c r="L37" s="1"/>
      <c r="N37" s="1"/>
      <c r="P37" s="1"/>
    </row>
    <row r="38" spans="9:16" x14ac:dyDescent="0.3">
      <c r="I38" s="1"/>
      <c r="K38" s="2"/>
      <c r="L38" s="1"/>
      <c r="N38" s="1"/>
      <c r="P38" s="1"/>
    </row>
    <row r="39" spans="9:16" x14ac:dyDescent="0.3">
      <c r="I39" s="1"/>
      <c r="K39" s="2"/>
      <c r="L39" s="1"/>
      <c r="N39" s="1"/>
      <c r="P39" s="1"/>
    </row>
    <row r="40" spans="9:16" x14ac:dyDescent="0.3">
      <c r="I40" s="1"/>
      <c r="K40" s="2"/>
      <c r="L40" s="1"/>
      <c r="N40" s="1"/>
      <c r="P40" s="1"/>
    </row>
    <row r="41" spans="9:16" x14ac:dyDescent="0.3">
      <c r="I41" s="1"/>
      <c r="K41" s="2"/>
      <c r="L41" s="1"/>
      <c r="N41" s="1"/>
      <c r="P41" s="1"/>
    </row>
    <row r="42" spans="9:16" x14ac:dyDescent="0.3">
      <c r="I42" s="1"/>
      <c r="K42" s="2"/>
      <c r="L42" s="1"/>
      <c r="N42" s="1"/>
      <c r="P42" s="1"/>
    </row>
    <row r="43" spans="9:16" x14ac:dyDescent="0.3">
      <c r="I43" s="1"/>
      <c r="K43" s="2"/>
      <c r="L43" s="1"/>
      <c r="N43" s="1"/>
      <c r="P43" s="1"/>
    </row>
    <row r="44" spans="9:16" x14ac:dyDescent="0.3">
      <c r="I44" s="1"/>
      <c r="K44" s="2"/>
      <c r="L44" s="1"/>
      <c r="N44" s="1"/>
      <c r="P44" s="1"/>
    </row>
    <row r="45" spans="9:16" x14ac:dyDescent="0.3">
      <c r="I45" s="1"/>
      <c r="K45" s="2"/>
      <c r="L45" s="1"/>
      <c r="N45" s="1"/>
      <c r="P45" s="1"/>
    </row>
    <row r="46" spans="9:16" x14ac:dyDescent="0.3">
      <c r="I46" s="1"/>
      <c r="K46" s="2"/>
      <c r="L46" s="1"/>
      <c r="N46" s="1"/>
      <c r="P46" s="1"/>
    </row>
    <row r="47" spans="9:16" x14ac:dyDescent="0.3">
      <c r="I47" s="1"/>
      <c r="K47" s="2"/>
      <c r="L47" s="1"/>
      <c r="N47" s="1"/>
      <c r="P47" s="1"/>
    </row>
    <row r="48" spans="9:16" x14ac:dyDescent="0.3">
      <c r="I48" s="1"/>
      <c r="K48" s="2"/>
      <c r="L48" s="1"/>
      <c r="N48" s="1"/>
      <c r="P48" s="1"/>
    </row>
    <row r="49" spans="9:16" x14ac:dyDescent="0.3">
      <c r="I49" s="1"/>
      <c r="K49" s="2"/>
      <c r="L49" s="1"/>
      <c r="N49" s="1"/>
      <c r="P49" s="1"/>
    </row>
    <row r="50" spans="9:16" x14ac:dyDescent="0.3">
      <c r="I50" s="1"/>
      <c r="K50" s="2"/>
      <c r="L50" s="1"/>
      <c r="N50" s="1"/>
      <c r="P50" s="1"/>
    </row>
    <row r="51" spans="9:16" x14ac:dyDescent="0.3">
      <c r="I51" s="1"/>
      <c r="K51" s="2"/>
      <c r="L51" s="1"/>
      <c r="N51" s="1"/>
      <c r="P51" s="1"/>
    </row>
    <row r="52" spans="9:16" x14ac:dyDescent="0.3">
      <c r="I52" s="1"/>
      <c r="K52" s="2"/>
      <c r="L52" s="1"/>
      <c r="N52" s="1"/>
      <c r="P52" s="1"/>
    </row>
    <row r="53" spans="9:16" x14ac:dyDescent="0.3">
      <c r="I53" s="1"/>
      <c r="K53" s="2"/>
      <c r="L53" s="1"/>
      <c r="N53" s="1"/>
      <c r="P53" s="1"/>
    </row>
    <row r="54" spans="9:16" x14ac:dyDescent="0.3">
      <c r="I54" s="1"/>
      <c r="K54" s="2"/>
      <c r="L54" s="1"/>
      <c r="N54" s="1"/>
      <c r="P54" s="1"/>
    </row>
    <row r="55" spans="9:16" x14ac:dyDescent="0.3">
      <c r="I55" s="1"/>
      <c r="K55" s="2"/>
      <c r="L55" s="1"/>
      <c r="N55" s="1"/>
      <c r="P55" s="1"/>
    </row>
    <row r="56" spans="9:16" x14ac:dyDescent="0.3">
      <c r="I56" s="1"/>
      <c r="K56" s="2"/>
      <c r="L56" s="1"/>
      <c r="N56" s="1"/>
      <c r="P56" s="1"/>
    </row>
    <row r="57" spans="9:16" x14ac:dyDescent="0.3">
      <c r="I57" s="1"/>
      <c r="K57" s="2"/>
      <c r="L57" s="1"/>
      <c r="N57" s="1"/>
      <c r="P57" s="1"/>
    </row>
    <row r="58" spans="9:16" x14ac:dyDescent="0.3">
      <c r="I58" s="1"/>
      <c r="K58" s="2"/>
      <c r="L58" s="1"/>
      <c r="N58" s="1"/>
      <c r="P58" s="1"/>
    </row>
    <row r="59" spans="9:16" x14ac:dyDescent="0.3">
      <c r="I59" s="1"/>
      <c r="K59" s="2"/>
      <c r="L59" s="1"/>
      <c r="N59" s="1"/>
      <c r="P59" s="1"/>
    </row>
    <row r="60" spans="9:16" x14ac:dyDescent="0.3">
      <c r="I60" s="1"/>
      <c r="K60" s="2"/>
      <c r="L60" s="1"/>
      <c r="N60" s="1"/>
      <c r="P60" s="1"/>
    </row>
    <row r="61" spans="9:16" x14ac:dyDescent="0.3">
      <c r="I61" s="1"/>
      <c r="K61" s="2"/>
      <c r="L61" s="1"/>
      <c r="N61" s="1"/>
      <c r="P61" s="1"/>
    </row>
    <row r="62" spans="9:16" x14ac:dyDescent="0.3">
      <c r="I62" s="1"/>
      <c r="K62" s="2"/>
      <c r="L62" s="1"/>
      <c r="N62" s="1"/>
      <c r="P62" s="1"/>
    </row>
    <row r="63" spans="9:16" x14ac:dyDescent="0.3">
      <c r="I63" s="1"/>
      <c r="K63" s="2"/>
      <c r="L63" s="1"/>
      <c r="N63" s="1"/>
      <c r="P63" s="1"/>
    </row>
    <row r="64" spans="9:16" x14ac:dyDescent="0.3">
      <c r="I64" s="1"/>
      <c r="K64" s="2"/>
      <c r="L64" s="1"/>
      <c r="N64" s="1"/>
      <c r="P64" s="1"/>
    </row>
    <row r="65" spans="9:16" x14ac:dyDescent="0.3">
      <c r="I65" s="1"/>
      <c r="K65" s="2"/>
      <c r="L65" s="1"/>
      <c r="N65" s="1"/>
      <c r="P65" s="1"/>
    </row>
    <row r="66" spans="9:16" x14ac:dyDescent="0.3">
      <c r="I66" s="1"/>
      <c r="K66" s="2"/>
      <c r="L66" s="1"/>
      <c r="N66" s="1"/>
      <c r="P66" s="1"/>
    </row>
    <row r="67" spans="9:16" x14ac:dyDescent="0.3">
      <c r="I67" s="1"/>
      <c r="K67" s="2"/>
      <c r="L67" s="1"/>
      <c r="N67" s="1"/>
      <c r="P67" s="1"/>
    </row>
    <row r="68" spans="9:16" x14ac:dyDescent="0.3">
      <c r="I68" s="1"/>
      <c r="K68" s="2"/>
      <c r="L68" s="1"/>
      <c r="N68" s="1"/>
      <c r="P68" s="1"/>
    </row>
    <row r="69" spans="9:16" x14ac:dyDescent="0.3">
      <c r="I69" s="1"/>
      <c r="K69" s="2"/>
      <c r="L69" s="1"/>
      <c r="N69" s="1"/>
      <c r="P69" s="1"/>
    </row>
    <row r="70" spans="9:16" x14ac:dyDescent="0.3">
      <c r="I70" s="1"/>
      <c r="K70" s="2"/>
      <c r="L70" s="1"/>
      <c r="N70" s="1"/>
      <c r="P70" s="1"/>
    </row>
    <row r="71" spans="9:16" x14ac:dyDescent="0.3">
      <c r="I71" s="1"/>
      <c r="K71" s="2"/>
      <c r="L71" s="1"/>
      <c r="N71" s="1"/>
      <c r="P71" s="1"/>
    </row>
    <row r="72" spans="9:16" x14ac:dyDescent="0.3">
      <c r="I72" s="1"/>
      <c r="K72" s="2"/>
      <c r="L72" s="1"/>
      <c r="N72" s="1"/>
      <c r="P72" s="1"/>
    </row>
    <row r="73" spans="9:16" x14ac:dyDescent="0.3">
      <c r="I73" s="1"/>
      <c r="K73" s="2"/>
      <c r="L73" s="1"/>
      <c r="N73" s="1"/>
      <c r="P73" s="1"/>
    </row>
    <row r="74" spans="9:16" x14ac:dyDescent="0.3">
      <c r="I74" s="1"/>
      <c r="K74" s="2"/>
      <c r="L74" s="1"/>
      <c r="N74" s="1"/>
      <c r="P74" s="1"/>
    </row>
    <row r="75" spans="9:16" x14ac:dyDescent="0.3">
      <c r="I75" s="1"/>
      <c r="K75" s="2"/>
      <c r="L75" s="1"/>
      <c r="N75" s="1"/>
      <c r="P75" s="1"/>
    </row>
    <row r="76" spans="9:16" x14ac:dyDescent="0.3">
      <c r="I76" s="1"/>
      <c r="K76" s="2"/>
      <c r="L76" s="1"/>
      <c r="N76" s="1"/>
      <c r="P76" s="1"/>
    </row>
    <row r="77" spans="9:16" x14ac:dyDescent="0.3">
      <c r="I77" s="1"/>
      <c r="K77" s="2"/>
      <c r="L77" s="1"/>
      <c r="N77" s="1"/>
      <c r="P77" s="1"/>
    </row>
    <row r="78" spans="9:16" x14ac:dyDescent="0.3">
      <c r="I78" s="1"/>
      <c r="K78" s="2"/>
      <c r="L78" s="1"/>
      <c r="N78" s="1"/>
      <c r="P78" s="1"/>
    </row>
    <row r="79" spans="9:16" x14ac:dyDescent="0.3">
      <c r="I79" s="1"/>
      <c r="K79" s="2"/>
      <c r="L79" s="1"/>
      <c r="N79" s="1"/>
      <c r="P79" s="1"/>
    </row>
    <row r="80" spans="9:16" x14ac:dyDescent="0.3">
      <c r="I80" s="1"/>
      <c r="K80" s="2"/>
      <c r="L80" s="1"/>
      <c r="N80" s="1"/>
      <c r="P80" s="1"/>
    </row>
    <row r="81" spans="9:16" x14ac:dyDescent="0.3">
      <c r="I81" s="1"/>
      <c r="K81" s="2"/>
      <c r="L81" s="1"/>
      <c r="N81" s="1"/>
      <c r="P81" s="1"/>
    </row>
    <row r="82" spans="9:16" x14ac:dyDescent="0.3">
      <c r="I82" s="1"/>
      <c r="K82" s="2"/>
      <c r="L82" s="1"/>
      <c r="N82" s="1"/>
      <c r="P82" s="1"/>
    </row>
    <row r="83" spans="9:16" x14ac:dyDescent="0.3">
      <c r="I83" s="1"/>
      <c r="K83" s="2"/>
      <c r="L83" s="1"/>
      <c r="N83" s="1"/>
      <c r="P83" s="1"/>
    </row>
    <row r="84" spans="9:16" x14ac:dyDescent="0.3">
      <c r="I84" s="1"/>
      <c r="K84" s="2"/>
      <c r="L84" s="1"/>
      <c r="N84" s="1"/>
      <c r="P84" s="1"/>
    </row>
    <row r="85" spans="9:16" x14ac:dyDescent="0.3">
      <c r="I85" s="1"/>
      <c r="K85" s="2"/>
      <c r="L85" s="1"/>
      <c r="N85" s="1"/>
      <c r="P85" s="1"/>
    </row>
    <row r="86" spans="9:16" x14ac:dyDescent="0.3">
      <c r="I86" s="1"/>
      <c r="K86" s="2"/>
      <c r="L86" s="1"/>
      <c r="N86" s="1"/>
      <c r="P86" s="1"/>
    </row>
    <row r="87" spans="9:16" x14ac:dyDescent="0.3">
      <c r="I87" s="1"/>
      <c r="K87" s="2"/>
      <c r="L87" s="1"/>
      <c r="N87" s="1"/>
      <c r="P87" s="1"/>
    </row>
    <row r="88" spans="9:16" x14ac:dyDescent="0.3">
      <c r="I88" s="1"/>
      <c r="K88" s="2"/>
      <c r="L88" s="1"/>
      <c r="N88" s="1"/>
      <c r="P88" s="1"/>
    </row>
    <row r="89" spans="9:16" x14ac:dyDescent="0.3">
      <c r="I89" s="1"/>
      <c r="K89" s="2"/>
      <c r="L89" s="1"/>
      <c r="N89" s="1"/>
      <c r="P89" s="1"/>
    </row>
    <row r="90" spans="9:16" x14ac:dyDescent="0.3">
      <c r="I90" s="1"/>
      <c r="K90" s="2"/>
      <c r="L90" s="1"/>
      <c r="N90" s="1"/>
      <c r="P90" s="1"/>
    </row>
    <row r="91" spans="9:16" x14ac:dyDescent="0.3">
      <c r="I91" s="1"/>
      <c r="K91" s="2"/>
      <c r="L91" s="1"/>
      <c r="N91" s="1"/>
      <c r="P91" s="1"/>
    </row>
    <row r="92" spans="9:16" x14ac:dyDescent="0.3">
      <c r="I92" s="1"/>
      <c r="K92" s="2"/>
      <c r="L92" s="1"/>
      <c r="N92" s="1"/>
      <c r="P92" s="1"/>
    </row>
    <row r="93" spans="9:16" x14ac:dyDescent="0.3">
      <c r="I93" s="1"/>
      <c r="L93" s="1"/>
      <c r="N93" s="1"/>
      <c r="P93" s="1"/>
    </row>
    <row r="94" spans="9:16" x14ac:dyDescent="0.3">
      <c r="I94" s="1"/>
      <c r="L94" s="1"/>
      <c r="N94" s="1"/>
      <c r="P94" s="1"/>
    </row>
    <row r="95" spans="9:16" x14ac:dyDescent="0.3">
      <c r="I95" s="1"/>
      <c r="L95" s="1"/>
      <c r="N95" s="1"/>
      <c r="P95" s="1"/>
    </row>
    <row r="96" spans="9:16" x14ac:dyDescent="0.3">
      <c r="I96" s="1"/>
      <c r="L96" s="1"/>
      <c r="N96" s="1"/>
      <c r="P96" s="1"/>
    </row>
    <row r="97" spans="9:16" x14ac:dyDescent="0.3">
      <c r="I97" s="1"/>
      <c r="L97" s="1"/>
      <c r="N97" s="1"/>
      <c r="P97" s="1"/>
    </row>
    <row r="98" spans="9:16" x14ac:dyDescent="0.3">
      <c r="I98" s="1"/>
      <c r="L98" s="1"/>
      <c r="N98" s="1"/>
      <c r="P98" s="1"/>
    </row>
    <row r="99" spans="9:16" x14ac:dyDescent="0.3">
      <c r="I99" s="1"/>
      <c r="L99" s="1"/>
      <c r="N99" s="1"/>
      <c r="P99" s="1"/>
    </row>
    <row r="100" spans="9:16" x14ac:dyDescent="0.3">
      <c r="I100" s="1"/>
      <c r="L100" s="1"/>
      <c r="N100" s="1"/>
      <c r="P100" s="1"/>
    </row>
    <row r="101" spans="9:16" x14ac:dyDescent="0.3">
      <c r="I101" s="1"/>
      <c r="L101" s="1"/>
      <c r="N101" s="1"/>
      <c r="P101" s="1"/>
    </row>
    <row r="102" spans="9:16" x14ac:dyDescent="0.3">
      <c r="I102" s="1"/>
      <c r="L102" s="1"/>
      <c r="N102" s="1"/>
      <c r="P102" s="1"/>
    </row>
    <row r="103" spans="9:16" x14ac:dyDescent="0.3">
      <c r="I103" s="1"/>
      <c r="L103" s="1"/>
      <c r="N103" s="1"/>
      <c r="P103" s="1"/>
    </row>
    <row r="104" spans="9:16" x14ac:dyDescent="0.3">
      <c r="I104" s="1"/>
      <c r="L104" s="1"/>
      <c r="N104" s="1"/>
      <c r="P104" s="1"/>
    </row>
    <row r="105" spans="9:16" x14ac:dyDescent="0.3">
      <c r="I105" s="1"/>
      <c r="L105" s="1"/>
      <c r="N105" s="1"/>
      <c r="P105" s="1"/>
    </row>
    <row r="106" spans="9:16" x14ac:dyDescent="0.3">
      <c r="I106" s="1"/>
      <c r="L106" s="1"/>
      <c r="N106" s="1"/>
      <c r="P106" s="1"/>
    </row>
    <row r="107" spans="9:16" x14ac:dyDescent="0.3">
      <c r="I107" s="1"/>
      <c r="L107" s="1"/>
      <c r="N107" s="1"/>
      <c r="P107" s="1"/>
    </row>
    <row r="108" spans="9:16" x14ac:dyDescent="0.3">
      <c r="I108" s="1"/>
      <c r="L108" s="1"/>
      <c r="N108" s="1"/>
      <c r="P108" s="1"/>
    </row>
    <row r="109" spans="9:16" x14ac:dyDescent="0.3">
      <c r="I109" s="1"/>
      <c r="L109" s="1"/>
      <c r="N109" s="1"/>
      <c r="P109" s="1"/>
    </row>
    <row r="110" spans="9:16" x14ac:dyDescent="0.3">
      <c r="I110" s="1"/>
      <c r="L110" s="1"/>
      <c r="N110" s="1"/>
      <c r="P110" s="1"/>
    </row>
    <row r="111" spans="9:16" x14ac:dyDescent="0.3">
      <c r="I111" s="1"/>
      <c r="L111" s="1"/>
      <c r="N111" s="1"/>
      <c r="P111" s="1"/>
    </row>
    <row r="112" spans="9:16" x14ac:dyDescent="0.3">
      <c r="I112" s="1"/>
      <c r="L112" s="1"/>
      <c r="N112" s="1"/>
      <c r="P112" s="1"/>
    </row>
    <row r="113" spans="9:16" x14ac:dyDescent="0.3">
      <c r="I113" s="1"/>
      <c r="L113" s="1"/>
      <c r="N113" s="1"/>
      <c r="P113" s="1"/>
    </row>
    <row r="114" spans="9:16" x14ac:dyDescent="0.3">
      <c r="I114" s="1"/>
      <c r="L114" s="1"/>
      <c r="N114" s="1"/>
      <c r="P114" s="1"/>
    </row>
    <row r="115" spans="9:16" x14ac:dyDescent="0.3">
      <c r="I115" s="1"/>
      <c r="L115" s="1"/>
      <c r="N115" s="1"/>
      <c r="P115" s="1"/>
    </row>
    <row r="116" spans="9:16" x14ac:dyDescent="0.3">
      <c r="I116" s="1"/>
      <c r="L116" s="1"/>
      <c r="N116" s="1"/>
      <c r="P116" s="1"/>
    </row>
    <row r="117" spans="9:16" x14ac:dyDescent="0.3">
      <c r="I117" s="1"/>
      <c r="L117" s="1"/>
      <c r="N117" s="1"/>
      <c r="P117" s="1"/>
    </row>
    <row r="118" spans="9:16" x14ac:dyDescent="0.3">
      <c r="I118" s="1"/>
      <c r="L118" s="1"/>
      <c r="N118" s="1"/>
      <c r="P118" s="1"/>
    </row>
    <row r="119" spans="9:16" x14ac:dyDescent="0.3">
      <c r="I119" s="1"/>
      <c r="L119" s="1"/>
      <c r="N119" s="1"/>
      <c r="P119" s="1"/>
    </row>
    <row r="120" spans="9:16" x14ac:dyDescent="0.3">
      <c r="I120" s="1"/>
      <c r="L120" s="1"/>
      <c r="N120" s="1"/>
      <c r="P120" s="1"/>
    </row>
    <row r="121" spans="9:16" x14ac:dyDescent="0.3">
      <c r="I121" s="1"/>
      <c r="L121" s="1"/>
      <c r="N121" s="1"/>
      <c r="P121" s="1"/>
    </row>
    <row r="122" spans="9:16" x14ac:dyDescent="0.3">
      <c r="I122" s="1"/>
      <c r="L122" s="1"/>
      <c r="N122" s="1"/>
      <c r="P122" s="1"/>
    </row>
    <row r="123" spans="9:16" x14ac:dyDescent="0.3">
      <c r="I123" s="1"/>
      <c r="L123" s="1"/>
      <c r="N123" s="1"/>
      <c r="P123" s="1"/>
    </row>
    <row r="124" spans="9:16" x14ac:dyDescent="0.3">
      <c r="I124" s="1"/>
      <c r="L124" s="1"/>
      <c r="N124" s="1"/>
      <c r="P124" s="1"/>
    </row>
    <row r="125" spans="9:16" x14ac:dyDescent="0.3">
      <c r="I125" s="1"/>
      <c r="L125" s="1"/>
      <c r="N125" s="1"/>
      <c r="P125" s="1"/>
    </row>
    <row r="126" spans="9:16" x14ac:dyDescent="0.3">
      <c r="I126" s="1"/>
      <c r="L126" s="1"/>
      <c r="N126" s="1"/>
      <c r="P126" s="1"/>
    </row>
    <row r="127" spans="9:16" x14ac:dyDescent="0.3">
      <c r="I127" s="1"/>
      <c r="L127" s="1"/>
      <c r="N127" s="1"/>
      <c r="P127" s="1"/>
    </row>
    <row r="128" spans="9:16" x14ac:dyDescent="0.3">
      <c r="I128" s="1"/>
      <c r="L128" s="1"/>
      <c r="N128" s="1"/>
      <c r="P128" s="1"/>
    </row>
    <row r="129" spans="9:16" x14ac:dyDescent="0.3">
      <c r="I129" s="1"/>
      <c r="L129" s="1"/>
      <c r="N129" s="1"/>
      <c r="P129" s="1"/>
    </row>
    <row r="130" spans="9:16" x14ac:dyDescent="0.3">
      <c r="I130" s="1"/>
      <c r="L130" s="1"/>
      <c r="N130" s="1"/>
      <c r="P130" s="1"/>
    </row>
    <row r="131" spans="9:16" x14ac:dyDescent="0.3">
      <c r="I131" s="1"/>
      <c r="L131" s="1"/>
      <c r="N131" s="1"/>
      <c r="P131" s="1"/>
    </row>
    <row r="132" spans="9:16" x14ac:dyDescent="0.3">
      <c r="I132" s="1"/>
      <c r="L132" s="1"/>
      <c r="N132" s="1"/>
      <c r="P132" s="1"/>
    </row>
    <row r="133" spans="9:16" x14ac:dyDescent="0.3">
      <c r="I133" s="1"/>
      <c r="L133" s="1"/>
      <c r="N133" s="1"/>
      <c r="P133" s="1"/>
    </row>
    <row r="134" spans="9:16" x14ac:dyDescent="0.3">
      <c r="I134" s="1"/>
      <c r="L134" s="1"/>
      <c r="N134" s="1"/>
      <c r="P134" s="1"/>
    </row>
    <row r="135" spans="9:16" x14ac:dyDescent="0.3">
      <c r="I135" s="1"/>
      <c r="L135" s="1"/>
      <c r="N135" s="1"/>
      <c r="P135" s="1"/>
    </row>
    <row r="136" spans="9:16" x14ac:dyDescent="0.3">
      <c r="I136" s="1"/>
      <c r="L136" s="1"/>
      <c r="N136" s="1"/>
      <c r="P136" s="1"/>
    </row>
    <row r="137" spans="9:16" x14ac:dyDescent="0.3">
      <c r="I137" s="1"/>
      <c r="L137" s="1"/>
      <c r="N137" s="1"/>
      <c r="P137" s="1"/>
    </row>
    <row r="138" spans="9:16" x14ac:dyDescent="0.3">
      <c r="I138" s="1"/>
      <c r="L138" s="1"/>
      <c r="N138" s="1"/>
      <c r="P138" s="1"/>
    </row>
    <row r="139" spans="9:16" x14ac:dyDescent="0.3">
      <c r="I139" s="1"/>
      <c r="L139" s="1"/>
      <c r="N139" s="1"/>
      <c r="P139" s="1"/>
    </row>
    <row r="140" spans="9:16" x14ac:dyDescent="0.3">
      <c r="I140" s="1"/>
      <c r="L140" s="1"/>
      <c r="N140" s="1"/>
      <c r="P140" s="1"/>
    </row>
    <row r="141" spans="9:16" x14ac:dyDescent="0.3">
      <c r="I141" s="1"/>
      <c r="L141" s="1"/>
      <c r="N141" s="1"/>
      <c r="P141" s="1"/>
    </row>
    <row r="142" spans="9:16" x14ac:dyDescent="0.3">
      <c r="I142" s="1"/>
      <c r="L142" s="1"/>
      <c r="N142" s="1"/>
      <c r="P142" s="1"/>
    </row>
    <row r="143" spans="9:16" x14ac:dyDescent="0.3">
      <c r="I143" s="1"/>
      <c r="L143" s="1"/>
      <c r="N143" s="1"/>
      <c r="P143" s="1"/>
    </row>
    <row r="144" spans="9:16" x14ac:dyDescent="0.3">
      <c r="I144" s="1"/>
      <c r="L144" s="1"/>
      <c r="N144" s="1"/>
      <c r="P144" s="1"/>
    </row>
    <row r="145" spans="9:16" x14ac:dyDescent="0.3">
      <c r="I145" s="1"/>
      <c r="L145" s="1"/>
      <c r="N145" s="1"/>
      <c r="P145" s="1"/>
    </row>
    <row r="146" spans="9:16" x14ac:dyDescent="0.3">
      <c r="I146" s="1"/>
      <c r="L146" s="1"/>
      <c r="N146" s="1"/>
      <c r="P146" s="1"/>
    </row>
    <row r="147" spans="9:16" x14ac:dyDescent="0.3">
      <c r="I147" s="1"/>
      <c r="L147" s="1"/>
      <c r="N147" s="1"/>
      <c r="P147" s="1"/>
    </row>
    <row r="148" spans="9:16" x14ac:dyDescent="0.3">
      <c r="I148" s="1"/>
      <c r="L148" s="1"/>
      <c r="N148" s="1"/>
      <c r="P148" s="1"/>
    </row>
    <row r="149" spans="9:16" x14ac:dyDescent="0.3">
      <c r="I149" s="1"/>
      <c r="L149" s="1"/>
      <c r="N149" s="1"/>
      <c r="P149" s="1"/>
    </row>
    <row r="150" spans="9:16" x14ac:dyDescent="0.3">
      <c r="I150" s="1"/>
      <c r="L150" s="1"/>
      <c r="N150" s="1"/>
      <c r="P150" s="1"/>
    </row>
    <row r="151" spans="9:16" x14ac:dyDescent="0.3">
      <c r="I151" s="1"/>
      <c r="L151" s="1"/>
      <c r="N151" s="1"/>
      <c r="P151" s="1"/>
    </row>
    <row r="152" spans="9:16" x14ac:dyDescent="0.3">
      <c r="I152" s="1"/>
      <c r="L152" s="1"/>
      <c r="N152" s="1"/>
      <c r="P152" s="1"/>
    </row>
    <row r="153" spans="9:16" x14ac:dyDescent="0.3">
      <c r="I153" s="1"/>
      <c r="L153" s="1"/>
      <c r="N153" s="1"/>
      <c r="P153" s="1"/>
    </row>
    <row r="154" spans="9:16" x14ac:dyDescent="0.3">
      <c r="I154" s="1"/>
      <c r="L154" s="1"/>
      <c r="N154" s="1"/>
      <c r="P154" s="1"/>
    </row>
    <row r="155" spans="9:16" x14ac:dyDescent="0.3">
      <c r="I155" s="1"/>
      <c r="L155" s="1"/>
      <c r="N155" s="1"/>
      <c r="P155" s="1"/>
    </row>
    <row r="156" spans="9:16" x14ac:dyDescent="0.3">
      <c r="I156" s="1"/>
      <c r="L156" s="1"/>
      <c r="N156" s="1"/>
      <c r="P156" s="1"/>
    </row>
    <row r="157" spans="9:16" x14ac:dyDescent="0.3">
      <c r="I157" s="1"/>
      <c r="L157" s="1"/>
      <c r="N157" s="1"/>
      <c r="P157" s="1"/>
    </row>
    <row r="158" spans="9:16" x14ac:dyDescent="0.3">
      <c r="I158" s="1"/>
      <c r="L158" s="1"/>
      <c r="N158" s="1"/>
      <c r="P158" s="1"/>
    </row>
    <row r="159" spans="9:16" x14ac:dyDescent="0.3">
      <c r="I159" s="1"/>
      <c r="L159" s="1"/>
      <c r="N159" s="1"/>
      <c r="P159" s="1"/>
    </row>
    <row r="160" spans="9:16" x14ac:dyDescent="0.3">
      <c r="I160" s="1"/>
      <c r="L160" s="1"/>
      <c r="N160" s="1"/>
      <c r="P160" s="1"/>
    </row>
    <row r="161" spans="9:16" x14ac:dyDescent="0.3">
      <c r="I161" s="1"/>
      <c r="L161" s="1"/>
      <c r="N161" s="1"/>
      <c r="P161" s="1"/>
    </row>
    <row r="162" spans="9:16" x14ac:dyDescent="0.3">
      <c r="I162" s="1"/>
      <c r="L162" s="1"/>
      <c r="N162" s="1"/>
      <c r="P162" s="1"/>
    </row>
    <row r="163" spans="9:16" x14ac:dyDescent="0.3">
      <c r="I163" s="1"/>
      <c r="L163" s="1"/>
      <c r="N163" s="1"/>
      <c r="P163" s="1"/>
    </row>
    <row r="164" spans="9:16" x14ac:dyDescent="0.3">
      <c r="I164" s="1"/>
      <c r="L164" s="1"/>
      <c r="N164" s="1"/>
      <c r="P164" s="1"/>
    </row>
    <row r="165" spans="9:16" x14ac:dyDescent="0.3">
      <c r="I165" s="1"/>
      <c r="L165" s="1"/>
      <c r="N165" s="1"/>
      <c r="P165" s="1"/>
    </row>
    <row r="166" spans="9:16" x14ac:dyDescent="0.3">
      <c r="I166" s="1"/>
      <c r="L166" s="1"/>
      <c r="N166" s="1"/>
      <c r="P166" s="1"/>
    </row>
    <row r="167" spans="9:16" x14ac:dyDescent="0.3">
      <c r="I167" s="1"/>
      <c r="L167" s="1"/>
      <c r="N167" s="1"/>
      <c r="P167" s="1"/>
    </row>
    <row r="168" spans="9:16" x14ac:dyDescent="0.3">
      <c r="I168" s="1"/>
      <c r="L168" s="1"/>
      <c r="N168" s="1"/>
      <c r="P168" s="1"/>
    </row>
    <row r="169" spans="9:16" x14ac:dyDescent="0.3">
      <c r="I169" s="1"/>
      <c r="L169" s="1"/>
      <c r="N169" s="1"/>
      <c r="P169" s="1"/>
    </row>
    <row r="170" spans="9:16" x14ac:dyDescent="0.3">
      <c r="I170" s="1"/>
      <c r="L170" s="1"/>
      <c r="N170" s="1"/>
      <c r="P170" s="1"/>
    </row>
    <row r="171" spans="9:16" x14ac:dyDescent="0.3">
      <c r="I171" s="1"/>
      <c r="L171" s="1"/>
      <c r="N171" s="1"/>
      <c r="P171" s="1"/>
    </row>
    <row r="172" spans="9:16" x14ac:dyDescent="0.3">
      <c r="I172" s="1"/>
      <c r="L172" s="1"/>
      <c r="N172" s="1"/>
      <c r="P172" s="1"/>
    </row>
    <row r="173" spans="9:16" x14ac:dyDescent="0.3">
      <c r="I173" s="1"/>
      <c r="L173" s="1"/>
      <c r="N173" s="1"/>
      <c r="P173" s="1"/>
    </row>
  </sheetData>
  <mergeCells count="2">
    <mergeCell ref="I2:K2"/>
    <mergeCell ref="L2:Q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4E56-72E8-41D7-88BA-AC1814B49642}">
  <dimension ref="C2:H12"/>
  <sheetViews>
    <sheetView workbookViewId="0">
      <selection activeCell="H4" sqref="H4"/>
    </sheetView>
  </sheetViews>
  <sheetFormatPr defaultRowHeight="14.4" x14ac:dyDescent="0.3"/>
  <cols>
    <col min="4" max="4" width="37.33203125" customWidth="1"/>
    <col min="7" max="7" width="15.33203125" customWidth="1"/>
    <col min="8" max="8" width="14.44140625" customWidth="1"/>
  </cols>
  <sheetData>
    <row r="2" spans="3:8" x14ac:dyDescent="0.3">
      <c r="D2" t="s">
        <v>45</v>
      </c>
    </row>
    <row r="3" spans="3:8" x14ac:dyDescent="0.3">
      <c r="F3" t="s">
        <v>50</v>
      </c>
      <c r="G3" t="s">
        <v>51</v>
      </c>
      <c r="H3" t="s">
        <v>52</v>
      </c>
    </row>
    <row r="4" spans="3:8" x14ac:dyDescent="0.3">
      <c r="F4">
        <f>EXP(1.071+0.5677*LOG(D12))</f>
        <v>5.1484721460999765</v>
      </c>
      <c r="G4">
        <f>PI()*(D12/200)^2*F4*0.5</f>
        <v>2.0218002839249204E-2</v>
      </c>
      <c r="H4">
        <f>G4*0.62*10^3</f>
        <v>12.535161760334507</v>
      </c>
    </row>
    <row r="5" spans="3:8" x14ac:dyDescent="0.3">
      <c r="D5" t="s">
        <v>46</v>
      </c>
    </row>
    <row r="6" spans="3:8" x14ac:dyDescent="0.3">
      <c r="D6" t="s">
        <v>47</v>
      </c>
    </row>
    <row r="7" spans="3:8" x14ac:dyDescent="0.3">
      <c r="D7" t="s">
        <v>48</v>
      </c>
    </row>
    <row r="12" spans="3:8" x14ac:dyDescent="0.3">
      <c r="C12" t="s">
        <v>49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TropMHardw</vt:lpstr>
      <vt:lpstr>TropWHardw</vt:lpstr>
      <vt:lpstr>TempTropPine</vt:lpstr>
      <vt:lpstr>TempUSeastHardw</vt:lpstr>
      <vt:lpstr>coffee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Vetter, Sylvia Helga</dc:creator>
  <cp:lastModifiedBy>Vetter, Sylvia Helga</cp:lastModifiedBy>
  <dcterms:created xsi:type="dcterms:W3CDTF">2023-08-22T15:05:59Z</dcterms:created>
  <dcterms:modified xsi:type="dcterms:W3CDTF">2023-09-19T16:03:27Z</dcterms:modified>
</cp:coreProperties>
</file>